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0" tabRatio="758"/>
  </bookViews>
  <sheets>
    <sheet name="Основные данные" sheetId="9" r:id="rId1"/>
    <sheet name="Титульный лист" sheetId="10" r:id="rId2"/>
    <sheet name="Содержание" sheetId="7" r:id="rId3"/>
    <sheet name="раздел1" sheetId="3" r:id="rId4"/>
    <sheet name="раздел2" sheetId="5" r:id="rId5"/>
    <sheet name="раздел3" sheetId="6" r:id="rId6"/>
    <sheet name="раздел4" sheetId="4" r:id="rId7"/>
    <sheet name="Подпись" sheetId="11" r:id="rId8"/>
    <sheet name="Түсіндірме" sheetId="12" r:id="rId9"/>
    <sheet name="Пояснение" sheetId="13" r:id="rId10"/>
    <sheet name="Страны" sheetId="14" r:id="rId11"/>
  </sheets>
  <externalReferences>
    <externalReference r:id="rId12"/>
    <externalReference r:id="rId13"/>
    <externalReference r:id="rId14"/>
    <externalReference r:id="rId15"/>
    <externalReference r:id="rId16"/>
  </externalReferences>
  <definedNames>
    <definedName name="p_country_name">[1]Страны!$H$3:$H$265</definedName>
    <definedName name="p_currency_name">[1]Валюты!$H$3</definedName>
    <definedName name="p_guide_show">[2]Настройки!$D$486:$E$490</definedName>
    <definedName name="p_language_current_id">[2]Настройки!$E$3</definedName>
    <definedName name="p_language_name">[1]Настройки!$C$3:$C$5</definedName>
    <definedName name="p_month">[3]Настройки!$A$228:$G$240</definedName>
    <definedName name="p_month_name">[3]Настройки!$E$229:$E$240</definedName>
    <definedName name="p_quarter_name">[1]Настройки!$G$2:$J$2</definedName>
    <definedName name="p_report">[3]Настройки!$A$259:$AD$260</definedName>
    <definedName name="p_report_current_id">[3]Настройки!$E$5</definedName>
    <definedName name="p_report_index">[3]Настройки!$I$260:$I$260</definedName>
    <definedName name="p_report_name_1">[3]Настройки!$S$260:$S$260</definedName>
    <definedName name="p_report_name_2">[3]Настройки!$Y$260:$Y$260</definedName>
    <definedName name="p_report_pril">[3]Настройки!$N$260:$N$260</definedName>
    <definedName name="p_report_type">[3]Настройки!$K$260:$L$260</definedName>
    <definedName name="p_residenttype_name">[1]Настройки!$E$14:$E$15</definedName>
    <definedName name="p_year_name">[1]Настройки!$G$3:$AG$3</definedName>
    <definedName name="p_yes_code">[3]Настройки!$G$4</definedName>
    <definedName name="p_yes_name">[3]Настройки!$G$5</definedName>
    <definedName name="p_yesno_name">[1]Настройки!$E$9:$E$10</definedName>
    <definedName name="p1_accountant">'[4]Основные данные'!$B$11</definedName>
    <definedName name="p1_address">'[4]Основные данные'!$B$16</definedName>
    <definedName name="p1_bank" localSheetId="10">'[5]Основные данные'!$D$12</definedName>
    <definedName name="p1_bank">'Основные данные'!$D$12</definedName>
    <definedName name="p1_bin">'[3]Основные данные'!$D$11</definedName>
    <definedName name="p1_comment" localSheetId="10">'[5]Основные данные'!$D$23</definedName>
    <definedName name="p1_comment">'Основные данные'!$D$23</definedName>
    <definedName name="p1_currency" localSheetId="10">'[5]Основные данные'!$D$17</definedName>
    <definedName name="p1_currency">'Основные данные'!$D$17</definedName>
    <definedName name="p1_email">'[4]Основные данные'!$B$17</definedName>
    <definedName name="p1_enterprise">'[4]Основные данные'!$B$6</definedName>
    <definedName name="p1_executor">'[4]Основные данные'!$B$12</definedName>
    <definedName name="p1_executor_phone">'[4]Основные данные'!$B$13</definedName>
    <definedName name="p1_is_show_data">'[4]Основные данные'!$B$18</definedName>
    <definedName name="p1_manager">'[4]Основные данные'!$B$10</definedName>
    <definedName name="p1_mobile">'[4]Основные данные'!$B$15</definedName>
    <definedName name="p1_phone">'[4]Основные данные'!$B$14</definedName>
    <definedName name="p1_position">'[3]Основные данные'!$D$18</definedName>
    <definedName name="p1_position_fio">'[3]Основные данные'!$D$19</definedName>
    <definedName name="p1_quarter">'[3]Основные данные'!$E$15</definedName>
    <definedName name="p1_report_date">'[3]Основные данные'!$D$28</definedName>
    <definedName name="p1_year">'[3]Основные данные'!$G$15</definedName>
    <definedName name="Подпись">'[3]Основные данные'!$D$27</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4" i="14" l="1"/>
  <c r="H263" i="14"/>
  <c r="H262" i="14"/>
  <c r="H261" i="14"/>
  <c r="H260" i="14"/>
  <c r="H259" i="14"/>
  <c r="H258" i="14"/>
  <c r="H257" i="14"/>
  <c r="H256" i="14"/>
  <c r="H255" i="14"/>
  <c r="H254" i="14"/>
  <c r="H253" i="14"/>
  <c r="H252" i="14"/>
  <c r="H251" i="14"/>
  <c r="H250" i="14"/>
  <c r="H249" i="14"/>
  <c r="H248" i="14"/>
  <c r="H247" i="14"/>
  <c r="H246" i="14"/>
  <c r="H245" i="14"/>
  <c r="H244" i="14"/>
  <c r="H243" i="14"/>
  <c r="H242" i="14"/>
  <c r="H241" i="14"/>
  <c r="H240" i="14"/>
  <c r="H239" i="14"/>
  <c r="H238" i="14"/>
  <c r="H237" i="14"/>
  <c r="H236" i="14"/>
  <c r="H235" i="14"/>
  <c r="H234" i="14"/>
  <c r="H233" i="14"/>
  <c r="H232" i="14"/>
  <c r="H231" i="14"/>
  <c r="H230" i="14"/>
  <c r="H229" i="14"/>
  <c r="H228" i="14"/>
  <c r="H227" i="14"/>
  <c r="H226" i="14"/>
  <c r="H225" i="14"/>
  <c r="H224" i="14"/>
  <c r="H223" i="14"/>
  <c r="H222" i="14"/>
  <c r="H221" i="14"/>
  <c r="H220" i="14"/>
  <c r="H219" i="14"/>
  <c r="H218" i="14"/>
  <c r="H217" i="14"/>
  <c r="H216" i="14"/>
  <c r="H215" i="14"/>
  <c r="H214" i="14"/>
  <c r="H213" i="14"/>
  <c r="H212" i="14"/>
  <c r="H211" i="14"/>
  <c r="H210" i="14"/>
  <c r="H209" i="14"/>
  <c r="H208" i="14"/>
  <c r="H207" i="14"/>
  <c r="H206" i="14"/>
  <c r="H205" i="14"/>
  <c r="H204" i="14"/>
  <c r="H203" i="14"/>
  <c r="H202" i="14"/>
  <c r="H201" i="14"/>
  <c r="H200" i="14"/>
  <c r="H199" i="14"/>
  <c r="H198" i="14"/>
  <c r="H197" i="14"/>
  <c r="H196" i="14"/>
  <c r="H195" i="14"/>
  <c r="H194" i="14"/>
  <c r="H193" i="14"/>
  <c r="H192" i="14"/>
  <c r="H191" i="14"/>
  <c r="H190" i="14"/>
  <c r="H189" i="14"/>
  <c r="H188" i="14"/>
  <c r="H187" i="14"/>
  <c r="H186" i="14"/>
  <c r="H185" i="14"/>
  <c r="H184" i="14"/>
  <c r="H183" i="14"/>
  <c r="H182" i="14"/>
  <c r="H181" i="14"/>
  <c r="H180" i="14"/>
  <c r="H179" i="14"/>
  <c r="H178" i="14"/>
  <c r="H177" i="14"/>
  <c r="H176" i="14"/>
  <c r="H175" i="14"/>
  <c r="H174" i="14"/>
  <c r="H173" i="14"/>
  <c r="H172" i="14"/>
  <c r="H171" i="14"/>
  <c r="H170" i="14"/>
  <c r="H169" i="14"/>
  <c r="H168" i="14"/>
  <c r="H167" i="14"/>
  <c r="H166" i="14"/>
  <c r="H165" i="14"/>
  <c r="H164" i="14"/>
  <c r="H163" i="14"/>
  <c r="H162" i="14"/>
  <c r="H161" i="14"/>
  <c r="H160" i="14"/>
  <c r="H159" i="14"/>
  <c r="H158" i="14"/>
  <c r="H157" i="14"/>
  <c r="H156" i="14"/>
  <c r="H155" i="14"/>
  <c r="H154" i="14"/>
  <c r="H153" i="14"/>
  <c r="H152" i="14"/>
  <c r="H151" i="14"/>
  <c r="H150" i="14"/>
  <c r="H149" i="14"/>
  <c r="H148" i="14"/>
  <c r="H147" i="14"/>
  <c r="H146" i="14"/>
  <c r="H145" i="14"/>
  <c r="H144" i="14"/>
  <c r="H143" i="14"/>
  <c r="H142" i="14"/>
  <c r="H141" i="14"/>
  <c r="H140" i="14"/>
  <c r="H139" i="14"/>
  <c r="H138" i="14"/>
  <c r="H137" i="14"/>
  <c r="H136" i="14"/>
  <c r="H135" i="14"/>
  <c r="H134" i="14"/>
  <c r="H133" i="14"/>
  <c r="H132" i="14"/>
  <c r="H131" i="14"/>
  <c r="H130" i="14"/>
  <c r="H129" i="14"/>
  <c r="H128" i="14"/>
  <c r="H127" i="14"/>
  <c r="H126" i="14"/>
  <c r="H125" i="14"/>
  <c r="H124" i="14"/>
  <c r="H123" i="14"/>
  <c r="H122" i="14"/>
  <c r="H121" i="14"/>
  <c r="H120" i="14"/>
  <c r="H119" i="14"/>
  <c r="H118" i="14"/>
  <c r="H117" i="14"/>
  <c r="H116" i="14"/>
  <c r="H115" i="14"/>
  <c r="H114" i="14"/>
  <c r="H113" i="14"/>
  <c r="H112" i="14"/>
  <c r="H111" i="14"/>
  <c r="H110" i="14"/>
  <c r="H109" i="14"/>
  <c r="H108" i="14"/>
  <c r="H107" i="14"/>
  <c r="H106" i="14"/>
  <c r="H105" i="14"/>
  <c r="H104" i="14"/>
  <c r="H103" i="14"/>
  <c r="H102" i="14"/>
  <c r="H101" i="14"/>
  <c r="H100" i="14"/>
  <c r="H99" i="14"/>
  <c r="H98" i="14"/>
  <c r="H97" i="14"/>
  <c r="H96" i="14"/>
  <c r="H95" i="14"/>
  <c r="H94" i="14"/>
  <c r="H93" i="14"/>
  <c r="H92" i="14"/>
  <c r="H91" i="14"/>
  <c r="H90" i="14"/>
  <c r="H89" i="14"/>
  <c r="H88" i="14"/>
  <c r="H87" i="14"/>
  <c r="H86" i="14"/>
  <c r="H85" i="14"/>
  <c r="H84" i="14"/>
  <c r="H83" i="14"/>
  <c r="H82" i="14"/>
  <c r="H81" i="14"/>
  <c r="H80" i="14"/>
  <c r="H79" i="14"/>
  <c r="H78" i="14"/>
  <c r="H77" i="14"/>
  <c r="H76" i="14"/>
  <c r="H75" i="14"/>
  <c r="H74" i="14"/>
  <c r="H73" i="14"/>
  <c r="H72" i="14"/>
  <c r="H71" i="14"/>
  <c r="H70" i="14"/>
  <c r="H69" i="14"/>
  <c r="H68" i="14"/>
  <c r="H67" i="14"/>
  <c r="H66" i="14"/>
  <c r="H65" i="14"/>
  <c r="H64" i="14"/>
  <c r="H63" i="14"/>
  <c r="H62" i="14"/>
  <c r="H61" i="14"/>
  <c r="H60" i="14"/>
  <c r="H59" i="14"/>
  <c r="H58" i="14"/>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7" i="14"/>
  <c r="H6" i="14"/>
  <c r="H5" i="14"/>
  <c r="H4" i="14"/>
  <c r="H3" i="14"/>
  <c r="A1" i="14"/>
  <c r="H43" i="11"/>
  <c r="D33" i="11"/>
  <c r="C32" i="11"/>
  <c r="C31" i="11"/>
  <c r="M27" i="11"/>
  <c r="G27" i="11"/>
  <c r="I22" i="11"/>
  <c r="D18" i="11"/>
  <c r="C16" i="11"/>
  <c r="C15" i="11"/>
  <c r="M11" i="11"/>
  <c r="G11" i="11"/>
  <c r="I6" i="11"/>
  <c r="C6" i="11"/>
  <c r="D2" i="11"/>
  <c r="R106" i="10"/>
  <c r="Q106" i="10"/>
  <c r="P106" i="10"/>
  <c r="O106" i="10"/>
  <c r="N106" i="10"/>
  <c r="M106" i="10"/>
  <c r="L106" i="10"/>
  <c r="K106" i="10"/>
  <c r="J106" i="10"/>
  <c r="I106" i="10"/>
  <c r="H106" i="10"/>
  <c r="G106" i="10"/>
  <c r="T98" i="10"/>
  <c r="S98" i="10"/>
  <c r="R98" i="10"/>
  <c r="Q98" i="10"/>
  <c r="N98" i="10"/>
  <c r="D56" i="10"/>
  <c r="D55" i="10"/>
  <c r="D53" i="10"/>
  <c r="D52" i="10"/>
  <c r="D50" i="10"/>
  <c r="D49" i="10"/>
  <c r="D39" i="10"/>
  <c r="D38" i="10"/>
  <c r="D24" i="10"/>
  <c r="D23" i="10"/>
  <c r="D18" i="10"/>
  <c r="D17" i="10"/>
  <c r="D15" i="10"/>
  <c r="D14" i="10"/>
  <c r="D12" i="10"/>
  <c r="D11" i="10"/>
  <c r="D3" i="10"/>
  <c r="D2" i="10"/>
  <c r="B36" i="9"/>
  <c r="B34" i="9"/>
  <c r="A25" i="9"/>
  <c r="A23" i="9"/>
  <c r="A17" i="9"/>
  <c r="A12" i="9"/>
  <c r="A10" i="9"/>
  <c r="A9" i="9"/>
</calcChain>
</file>

<file path=xl/sharedStrings.xml><?xml version="1.0" encoding="utf-8"?>
<sst xmlns="http://schemas.openxmlformats.org/spreadsheetml/2006/main" count="1172" uniqueCount="881">
  <si>
    <t>Валюта</t>
  </si>
  <si>
    <t>Ақпаратты алушы органдар құпиялылығына кепілдік береді</t>
  </si>
  <si>
    <t>Конфиденциальность гарантируется органами получателями информации</t>
  </si>
  <si>
    <t>Статистическая форма ведомственного статистического наблюдения</t>
  </si>
  <si>
    <t>Тоқсандық</t>
  </si>
  <si>
    <t>тоқсан</t>
  </si>
  <si>
    <t>жыл</t>
  </si>
  <si>
    <t>Квартальная</t>
  </si>
  <si>
    <t>Отчетный период</t>
  </si>
  <si>
    <t>квартал</t>
  </si>
  <si>
    <t>год</t>
  </si>
  <si>
    <t>Тапсыру мерзімі: есепті кезеңнен кейін 30-нан кешіктірмей</t>
  </si>
  <si>
    <t>БСН коды</t>
  </si>
  <si>
    <t>Код БИН</t>
  </si>
  <si>
    <t>Срок представления: не позднее 30 числа после отчетного периода</t>
  </si>
  <si>
    <t>А</t>
  </si>
  <si>
    <t>Б</t>
  </si>
  <si>
    <t>B</t>
  </si>
  <si>
    <r>
      <t xml:space="preserve">Барлығы
</t>
    </r>
    <r>
      <rPr>
        <sz val="10"/>
        <rFont val="Times New Roman"/>
        <family val="1"/>
        <charset val="204"/>
      </rPr>
      <t>Всего</t>
    </r>
  </si>
  <si>
    <r>
      <t xml:space="preserve">Әріптес елдердің атауы
</t>
    </r>
    <r>
      <rPr>
        <sz val="10"/>
        <rFont val="Times New Roman"/>
        <family val="1"/>
        <charset val="204"/>
      </rPr>
      <t>Наименование стран-партнеров</t>
    </r>
  </si>
  <si>
    <r>
      <t xml:space="preserve">3-бөлім. Халықаралық қызметтердің өзге түрлері, мың АҚШ доллары
</t>
    </r>
    <r>
      <rPr>
        <sz val="10"/>
        <color indexed="8"/>
        <rFont val="Times New Roman"/>
        <family val="1"/>
        <charset val="204"/>
      </rPr>
      <t>Раздел 3. Прочие виды международных услуг, тысяч долларов США</t>
    </r>
  </si>
  <si>
    <r>
      <t>Жол коды</t>
    </r>
    <r>
      <rPr>
        <sz val="10"/>
        <color theme="1"/>
        <rFont val="Times New Roman"/>
        <family val="1"/>
        <charset val="204"/>
      </rPr>
      <t xml:space="preserve">
Код строки</t>
    </r>
  </si>
  <si>
    <r>
      <t xml:space="preserve">Көрсеткіштің атауы
</t>
    </r>
    <r>
      <rPr>
        <sz val="10"/>
        <color theme="1"/>
        <rFont val="Times New Roman"/>
        <family val="1"/>
        <charset val="204"/>
      </rPr>
      <t>Наименование показателя</t>
    </r>
  </si>
  <si>
    <r>
      <t xml:space="preserve">Бейрезиденттерге көрсетілген қызметтер
</t>
    </r>
    <r>
      <rPr>
        <sz val="10"/>
        <rFont val="Times New Roman"/>
        <family val="1"/>
        <charset val="204"/>
      </rPr>
      <t>Услуги, предоставленные нерезидентам</t>
    </r>
  </si>
  <si>
    <r>
      <t xml:space="preserve">Ғимараттарды, темір жол құрылыстарын, құбырларды, электр желілерін жөндеу
</t>
    </r>
    <r>
      <rPr>
        <sz val="10"/>
        <rFont val="Times New Roman"/>
        <family val="1"/>
        <charset val="204"/>
      </rPr>
      <t>Ремонт зданий, железнодорожных сооружений, трубопроводов, линий электропередач</t>
    </r>
  </si>
  <si>
    <r>
      <t xml:space="preserve">Басқа да жөндеу және техникалық қызмет көрсету бойынша жұмыстар
</t>
    </r>
    <r>
      <rPr>
        <sz val="10"/>
        <rFont val="Times New Roman"/>
        <family val="1"/>
        <charset val="204"/>
      </rPr>
      <t>Услуги по прочему ремонту и техническому обслуживанию</t>
    </r>
  </si>
  <si>
    <r>
      <t xml:space="preserve">Қаржылық қызметтері
</t>
    </r>
    <r>
      <rPr>
        <sz val="10"/>
        <rFont val="Times New Roman"/>
        <family val="1"/>
        <charset val="204"/>
      </rPr>
      <t>Финансовые услуги</t>
    </r>
  </si>
  <si>
    <r>
      <t xml:space="preserve">Телекоммуникациялық қызметтер (берілетін ақпарат құнын есептемегенде)
</t>
    </r>
    <r>
      <rPr>
        <sz val="10"/>
        <rFont val="Times New Roman"/>
        <family val="1"/>
        <charset val="204"/>
      </rPr>
      <t>Телекоммуникационные услуги (без учета стоимости передаваемой информации)</t>
    </r>
  </si>
  <si>
    <r>
      <t xml:space="preserve">Компьютерлік қызметтер (компьютерлерді жөндеу және техникалық қызмет көрсетуді қосқанда)
</t>
    </r>
    <r>
      <rPr>
        <sz val="10"/>
        <rFont val="Times New Roman"/>
        <family val="1"/>
        <charset val="204"/>
      </rPr>
      <t>Компьютерные услуги (включая ремонт и техническое обслуживание компьютеров)</t>
    </r>
  </si>
  <si>
    <r>
      <t xml:space="preserve">Ақпараттық агенттіктердің қызметтері және өзге ақпараттық қызметтер
</t>
    </r>
    <r>
      <rPr>
        <sz val="10"/>
        <rFont val="Times New Roman"/>
        <family val="1"/>
        <charset val="204"/>
      </rPr>
      <t>Услуги информационных агентств и прочие информационные услуги</t>
    </r>
  </si>
  <si>
    <r>
      <t xml:space="preserve">Әртүрлі іскерлік қызметтер, оның ішінде:
</t>
    </r>
    <r>
      <rPr>
        <sz val="10"/>
        <rFont val="Times New Roman"/>
        <family val="1"/>
        <charset val="204"/>
      </rPr>
      <t>Разные деловые услуги, в том числе:</t>
    </r>
  </si>
  <si>
    <r>
      <t xml:space="preserve">бизнес және басқару бойынша консультациялық қызметтер
</t>
    </r>
    <r>
      <rPr>
        <sz val="10"/>
        <rFont val="Times New Roman"/>
        <family val="1"/>
        <charset val="204"/>
      </rPr>
      <t>услуги по консультации бизнеса и управления</t>
    </r>
  </si>
  <si>
    <r>
      <t xml:space="preserve">сәулет, инженерлік және басқа да техникалық қызметтер
</t>
    </r>
    <r>
      <rPr>
        <sz val="10"/>
        <rFont val="Times New Roman"/>
        <family val="1"/>
        <charset val="204"/>
      </rPr>
      <t>архитектурные, инженерные и прочие технические услуги</t>
    </r>
  </si>
  <si>
    <r>
      <t xml:space="preserve">бухгалтерлік, аудиторлық
</t>
    </r>
    <r>
      <rPr>
        <sz val="10"/>
        <rFont val="Times New Roman"/>
        <family val="1"/>
        <charset val="204"/>
      </rPr>
      <t>бухгалтерские, аудиторские</t>
    </r>
  </si>
  <si>
    <r>
      <t xml:space="preserve">заңгерлік
</t>
    </r>
    <r>
      <rPr>
        <sz val="10"/>
        <rFont val="Times New Roman"/>
        <family val="1"/>
        <charset val="204"/>
      </rPr>
      <t>юридические</t>
    </r>
  </si>
  <si>
    <r>
      <t xml:space="preserve">жабдықтардың қызметкерсіз операциялық лизингі (жалдау) (жолаушыларды, жүктерді тасымалдау үшін көлік құралдарын жалға беруді қоса алғанда)
</t>
    </r>
    <r>
      <rPr>
        <sz val="10"/>
        <rFont val="Times New Roman"/>
        <family val="1"/>
        <charset val="204"/>
      </rPr>
      <t>операционный лизинг (аренда) оборудования без персонала (включая аренду транспортных средств для перевозки пассажиров, грузов)</t>
    </r>
  </si>
  <si>
    <r>
      <t xml:space="preserve">үлестіру желілерінің, жұмысқа орналастыру және басқа да іскерлік қызметтер
</t>
    </r>
    <r>
      <rPr>
        <sz val="10"/>
        <rFont val="Times New Roman"/>
        <family val="1"/>
        <charset val="204"/>
      </rPr>
      <t>услуги распределительных сетей, трудоустройства и прочие деловые услуги</t>
    </r>
  </si>
  <si>
    <r>
      <t xml:space="preserve">Зияткерлік меншікті пайдалану үшін төлем
</t>
    </r>
    <r>
      <rPr>
        <sz val="10"/>
        <rFont val="Times New Roman"/>
        <family val="1"/>
        <charset val="204"/>
      </rPr>
      <t>Плата за использование интеллектуальной собственности</t>
    </r>
  </si>
  <si>
    <r>
      <t xml:space="preserve">Жеке тұлғаларға қызмет көрсету және мәдениет пен демалыс саласындағы қызметтер, оның ішінде:
</t>
    </r>
    <r>
      <rPr>
        <sz val="10"/>
        <rFont val="Times New Roman"/>
        <family val="1"/>
        <charset val="204"/>
      </rPr>
      <t>Услуги частным лицам и услуги в сфере культуры и отдыха, в том числе:</t>
    </r>
  </si>
  <si>
    <r>
      <t xml:space="preserve">Қазақстан аумағында бейрезиденттерді оқыту
</t>
    </r>
    <r>
      <rPr>
        <sz val="10"/>
        <rFont val="Times New Roman"/>
        <family val="1"/>
        <charset val="204"/>
      </rPr>
      <t>обучение нерезидентов, находящихся на территории Казахстана</t>
    </r>
  </si>
  <si>
    <r>
      <t xml:space="preserve">шетелдегі бейрезиденттерді оқыту (қашықтан, қазақстандық оқытушылардың шығуы)
</t>
    </r>
    <r>
      <rPr>
        <sz val="10"/>
        <rFont val="Times New Roman"/>
        <family val="1"/>
        <charset val="204"/>
      </rPr>
      <t>обучение нерезидентов, находящихся за рубежом (дистанционно, выезд казахстанских преподавателей)</t>
    </r>
  </si>
  <si>
    <r>
      <t xml:space="preserve">жеке тұлғаларға өзге де қызметтер және мәдениет пен демалыс саласындағы өзге де қызметтер
</t>
    </r>
    <r>
      <rPr>
        <sz val="10"/>
        <rFont val="Times New Roman"/>
        <family val="1"/>
        <charset val="204"/>
      </rPr>
      <t>прочие услуги частным лицам и прочие услуги в сфере культуры и отдыха</t>
    </r>
  </si>
  <si>
    <r>
      <t xml:space="preserve">Басқа қызметтер (есеп жазбасында толық көрсету)
</t>
    </r>
    <r>
      <rPr>
        <sz val="10"/>
        <rFont val="Times New Roman"/>
        <family val="1"/>
        <charset val="204"/>
      </rPr>
      <t>Прочие услуги (расшифровать в примечании к отчету)</t>
    </r>
  </si>
  <si>
    <r>
      <t xml:space="preserve">Бейрезиденттерден алынған қызметтер
</t>
    </r>
    <r>
      <rPr>
        <sz val="10"/>
        <rFont val="Times New Roman"/>
        <family val="1"/>
        <charset val="204"/>
      </rPr>
      <t>Услуги, полученные от нерезидентов</t>
    </r>
  </si>
  <si>
    <r>
      <t xml:space="preserve">Бейрезиденттерге төленген салықтар
</t>
    </r>
    <r>
      <rPr>
        <sz val="10"/>
        <rFont val="Times New Roman"/>
        <family val="1"/>
        <charset val="204"/>
      </rPr>
      <t>Налоги, уплаченные нерезидентам</t>
    </r>
  </si>
  <si>
    <r>
      <t xml:space="preserve">Бейрезиденттердің сауда палаталарына, салалық қауымдастықтарына кіретін коммерциялық емес ұйымдарға мүшелік жарналар немесе қатысуға жазылудағы бейрезиденттерге төленген төлемдер
</t>
    </r>
    <r>
      <rPr>
        <sz val="10"/>
        <rFont val="Times New Roman"/>
        <family val="1"/>
        <charset val="204"/>
      </rPr>
      <t>Платежи нерезидентам членских взносов или подписка на участие  в некоммерческих организациях-нерезидентах, включающих отраслевые ассоциации</t>
    </r>
  </si>
  <si>
    <r>
      <t xml:space="preserve">Бейрезиденттерден өсімпұл, айыппұл төлемдері және басқа да ағымдағы трансферттер түріндегі түсімдер
</t>
    </r>
    <r>
      <rPr>
        <sz val="10"/>
        <rFont val="Times New Roman"/>
        <family val="1"/>
        <charset val="204"/>
      </rPr>
      <t>Поступления от нерезидентов в виде пени, штрафных платежей и прочих текущих трансферт</t>
    </r>
  </si>
  <si>
    <r>
      <t xml:space="preserve">Бейрезиденттерге өсімпұл, айыппұл төлемдері және басқа да ағымдағы трансферттер түріндегі төлемдер
</t>
    </r>
    <r>
      <rPr>
        <sz val="10"/>
        <rFont val="Times New Roman"/>
        <family val="1"/>
        <charset val="204"/>
      </rPr>
      <t>Платежи нерезидентам в виде пени, штрафных платежей и прочих текущих трансферт</t>
    </r>
  </si>
  <si>
    <r>
      <t xml:space="preserve">Бейрезиденттерден алынған күрделі трансферттер
</t>
    </r>
    <r>
      <rPr>
        <sz val="10"/>
        <rFont val="Times New Roman"/>
        <family val="1"/>
        <charset val="204"/>
      </rPr>
      <t>Капитальные трансферты, полученные от нерезидентов</t>
    </r>
  </si>
  <si>
    <r>
      <t xml:space="preserve">Бейрезиденттерге ұсынылған күрделі трансферттер
</t>
    </r>
    <r>
      <rPr>
        <sz val="10"/>
        <rFont val="Times New Roman"/>
        <family val="1"/>
        <charset val="204"/>
      </rPr>
      <t>Капитальные трансферты, предоставленные нерезидентам</t>
    </r>
  </si>
  <si>
    <t>Атауы</t>
  </si>
  <si>
    <t>Наименование</t>
  </si>
  <si>
    <t>Адрес (респондента)</t>
  </si>
  <si>
    <t>Телефоны (респонденттің)</t>
  </si>
  <si>
    <t>Телефон (респондента)</t>
  </si>
  <si>
    <t>стационарлық</t>
  </si>
  <si>
    <t>ұялы</t>
  </si>
  <si>
    <t>стационарный</t>
  </si>
  <si>
    <t>мобильный</t>
  </si>
  <si>
    <t>Согласны на распространение первичных статистических данных</t>
  </si>
  <si>
    <t>Не согласны на распространение первичных статистических данных</t>
  </si>
  <si>
    <t>Электрондық пошта мекенжайы (респонденттің)</t>
  </si>
  <si>
    <t>Адрес электронной почты (респондента)</t>
  </si>
  <si>
    <t>Орындаушы</t>
  </si>
  <si>
    <t>Исполнитель</t>
  </si>
  <si>
    <t>тегі, аты және әкесінің аты (бар болған жағдайда)</t>
  </si>
  <si>
    <t>қолы, телефоны (орындаушының)</t>
  </si>
  <si>
    <t>фамилия, имя и отчество (при его наличии)</t>
  </si>
  <si>
    <t>подпись, телефон (исполнителя)</t>
  </si>
  <si>
    <t>қолы</t>
  </si>
  <si>
    <t>подпись</t>
  </si>
  <si>
    <t>Ескертпе:</t>
  </si>
  <si>
    <t>Примечание:</t>
  </si>
  <si>
    <t>Бас бухгалтер немесе есепке қол қою функциясы жүктелген адам</t>
  </si>
  <si>
    <t>Руководитель или лицо, на которое возложена функция по подписанию отчета</t>
  </si>
  <si>
    <t>Басшы немесе есепке қол қою функциясы жүктелген адам</t>
  </si>
  <si>
    <t>1-бөлім.</t>
  </si>
  <si>
    <t>Өзге қызмет түрлері, мың АҚШ доллары</t>
  </si>
  <si>
    <r>
      <t xml:space="preserve">Мазмұны
</t>
    </r>
    <r>
      <rPr>
        <sz val="10"/>
        <color theme="1"/>
        <rFont val="Times New Roman"/>
        <family val="1"/>
        <charset val="204"/>
      </rPr>
      <t>Содержание</t>
    </r>
  </si>
  <si>
    <t>Приложение 29 к постановлению</t>
  </si>
  <si>
    <t>Темір жол, құбыр көлігі және электр энергиясын беру қызметтері туралы есеп</t>
  </si>
  <si>
    <t>Отчет об услугах железнодорожного, трубопроводного транспорта и передачи электроэнергии</t>
  </si>
  <si>
    <t>Раздел 1</t>
  </si>
  <si>
    <t>Темір жол көлігінің қызметтері, мың Америка Құрама Штаттарының (бұдан әрі – АҚШ) доллары</t>
  </si>
  <si>
    <t>Услуги железнодорожного транспорта, в тысячах долларов Соединенных Штатов Америки (далее – США)</t>
  </si>
  <si>
    <t>2- бөлім.</t>
  </si>
  <si>
    <t>Раздел 2</t>
  </si>
  <si>
    <t>Құбыр көлігі, электр энергиясын тасымалдау қызметтері, мың АҚШ доллары</t>
  </si>
  <si>
    <t>Услуги трубопроводного транспорта, передачи электроэнергии, в тысячах долларов США</t>
  </si>
  <si>
    <t>3- бөлім.</t>
  </si>
  <si>
    <t>Раздел 3</t>
  </si>
  <si>
    <t>Прочие виды международных услуг, в тысячах долларов США</t>
  </si>
  <si>
    <t>4- бөлім.</t>
  </si>
  <si>
    <t>Раздел 4</t>
  </si>
  <si>
    <t>Ағымдағы және күрделі трансферттер, мың АҚШ доллары</t>
  </si>
  <si>
    <t>Текущие и капитальные трансферты, в тысячах долларов США</t>
  </si>
  <si>
    <r>
      <t xml:space="preserve">1-бөлім. Темір жол көлігінің қызметтері, мың АҚШ доллары
</t>
    </r>
    <r>
      <rPr>
        <sz val="10"/>
        <color indexed="8"/>
        <rFont val="Times New Roman"/>
        <family val="1"/>
        <charset val="204"/>
      </rPr>
      <t xml:space="preserve">Раздел 1. Услуги железнодорожного транспорта, тысяч долларов США </t>
    </r>
  </si>
  <si>
    <r>
      <t xml:space="preserve">Жүктерді тасымалдау
</t>
    </r>
    <r>
      <rPr>
        <sz val="10"/>
        <rFont val="Times New Roman"/>
        <family val="1"/>
        <charset val="204"/>
      </rPr>
      <t>Перевозка грузов</t>
    </r>
  </si>
  <si>
    <r>
      <t xml:space="preserve">Бейрезиденттердің жүктерін Қазақстан аумағы арқылы транзиттік тасымалдау
</t>
    </r>
    <r>
      <rPr>
        <sz val="10"/>
        <rFont val="Times New Roman"/>
        <family val="1"/>
        <charset val="204"/>
      </rPr>
      <t>Транзитные перевозки грузов нерезидентов через территорию Казахстана</t>
    </r>
  </si>
  <si>
    <r>
      <t xml:space="preserve">Мемлекетаралық жүк тасымалдау үшін есеп айырысулар (алуға тиесілі)
</t>
    </r>
    <r>
      <rPr>
        <sz val="10"/>
        <rFont val="Times New Roman"/>
        <family val="1"/>
        <charset val="204"/>
      </rPr>
      <t>Расчеты за межгосударственные грузовые перевозки (причитающиеся к получению)</t>
    </r>
  </si>
  <si>
    <r>
      <t xml:space="preserve">Мемлекетаралық жүк тасымалдау үшін есеп айырысулар (төлеуге тиесілі) 
</t>
    </r>
    <r>
      <rPr>
        <sz val="10"/>
        <rFont val="Times New Roman"/>
        <family val="1"/>
        <charset val="204"/>
      </rPr>
      <t>Расчеты за межгосударственные грузовые перевозки (причитающиеся к выплате)</t>
    </r>
  </si>
  <si>
    <r>
      <t xml:space="preserve">Жолаушыларды тасымалдау
</t>
    </r>
    <r>
      <rPr>
        <sz val="10"/>
        <rFont val="Times New Roman"/>
        <family val="1"/>
        <charset val="204"/>
      </rPr>
      <t>Перевозка пассажиров</t>
    </r>
  </si>
  <si>
    <r>
      <t xml:space="preserve">Бейрезиденттерден халықаралық қатынаста жолаушылар тасымалы үшін түсетін түсімдер
</t>
    </r>
    <r>
      <rPr>
        <sz val="10"/>
        <rFont val="Times New Roman"/>
        <family val="1"/>
        <charset val="204"/>
      </rPr>
      <t>Поступления от нерезидентов за пассажирские перевозки в международном сообщении</t>
    </r>
  </si>
  <si>
    <r>
      <t xml:space="preserve">Бейрезиденттерге халықаралық жолаушылар тасымалы үшін төлемдер
</t>
    </r>
    <r>
      <rPr>
        <sz val="10"/>
        <rFont val="Times New Roman"/>
        <family val="1"/>
        <charset val="204"/>
      </rPr>
      <t>Платежи нерезидентам за пассажирские перевозки международном сообщении</t>
    </r>
  </si>
  <si>
    <r>
      <t xml:space="preserve">Қазақстанның темір жол желісін бейрезидент темір жол кәсіпорындарының пайдалануы
</t>
    </r>
    <r>
      <rPr>
        <sz val="10"/>
        <rFont val="Times New Roman"/>
        <family val="1"/>
        <charset val="204"/>
      </rPr>
      <t>Использование железнодорожной сети Казахстана железнодорожными пассажирскими предприятиями-нерезидентами</t>
    </r>
  </si>
  <si>
    <r>
      <t xml:space="preserve">Қазақстанның темір жол желісін бейрезидент темір жол кәсіпорындарының пайдалануы
</t>
    </r>
    <r>
      <rPr>
        <sz val="10"/>
        <rFont val="Times New Roman"/>
        <family val="1"/>
        <charset val="204"/>
      </rPr>
      <t>Использование железнодорожной сети иностранных государств железнодорожными пассажирскими предприятиями-резидентами</t>
    </r>
  </si>
  <si>
    <r>
      <t xml:space="preserve">2- бөлім. Құбыр көлігінің, электр энергиясын тасымалдау қызметтері, мың АҚШ доллары
</t>
    </r>
    <r>
      <rPr>
        <sz val="10"/>
        <color indexed="8"/>
        <rFont val="Times New Roman"/>
        <family val="1"/>
        <charset val="204"/>
      </rPr>
      <t xml:space="preserve">Раздел 2. Услуги трубопроводного транспорта, передачи электроэнергии, тысяч долларов США </t>
    </r>
  </si>
  <si>
    <r>
      <t xml:space="preserve">Бейрезиденттердің жүктерін Қазақстанның аумағы арқылы транзиттік тасымалдау
</t>
    </r>
    <r>
      <rPr>
        <sz val="10"/>
        <rFont val="Times New Roman"/>
        <family val="1"/>
        <charset val="204"/>
      </rPr>
      <t>Транзитные перевозки грузов нерезидентов через территорию Казахстана</t>
    </r>
  </si>
  <si>
    <r>
      <t xml:space="preserve">Қазақстан экспортын тасымалдау
</t>
    </r>
    <r>
      <rPr>
        <sz val="10"/>
        <rFont val="Times New Roman"/>
        <family val="1"/>
        <charset val="204"/>
      </rPr>
      <t>Перевозки экспорта Казахстана</t>
    </r>
  </si>
  <si>
    <r>
      <t xml:space="preserve">бейрезидент үшін
</t>
    </r>
    <r>
      <rPr>
        <sz val="10"/>
        <rFont val="Times New Roman"/>
        <family val="1"/>
        <charset val="204"/>
      </rPr>
      <t>для нерезидентов</t>
    </r>
  </si>
  <si>
    <r>
      <t xml:space="preserve">резиденттер үшін
</t>
    </r>
    <r>
      <rPr>
        <sz val="10"/>
        <rFont val="Times New Roman"/>
        <family val="1"/>
        <charset val="204"/>
      </rPr>
      <t>для резидентов</t>
    </r>
  </si>
  <si>
    <r>
      <t xml:space="preserve">Қазақстаннық жүктерді шет мемлекеттердің аумағы арқылы транзиттік тасымалдау
</t>
    </r>
    <r>
      <rPr>
        <sz val="10"/>
        <rFont val="Times New Roman"/>
        <family val="1"/>
        <charset val="204"/>
      </rPr>
      <t>Транзитные перевозки казахстанских грузов по территории иностранных государств</t>
    </r>
  </si>
  <si>
    <r>
      <t xml:space="preserve">Қазақстаннық жүктерді шет мемлекеттердің аумағы арқылы тасымалдау
</t>
    </r>
    <r>
      <rPr>
        <sz val="10"/>
        <rFont val="Times New Roman"/>
        <family val="1"/>
        <charset val="204"/>
      </rPr>
      <t>Перевозки казахстанских грузов по территории иностранных государств</t>
    </r>
  </si>
  <si>
    <r>
      <t xml:space="preserve">Бейрезиденттерге көрсетілген тиеу-түсіру жұмыстары және өзге де қосалқы көлік қызметтері
</t>
    </r>
    <r>
      <rPr>
        <sz val="10"/>
        <rFont val="Times New Roman"/>
        <family val="1"/>
        <charset val="204"/>
      </rPr>
      <t>Погрузочно-разгрузочные работы и прочие вспомогательные транспортные услуги, предоставленные нерезидентам</t>
    </r>
  </si>
  <si>
    <r>
      <t xml:space="preserve">Бейрезиденттерден алынған тиеу-түсіру жұмыстары және өзге де қосалқы көлік қызметтері
</t>
    </r>
    <r>
      <rPr>
        <sz val="10"/>
        <rFont val="Times New Roman"/>
        <family val="1"/>
        <charset val="204"/>
      </rPr>
      <t>Погрузочно-разгрузочные работы и прочие вспомогательные транспортные услуги, полученные от нерезидентов</t>
    </r>
  </si>
  <si>
    <r>
      <t xml:space="preserve">Бейрезиденттерге көрсетілген (экспедиторлық қызметтерді қоса алғанда) агенттік қызметтер үшін комиссиялық сыйақы
</t>
    </r>
    <r>
      <rPr>
        <sz val="10"/>
        <rFont val="Times New Roman"/>
        <family val="1"/>
        <charset val="204"/>
      </rPr>
      <t>Комиссионное вознаграждение за агентские услуги (включая экспедиторские), предоставленные нерезидентам</t>
    </r>
  </si>
  <si>
    <r>
      <t xml:space="preserve">Бейрезиденттерден алынған (экспедиторлық қызметтерді қоса алғанда) агенттік қызметтер үшін комиссиялық сыйақы
</t>
    </r>
    <r>
      <rPr>
        <sz val="10"/>
        <rFont val="Times New Roman"/>
        <family val="1"/>
        <charset val="204"/>
      </rPr>
      <t>Комиссионное вознаграждение за агентские услуги (включая экспедиторские), полученные от нерезидентов</t>
    </r>
  </si>
  <si>
    <r>
      <t xml:space="preserve">4-бөлім. Ағымдағы және күрделі трансферттер, мың АҚШ доллары
</t>
    </r>
    <r>
      <rPr>
        <sz val="10"/>
        <color indexed="8"/>
        <rFont val="Times New Roman"/>
        <family val="1"/>
        <charset val="204"/>
      </rPr>
      <t>Раздел 4. Текущие и капитальные трансферты, тысяч долларов США</t>
    </r>
  </si>
  <si>
    <t>18-ПБ</t>
  </si>
  <si>
    <t>Бейрезиденттермен  халықаралық операциялар туралы есеп</t>
  </si>
  <si>
    <t>Отчет о международных операциях с нерезидентами</t>
  </si>
  <si>
    <r>
      <t xml:space="preserve">Негізгі мәліметтер
</t>
    </r>
    <r>
      <rPr>
        <sz val="12"/>
        <color theme="1"/>
        <rFont val="Times New Roman"/>
        <family val="1"/>
        <charset val="204"/>
      </rPr>
      <t>Основные данные</t>
    </r>
  </si>
  <si>
    <r>
      <t xml:space="preserve">Есептің коды </t>
    </r>
    <r>
      <rPr>
        <sz val="10"/>
        <color theme="1"/>
        <rFont val="Times New Roman"/>
        <family val="1"/>
        <charset val="204"/>
      </rPr>
      <t>/ Код отчета</t>
    </r>
  </si>
  <si>
    <r>
      <t xml:space="preserve">Тілі </t>
    </r>
    <r>
      <rPr>
        <sz val="10"/>
        <color theme="1"/>
        <rFont val="Times New Roman"/>
        <family val="1"/>
        <charset val="204"/>
      </rPr>
      <t>/ Язык заполнения *</t>
    </r>
  </si>
  <si>
    <t>Резидент типі / Тип резидента</t>
  </si>
  <si>
    <t>Предприятие</t>
  </si>
  <si>
    <r>
      <t xml:space="preserve">Кәсіпорын </t>
    </r>
    <r>
      <rPr>
        <sz val="10"/>
        <color theme="1"/>
        <rFont val="Times New Roman"/>
        <family val="1"/>
        <charset val="204"/>
      </rPr>
      <t>/ Предприятие</t>
    </r>
  </si>
  <si>
    <r>
      <t xml:space="preserve">БСН </t>
    </r>
    <r>
      <rPr>
        <sz val="10"/>
        <color theme="1"/>
        <rFont val="Times New Roman"/>
        <family val="1"/>
        <charset val="204"/>
      </rPr>
      <t>/ БИН</t>
    </r>
  </si>
  <si>
    <t/>
  </si>
  <si>
    <r>
      <t xml:space="preserve">Шетелдік банктің атауы </t>
    </r>
    <r>
      <rPr>
        <sz val="10"/>
        <color theme="1"/>
        <rFont val="Times New Roman"/>
        <family val="1"/>
        <charset val="204"/>
      </rPr>
      <t>/ Наименование иностранного банка</t>
    </r>
  </si>
  <si>
    <r>
      <t xml:space="preserve">Шетел банкінің елі </t>
    </r>
    <r>
      <rPr>
        <sz val="10"/>
        <color theme="1"/>
        <rFont val="Times New Roman"/>
        <family val="1"/>
        <charset val="204"/>
      </rPr>
      <t>/ Страна иностранного банка</t>
    </r>
  </si>
  <si>
    <r>
      <t xml:space="preserve">Есептік нөмірі </t>
    </r>
    <r>
      <rPr>
        <sz val="10"/>
        <color theme="1"/>
        <rFont val="Times New Roman"/>
        <family val="1"/>
        <charset val="204"/>
      </rPr>
      <t>/ Учетный номер</t>
    </r>
  </si>
  <si>
    <r>
      <t xml:space="preserve">Кезең </t>
    </r>
    <r>
      <rPr>
        <sz val="10"/>
        <color theme="1"/>
        <rFont val="Times New Roman"/>
        <family val="1"/>
        <charset val="204"/>
      </rPr>
      <t>/ Период</t>
    </r>
  </si>
  <si>
    <r>
      <t>Тоқсан</t>
    </r>
    <r>
      <rPr>
        <sz val="11"/>
        <color theme="1"/>
        <rFont val="Calibri"/>
        <family val="2"/>
        <scheme val="minor"/>
      </rPr>
      <t xml:space="preserve">
</t>
    </r>
    <r>
      <rPr>
        <sz val="10"/>
        <color theme="1"/>
        <rFont val="Times New Roman"/>
        <family val="1"/>
        <charset val="204"/>
      </rPr>
      <t>Квартал</t>
    </r>
  </si>
  <si>
    <r>
      <t xml:space="preserve">Жыл </t>
    </r>
    <r>
      <rPr>
        <sz val="10"/>
        <color theme="1"/>
        <rFont val="Times New Roman"/>
        <family val="1"/>
        <charset val="204"/>
      </rPr>
      <t>/ Год</t>
    </r>
  </si>
  <si>
    <r>
      <t xml:space="preserve">Есепті беру күні </t>
    </r>
    <r>
      <rPr>
        <sz val="10"/>
        <color theme="1"/>
        <rFont val="Times New Roman"/>
        <family val="1"/>
        <charset val="204"/>
      </rPr>
      <t>/ Дата предоставления отчета</t>
    </r>
  </si>
  <si>
    <t>АҚШ ДОЛЛАРЫ
ДОЛЛАР США</t>
  </si>
  <si>
    <r>
      <t xml:space="preserve">Т.А.Ә. Басшы немесе есепке қол қою функциясы жүктелген адам
</t>
    </r>
    <r>
      <rPr>
        <sz val="10"/>
        <color theme="1"/>
        <rFont val="Times New Roman"/>
        <family val="1"/>
        <charset val="204"/>
      </rPr>
      <t>Ф.И.О. Руководитель или лицо, на которое возложена функция по подписанию отчета</t>
    </r>
  </si>
  <si>
    <r>
      <t xml:space="preserve">Т.А.Ә. Бас бухгалтер немесе есепке қол қою функциясы жүктелген адам 
</t>
    </r>
    <r>
      <rPr>
        <sz val="10"/>
        <color theme="1"/>
        <rFont val="Times New Roman"/>
        <family val="1"/>
        <charset val="204"/>
      </rPr>
      <t>Ф.И.О. Главный бухгалтер или лицо, на которое возложена функция по подписанию отчета</t>
    </r>
  </si>
  <si>
    <r>
      <t xml:space="preserve">Т.А.Ә. Орындаушының / </t>
    </r>
    <r>
      <rPr>
        <sz val="10"/>
        <color theme="1"/>
        <rFont val="Times New Roman"/>
        <family val="1"/>
        <charset val="204"/>
      </rPr>
      <t>Ф.И.О. Исполнителя</t>
    </r>
  </si>
  <si>
    <r>
      <t xml:space="preserve">Орындаушының телефоны / </t>
    </r>
    <r>
      <rPr>
        <sz val="10"/>
        <color theme="1"/>
        <rFont val="Times New Roman"/>
        <family val="1"/>
        <charset val="204"/>
      </rPr>
      <t>Телефон исполнителя</t>
    </r>
  </si>
  <si>
    <t>2
1</t>
  </si>
  <si>
    <r>
      <t xml:space="preserve">Стационарлық телефоны (респонденттің)
</t>
    </r>
    <r>
      <rPr>
        <sz val="10"/>
        <color theme="1"/>
        <rFont val="Times New Roman"/>
        <family val="1"/>
        <charset val="204"/>
      </rPr>
      <t>Стационарный телефон (респондента)</t>
    </r>
  </si>
  <si>
    <r>
      <t xml:space="preserve">Ұялы телефоны (респонденттің)
</t>
    </r>
    <r>
      <rPr>
        <sz val="10"/>
        <color theme="1"/>
        <rFont val="Times New Roman"/>
        <family val="1"/>
        <charset val="204"/>
      </rPr>
      <t>Мобильный телефон (респондента)</t>
    </r>
  </si>
  <si>
    <t>Мекенжайы (респонденттің) / Адрес (респондента)</t>
  </si>
  <si>
    <r>
      <t xml:space="preserve">Электрондық пошта мекенжайы (респонденттің)
</t>
    </r>
    <r>
      <rPr>
        <sz val="10"/>
        <color theme="1"/>
        <rFont val="Times New Roman"/>
        <family val="1"/>
        <charset val="204"/>
      </rPr>
      <t>Адрес электронной почты (респондента)</t>
    </r>
  </si>
  <si>
    <r>
      <t xml:space="preserve">Алғашқы статистикалық деректерді таратуға келісеміз
</t>
    </r>
    <r>
      <rPr>
        <sz val="10"/>
        <color theme="1"/>
        <rFont val="Times New Roman"/>
        <family val="1"/>
        <charset val="204"/>
      </rPr>
      <t>Согласны на распространение первичных статистических данных *</t>
    </r>
  </si>
  <si>
    <r>
      <t xml:space="preserve">Түсініктемелер
</t>
    </r>
    <r>
      <rPr>
        <sz val="10"/>
        <color theme="1"/>
        <rFont val="Times New Roman"/>
        <family val="1"/>
        <charset val="204"/>
      </rPr>
      <t>Комментарий</t>
    </r>
  </si>
  <si>
    <r>
      <t xml:space="preserve">Қазақстан Республикасы Ұлттық Банкі толтырады
</t>
    </r>
    <r>
      <rPr>
        <sz val="10"/>
        <color theme="1"/>
        <rFont val="Times New Roman"/>
        <family val="1"/>
        <charset val="204"/>
      </rPr>
      <t>Заполняется Национальным Банком Республики Казахстан</t>
    </r>
  </si>
  <si>
    <r>
      <t xml:space="preserve">Бөлімдер
</t>
    </r>
    <r>
      <rPr>
        <sz val="10"/>
        <color theme="1"/>
        <rFont val="Times New Roman"/>
        <family val="1"/>
        <charset val="204"/>
      </rPr>
      <t>Разделы</t>
    </r>
  </si>
  <si>
    <r>
      <t xml:space="preserve">* Аталған тармақ «Мемлекеттік статистика туралы» Қазақстан Республикасының 2010 жылғы 19 наурыздағы Заңының 8-бабының 5-тармағына сәйкес толтырылады
</t>
    </r>
    <r>
      <rPr>
        <sz val="10"/>
        <color theme="1"/>
        <rFont val="Times New Roman"/>
        <family val="1"/>
        <charset val="204"/>
      </rPr>
      <t>Данный пункт заполняется согласно пункту 5 статьи 8 Закона Республики Казахстан от 19 марта 2010 года «О государственной статистике»</t>
    </r>
  </si>
  <si>
    <r>
      <t xml:space="preserve">Мемлекеттік статистиканың тиісті органдарына анық емес бастапқы статистикалық деректерді ұсыну және бастапқы статистикалық деректерді белгіленген мерзімде ұсынбау «Әкімшілік құқық бұзушылық туралы» Қазақстан Республикасы Кодексінің 497-бабында көзделген әкімшілік құқық бұзушылықтар болып табылады
</t>
    </r>
    <r>
      <rPr>
        <sz val="10"/>
        <color theme="1"/>
        <rFont val="Times New Roman"/>
        <family val="1"/>
        <charset val="204"/>
      </rPr>
      <t>Представление недостоверных и непредставление первичных статистических данных в соответствующие органы государственной статистики в установленный срок являются административными правонарушениями, предусмотренными статьей 497 Кодекса Республики Казахстан «Об административных правонарушениях»</t>
    </r>
  </si>
  <si>
    <t>pb_18_2025</t>
  </si>
  <si>
    <t>3
2
1</t>
  </si>
  <si>
    <t>Қазақстан Республикасында
валюталық операцияларды
мониторингтеу қағидаларына</t>
  </si>
  <si>
    <t>к Правилам мониторинга
валютных операций в
Республике Казахстан</t>
  </si>
  <si>
    <t>Әкімшілік деректерді</t>
  </si>
  <si>
    <t>жинау үшін арналған нысан</t>
  </si>
  <si>
    <t>Форма, предназначенная для сбора</t>
  </si>
  <si>
    <t>административных данных</t>
  </si>
  <si>
    <t>Кезеңділігі: тоқсан сайын</t>
  </si>
  <si>
    <t>Периодичность: ежеквартальная</t>
  </si>
  <si>
    <t>Есептік нөмір беру орны бойынша Қазақстан Республикасы Ұлттық Банкінің аумақтық филиалына ұсынылады</t>
  </si>
  <si>
    <t>Представляется в территориальный филиал Национального Банка Республики Казахстан по месту присвоения учетного номера</t>
  </si>
  <si>
    <t>Әкімшілік деректерге арналған нысан Қазақстан Республикасы Ұлттық Банкінің www.nationalbank.kz интернет-ресурсына орналастырылған</t>
  </si>
  <si>
    <t>Форма административных данных размещена на интернет-ресурсе Национального Банка Республики Казахстан www.nationalbank.kz</t>
  </si>
  <si>
    <t>Ұсыну мерзімі: есепті кезеңнен кейінгі айдың 10 (оныншы) күніне (қоса алғанда) дейін</t>
  </si>
  <si>
    <t>Срок представления: до десятого числа (включительно) месяца, следующего за отчетным периодом</t>
  </si>
  <si>
    <t>Шетелдік қаржылық емес ұйымдардың</t>
  </si>
  <si>
    <t>Қазақстан Республикасында қызметін</t>
  </si>
  <si>
    <t>жүзеге асыратын филиалдарының (өкілдіктерінің)</t>
  </si>
  <si>
    <t>ақпарат ұсыну қағидаларына</t>
  </si>
  <si>
    <t>к Правилам представления</t>
  </si>
  <si>
    <t>информации филиалами (представительствами)</t>
  </si>
  <si>
    <t>иностранных нефинансовых организаций,</t>
  </si>
  <si>
    <t>осуществляющими деятельность</t>
  </si>
  <si>
    <t>в Республике Казахстан</t>
  </si>
  <si>
    <t>Әкімшілік деректерді жинауға арналған нысан</t>
  </si>
  <si>
    <t>Форма, предназначенная для сбора административных данных</t>
  </si>
  <si>
    <t>Ұсынады: Шетелдік қаржылық емес ұйымдардың Қазақстан Республикасында қызметін жүзеге асыратын филиалдарының (өкілдіктерінің) ақпарат ұсыну қағидаларының 5-тармағына сәйкес қалыптастырылатын филиалдардың (өкілдіктердің) тізіміне енгізілген шетелдік қаржылық емес ұйымның филиалы (өкілдігі)</t>
  </si>
  <si>
    <t>Представляют: филиал (представительство) иностранной нефинансовой организации, включенный в список филиалов (представительств), формируемый в соответствии с пунктом 5 Правил представления информации филиалами (представительствами) иностранных нефинансовых организаций, осуществляющими деятельность в Республике Казахстан</t>
  </si>
  <si>
    <t>Нысан қайда ұсынылады: Қазақстан Республикасында қызметін бір жылдан астам жүзеге асыратын шетелдік қаржылық емес ұйымның филиалы (өкілдігі) орналасқан орны бойынша Қазақстан Республикасы Ұлттық Банкінің аумақтық филиалы</t>
  </si>
  <si>
    <t>Куда представляется форма: территориальный филиал Национального Банка Республики Казахстан по месту нахождения филиала (представительства) иностранной нефинансовой организации, осуществляющего деятельность в Республике Казахстан более одного года</t>
  </si>
  <si>
    <t>Ұсыну мерзімі: есепті тоқсаннан кейінгі бірінші айдың жиырмасына (қоса алғанда) дейін</t>
  </si>
  <si>
    <t>Срок представления: до двадцатого числа (включительно) первого месяца, следующего за отчетным кварталом</t>
  </si>
  <si>
    <t>2025 жылғы 23 маусымдағы № 33</t>
  </si>
  <si>
    <t>от 23 июня 2025 года № 33</t>
  </si>
  <si>
    <t>Ведомстволық статистикалық байқаудың статистикалық нысаны</t>
  </si>
  <si>
    <t>Қазақстан Республикасы Ұлттық Банкінің аумақтық филиалына  респонденттің орналасқан жері бойынша ұсынылады</t>
  </si>
  <si>
    <t>Представляется территориальному филиалу Национального Банка Республики Казахстан по месту нахождения респондента</t>
  </si>
  <si>
    <t>Қазақстан Республикасының Ұлттық Банкіне ұсынылады</t>
  </si>
  <si>
    <t>Представляется  Национальному Банку Республики Казахстан</t>
  </si>
  <si>
    <t>Индексі</t>
  </si>
  <si>
    <t>Есепті кезең</t>
  </si>
  <si>
    <t>Индекс</t>
  </si>
  <si>
    <t>Респонденттер тізіміне енгізілген заңды тұлғалар ұсынады</t>
  </si>
  <si>
    <t>Представляют юридические лица, включенные в перечень респондентов</t>
  </si>
  <si>
    <t>қаулыға 29-қосымша</t>
  </si>
  <si>
    <t>18-ТБ</t>
  </si>
  <si>
    <t>Басшы (Бас бухгалтер)</t>
  </si>
  <si>
    <t>Руководитель (Главный бухгалтер)</t>
  </si>
  <si>
    <t>(лауазымы)</t>
  </si>
  <si>
    <t>(қолы)</t>
  </si>
  <si>
    <t>(тегі, аты, әкесінің аты (бар болса))</t>
  </si>
  <si>
    <t>(должность)</t>
  </si>
  <si>
    <t>(подпись)</t>
  </si>
  <si>
    <t>(фамилия, имя, отчество (при наличии))</t>
  </si>
  <si>
    <t>телефоны</t>
  </si>
  <si>
    <t>телефон</t>
  </si>
  <si>
    <t>Ескертпе</t>
  </si>
  <si>
    <t>Примечание</t>
  </si>
  <si>
    <t>Бас бухгалтер (ол болмаған кезеңде – оның орнындағы адам)</t>
  </si>
  <si>
    <t>Главный бухгалтер (в период его отсутствия – лицо, его замещающее)</t>
  </si>
  <si>
    <t>Түсіндірме:</t>
  </si>
  <si>
    <t xml:space="preserve">Комментарий: </t>
  </si>
  <si>
    <t>Мекенжайы (респонденттің)</t>
  </si>
  <si>
    <t>Бастапқы статистикалық деректерді таратуға келісеміз</t>
  </si>
  <si>
    <t>Бастапқы статистикалық деректерді таратуға келіспейміз</t>
  </si>
  <si>
    <t xml:space="preserve">Главный бухгалтер или лицо, на которое возложена функция по подписанию отчета  </t>
  </si>
  <si>
    <t>Мемлекеттік статистиканың тиісті органдарына анық емес бастапқы статистикалық деректерді ұсыну және бастапқы статистикалық деректерді белгіленген мерзімде ұсынбау Әкімшілік құқық бұзушылық туралы Қазақстан Республикасы Кодексінің 497-бабында көзделген әкімшілік құқық бұзушылықтар болып табылады.</t>
  </si>
  <si>
    <t>Представление недостоверных и непредставление первичных статистических данных в соответствующие органы государственной статистики в установленный срок являются административными правонарушениями, предусмотренными статьей 497 Кодекса Республики Казахстан «Об административных правонарушениях»</t>
  </si>
  <si>
    <t> 1-тарау. Жалпы ережелер</t>
  </si>
  <si>
    <t>2-тарау. Статистикалық нысанды толтыру</t>
  </si>
  <si>
    <t>3-тарау. Арифметикалық-логикалық бақылау</t>
  </si>
  <si>
    <t xml:space="preserve">«Теміржол, құбыр көлігі және электр энергиясын беру қызметтері туралы есеп» 
(индексі 18-ТБ, кезеңділігі тоқсандық) 
ведомстволық статистикалық байқаудың статистикалық нысанын толтыру нұсқаулығы </t>
  </si>
  <si>
    <t>1. Осы «Теміржол, құбыр көлігі және электр энергиясын беру қызметтері туралы есеп» (индексі 18-ТБ, кезеңділігі тоқсандық) ведомстволық статистикалық байқаудың статистикалық нысанын (бұдан әрі – статистикалық нысан) толтыру нұсқаулығы «Мемлекеттік статистика туралы» Қазақстан Республикасы Заңының 13-бабының 2-1) тармақшасына сәйкес әзірленді және статистикалық нысанды толтыруды нақтылайды.
2. Статистикалық нысанды респонденттер тізіміне енгізілген заңды тұлғалар ұсынады. Алдағы тоқсанға респонденттердің тізімін Қазақстан Республикасы Ұлттық Банкі қалыптастырады. Тізбедегі респондентті іздеу сервисі Қазақстан Республикасы Ұлттық Банкінің порталында «Электрондық анықтамалар» бөлімінде, «Төлем балансы бойынша есептілік нысандары бойынша респонденттердің тізбесі» шағын бөлімінде орналастырылған.
3. Осы статистикалық нысанда сұратылатын ақпарат Қазақстан Республикасының төлем балансын жасауға арналған.
4. Статистикалық нысанға басшы, бас бухгалтер немесе есепке қол қою функциясы жүктелген адамдар және орындаушы қол қояды.</t>
  </si>
  <si>
    <t>5. Статистикалық нысанды толтыру кезінде мынадай анықтамалар қолданылады:
1) резиденттер:
азаматтығына қарамастан, Қазақстан Республикасында бір жылдан астам тұратын жеке тұлғалар және Қазақстан Республикасының аумағынан тыс жерде бір жылдан аз уақытша жүрген Қазақстан Республикасының азаматтары. Мемлекеттік қызмет, білім алу және емделу мақсатында шетелде жүрген Қазақстан Республикасының азаматтары басқа елдердің аумағында болу мерзіміне қарамастан, резидент болып табылады;  
халықаралық ұйымдарды, шетелдік елшіліктерді, консулдықтарды және басқа дипломатиялық және ресми өкілдіктерді қоспағанда, Қазақстан Республикасының аумағында орналасқан заңды тұлғалар;
Қазақстан Республикасының аумағынан тыс жерлерде орналасқан Қазақстанның елшіліктері, консулдықтары және басқа дипломатиялық және ресми өкілдіктері;
осы тармақшаның үшінші абзацында және осы тармақтың 
2) тармақшасының үшінші абзацында көрсетілген заңды тұлғалардың Қазақстан Республикасының аумағында орналасқан филиалдары мен өкілдіктері;</t>
  </si>
  <si>
    <t>2) бейрезиденттер:
азаматтығына қарамастан, шетелде бір жылдан астам тұратын жеке тұлғалар және Қазақстан Республикасының аумағында бір жылдан аз жүрген шетел азаматтары. Мемлекеттік қызмет, білім алу және емделу мақсатында жүрген шет мемлекеттердің азаматтары республика аумағында болу мерзіміне қарамастан, бейрезидент болып табылады;
Қазақстан Республикасының елшіліктерін, консулдықтарын және басқа дипломатиялық және ресми өкілдіктерін қоспағанда, басқа мемлекеттердің аумағында орналасқан заңды тұлғалар;
Қазақстан Республикасының аумағында орналасқан халықаралық ұйымдары, шетелдік елшіліктер, консулдықтар және басқа шетелдік дипломатиялық және ресми өкілдіктер;
1) тармақшаның үшінші абзацында және осы тармақшаның үшінші абзацында көрсетілген заңды тұлғалардың басқа мемлекеттердің аумағында орналасқан филиалдары мен өкілдіктері.</t>
  </si>
  <si>
    <t>6. Көрсетілген қызметтердің құны нақты төлем уақыты бойынша емес, оны есептеу кезінде (қызметтерді нақты көрсету күнінде) көрсетіледі. 
Барлық операциялар мың Америка Құрама Штаттарының (бұдан әрі – АҚШ) долларымен көрсетіледі. Өзге шетел валютасындағы операциялар алдымен теңгеге, содан кейін АҚШ долларына аударылады. Конвертациялау үшін Қазақстан Республикасының заңнамасына сәйкес қаржылық есептілікті қалыптастыру мақсатында қолданылатын валюта айырбастаудың нарықтық бағамдары пайдаланылады. Бұл ретте операцияларды конвертациялау үшін операцияларды жасау күніндегі тиісті бағамдар пайдаланылады. Теңгемен көрсетілген сомалар операцияларды жасау күніндегі АҚШ долларына да аударылады.
Валюта кодтары ҚР ҰЖ 07 ISO 4217-2019 «Валюталар мен қорларды белгілеуге арналған кодтар» Қазақстан Республикасының ұлттық жіктеуішіне сәйкес көрсетіледі.</t>
  </si>
  <si>
    <t>7. Барлық операциялар барлық елдер бойынша бөлінісінде көрсетіледі. Елдердің атаулары нысанның екінші бағанынан және одан әрі көрсетіледі. Егер елдер саны нысандағы бағандар санынан асып кетсе, жетіспейтін бағандар қосылады.
1-3-бөлімдерде ел бойынша ҚР ҰЖ 06 ISO 3166-1-2016 «Елдердің атаулары мен олардың әкімшілік-аумақтық бөлімшелерінің бірліктерін көрсетуге арналған кодтар. 1-бөлім. Ел кодтары» Қазақстан Республикасының ұлттық жіктеуішіне сәйкес екі әріптен тұратын ел коды көрсетіледі.</t>
  </si>
  <si>
    <t>4, 5-бөлімдердің жекелеген көрсеткіштерінің сипаттамасы:
ғимараттарды, теміржол құрылыстарын, құбырларды, электр беру желілерін жөндеу қызметтері (310, 410-жолдар) құрылыс учаскесін дайындауды, объектілер құрылысын, құрама конструкциялар мен жабдықтарды монтаждауды қамтитын құрылыс келісімшарттарының ажырамас бөлігі болып табылатын барлық тауарлар мен қызметтерді қамтиды. Бұрғылау және су ұңғымаларын салу және оператормен құрылыс немесе бөлшектеу жабдықтарын жалға алу, құрылыс жобасын басқару, құрылыс жөндеу сияқты басқа құрылыс қызметтерін қамтиды;</t>
  </si>
  <si>
    <t>жөндеу және техникалық қызмет көрсету қызметтері (320, 420-жолдар) құрылыс жөндеуін, компьютерлерді жөндеуді, мұнай және газ ұңғымаларын жөндеуді, сондай-ақ көлік құралдарын тазалау мен жинауды (өзге де көлік қызметтерін) қоспағанда, теміржол және құбыр жол және басқа да көлік құралдарын, сондай-ақ басқа да тауарларды күрделі және ағымдағы жөндеуді және оларға техникалық қызмет көрсетуді қамтиды. Жөндеу және техникалық қызмет көрсету ретінде көрсетілген шама жөндеуге дейінгі және кейінгі тауарлардың жалпы құнын емес, өндірілген жұмыстардың құнын білдіреді. Жөндеу құны мен техникалық қызмет көрсету жөндеу жұмыстарын жүргізетін тарап ұсынатын және жөндеу ақысына қосылатын материалдардың (ақысы бөлек алынатын қосалқы бөлшектер мен материалдар тауарлардың экспортына/импортына енгізілуі керек) кез келген қосалқы бөлшектерін қамтиды;</t>
  </si>
  <si>
    <t>қаржылық қызметтер (330, 430-жолдар) қаржылық мәмілелер бойынша (сақтандыру компаниялары мен зейнетақы қорларының қызметтерін қоспағанда) делдалдардың комиссиялық сыйақысын, оның ішінде: кредиттер бойынша комиссияны, бағалы қағаздар нарығына кәсіби қатысушылардың комиссиясын қамтиды. Сонымен қатар басқа да көмекші қаржылық қызметтерді (қаржылық кеңес беру, қаржылық активтерді басқару, кредиттік рейтинг қызметтері) қамтиды. Депозиттер, кредиттер, несиелер және қарыздар бойынша сыйақы қаржылық қызметтерге қосылмайды;
телекоммуникациялық қызметтер (340, 440-жолдар) телефон, телетайп, телеграф, радиохабар тарату, спутниктік байланыс, электрондық пошта, факс арқылы дыбысты, суретті немесе басқа ақпаратты беруді қамтиды, сонымен қатар іскерлік желілік қызметтерді, телеконференцияларды, ілеспе қызметтерді, интернет және оған қол жеткізуді қамтиды. Телекоммуникациялық қызметтерге берілетін ақпараттың құны, телефон желісін орнату қызметтері (құрылыс қызметтері), компьютерлік қызметтер, сондай-ақ дерекқор ақпаратына қол жеткізу және пайдалану кірмейді;</t>
  </si>
  <si>
    <t>компьютерлік қызметтер (350, 450-жолдар) тапсырыс берілген және тапсырыс берілмеген (жаппай өндірілген) бағдарламалық қамтылымды және онымен байланысты лицензияларды сату (сатып алу); техникалық құралдар мен бағдарламалық қамтылымды орнату; компьютерлік техника және бағдарламалық қамтылым саласындағы консалтинг; компьютерлер мен перифериялық құрылғыларды жөндеу және техникалық қызмет көрсету, деректерді өңдеу және оларды серверге орналастыру; жүйелік және қолданбалы бағдарламалық қамтылымның түпнұсқалары мен меншік құқықтарын сатып алу және сатуды қамтиды. Компьютерлік қызметтерге бағдарламалық қамтылымды ұдайы өндіруге және (немесе) таратуға (зияткерлік меншікті пайдалануға) арналған лицензиялар, нақты пайдаланушы үшін әзірленбеген оқу компьютерлік курстары (мәдениет және демалыс саласындағы жеке тұлғаларға көрсетілетін қызметтер) үшін төлемақы кірмейді;</t>
  </si>
  <si>
    <t>ақпараттық агенттіктердің қызметтері және басқа да ақпараттық қызметтер (360, 460-жолдар) бұқаралық ақпарат құралдарына жаңалықтар, фотосуреттер мен мақалалар беруді қамтиды; дерекқор құру, сақтау және тарату; пошта арқылы және басқа да тәсілдер арқылы жеткізумен мерзімді басылымдарға тікелей жеке жазылу; кітапхана және архив қызметтерін қамтиды;
заң қызметтері (371, 471-жолдар) заң кеңестері мен консультацияларды қамтиды; заң, сот және заң шығару процестерінде қызмет көрсету; фирмаларға жедел көмек көрсету; заң құжаттамасын дайындау; төрелік қызметтер;
бухгалтерлік, аудиторлық қызметтер (372, 472-жолдар) бухгалтерлік есеп, шот-фактура, аудит және салық салу, қаржылық есептілікті жасау бойынша консультациялық қызметтерді қамтиды;</t>
  </si>
  <si>
    <t>бизнес және басқару бойынша консультация қызметтері (373, 473-жолдар) жалпы басқару консультацияларын, қаржылық менеджментті, кадрлық менеджментті, өндірістік менеджментті және басқа басқару консультацияларын; бизнес саясаты мен стратегиясы мәселелерінде консультацияларды, басшылықты және жедел көмекті; қоғаммен байланыс қызметтерін қамтиды. Құрылыс жобасына (құрылыс қызметтері) басшылық алып тасталады;
архитектуралық, инженерлік және басқа да техникалық қызметтер 
(374, 474-жолдар) архитектуралық және құрылыс жобаларын әзірлеу; геологиялық барлау және іздестіру, картография; метеорологиялық қызметтер; өнім сапасын тексеру және сертификаттау, техникалық сынақтар мен талдаулар, техникалық бақылау; инженерлік кеңестер және қоршаған орта бойынша кеңестерді қамтиды. Тау-кен өндіру инженериясы пайдалы қазбаларды өндіруге байланысты қызметтерде көрінеді;</t>
  </si>
  <si>
    <t>персоналсыз жабдықтың операциялық лизингі (жалдау) (375, 475-жолдар) персоналсыз жабдықты жалға алуды, экипажсыз көлік құралдарын жалға алуды, жылжымалы бұрғылау платформаларын және өндіру, сақтау және түсіру үшін қалқымалы кемелерді жалға алуды қоса алғанда, жылжымайтын мүлікті жалға алуды қамтиды. Қаржы лизингі, телекоммуникациялық желілерді немесе қуаттарды жалға алу (телекоммуникациялық қызметтер), экипажы бар көлік құралдарын жалға алу (жүк немесе жолаушылар тасымалы) алып тасталады;
басқа да іскерлік қызметтер (376, 476-жолдар) электр энергиясын, суды, газды және т.б. бөлу жөніндегі қызметтерді қамтиды; кадрларды іріктеу, күзету, ауызша және жазбаша аударма, фотографиялық қызметтер, үй-жайларды жинау, тамақтандыруды ұйымдастыру, риэлторлық қызметтер, баспа қызметтері, ветеринариялық қызметтер және жоғарыда аталған қызметтерге енгізілмеген басқа да іскерлік қызметтер;</t>
  </si>
  <si>
    <t>зияткерлік меншікті пайдаланғаны үшін төлем (380, 480-жолдар) меншік құқығын пайдаланғаны үшін төлемді (мысалы патенттер, авторлық құқықтар, сауда белгілері, технологиялық процестер, дизайн және т.с.с.), сондай-ақ өндірілген түпнұсқалар мен прототиптерді (мысалы кітаптар мен қолжазбалар, компьютерлік бағдарламалық қамтылым, кинематографиялық жұмыстар, дыбыстық жазбалар және т.б.) ұдайы өндіруге және (немесе) таратуға арналған лицензиялар үшін төлемді қамтиды;
басқа да ағымдағы трансферттер (502, 503-жолдар) сақтандыру өтемақыларын төлеу болып табылмайтын келтірілген жарақаттар немесе мүлікке келтірілген залал үшін өтемақы төлемдерін, сондай-ақ негізгі капиталды жинақтауды қаржыландыруға байланысты емес сыйға тартулар мен қайырымдылықтарды қамтиды;</t>
  </si>
  <si>
    <t xml:space="preserve">күрделі трансферттерге (504, 505-жолдар) күрделі активтерге ауқымды залал келтіргені үшін өтемақы төлемдері (мысалы мұнайдың төгілуіне, қатты жарылыстарға, фармацевтикалық өнімдердің жанама әсерлеріне және т.б. байланысты), сондай-ақ негізгі капиталды жинақтауды қаржыландыру мақсаттарына ірі сыйлықтар мен қайырымдылықтар, мысалы жаңа оқу 
үй-жайларын салу бойынша шығысты жабуға университеттерге сыйға тарту кіреді.
Есептің түсіндірмесінде:
1) басқа да қызмет түрлерінің талдамасын талап ететін қысқаша сипаттама (376, 390, 476, 493, 494-жолдар);
2) респондент көрсету қажет деп есептейтін ақпарат көрсетіледі. </t>
  </si>
  <si>
    <t xml:space="preserve">8. Статистикалық нысан қағаз тасымалдағышта не электрондық цифрлық қолтаңбаны растау рәсімі сақтала отырып, «ҚР ҰБ Веб-порталы» автоматтандырылған ақпараттық шағын жүйесі арқылы электрондық тәсілмен ұсынылады. Бір статистикалық нысан әртүрлі тәсілдермен ұсынылған кезде ерте ұсынылған күн ұсыну күні болып саналады.
Статистикалық нысанға түзетулер (өзгертулер, толықтырулар) есепті кезең аяқталғаннан кейін 6 (алты) ай ішінде енгізіледі. </t>
  </si>
  <si>
    <t>9. Арифметикалық-логикалық бақылау: 
1) 3-бөлім «Халықаралық қызметтердің өзге түрлері»:
әрбір баған үшін 370-жол = 371 + 372 + 373 + 374 + 375 + 376 жолдар қосындысы;  
әрбір баған үшін 470-жол = 471 + 472 + 473 + 474 + 475 + 476 жолдар қосындысы;  
әрбір баған үшін 490-жол = 491 + 492 + 493 жолдар қосындысы;  
2) Барлық бөлімдер үшін:
барлық жолдар үшін 1-баған = 2 + 3 +…+ n бағандар қосындысы</t>
  </si>
  <si>
    <t>Инструкция по заполнению статистической формы ведомственного статистического наблюдения «Отчет об услугах железнодорожного, трубопроводного транспорта и передачи электроэнергии»
(индекс 18-ПБ, периодичность квартальная)</t>
  </si>
  <si>
    <t>Глава 1. Общие положения</t>
  </si>
  <si>
    <t>1. Настоящая Инструкция по заполнению статистической формы ведомственного статистического наблюдения «Отчет об услугах железнодорожного, трубопроводного транспорта и передачи электроэнергии» (индекс 18-ПБ, периодичность квартальная) (далее – статистическая форма) разработана в соответствии с подпунктом 2-1) статьи 13 Закона Республики Казахстан «О государственной статистике» и детализирует заполнение статистической формы.
2. Статистическую форму представляют юридические лица, включенные в перечень респондентов. Перечень респондентов формируется Национальным Банком Республики Казахстан на предстоящий квартал. Сервис по поиску респондента в перечне размещен на Портале Национального Банка Республики Казахстан в разделе «Электронные справки», подраздел «Перечень респондентов по формам отчетности по платежному балансу».
3. Информация, запрашиваемая в данной статистической форме, предназначена для составления платежного баланса Республики Казахстан.
4. Статистическую форму подписывает руководитель, главный бухгалтер или лица, на которых возложена функция по подписанию отчета, и исполнитель.</t>
  </si>
  <si>
    <t>Глава 2. Заполнение статистической формы</t>
  </si>
  <si>
    <t>5. При заполнении статистической формы применяются следующие определения:
1) резиденты:
физические лица, проживающие в Республике Казахстан более одного года, независимо от гражданства, и граждане Республики Казахстан, временно находящиеся вне его территории менее одного года. Граждане Республики Казахстан, находящиеся за рубежом в целях государственной службы, образования и лечения, являются резидентами независимо от сроков их пребывания на территории других стран;
юридические лица, находящиеся на территории Республики Казахстан, за исключением международных организаций, иностранных посольств, консульств и других дипломатических и официальных представительств;
казахстанские посольства, консульства и другие дипломатические и официальные представительства, находящиеся за пределами Республики Казахстан;
находящиеся на территории Республики Казахстан филиалы и представительства юридических лиц, указанных в абзаце третьем настоящего подпункта и абзаце третьем подпункта 2) настоящего пункта;</t>
  </si>
  <si>
    <t>2) нерезиденты:
физические лица, проживающие за границей более одного года, независимо от гражданства, и иностранные граждане, находящиеся на территории Республики Казахстан менее одного года. Граждане иностранных государств, находящиеся в целях государственной службы, образования и лечения, являются нерезидентами независимо от сроков их пребывания на территории республики;
юридические лица, находящиеся на территории других государств, за исключением посольств, консульств и других дипломатических и официальных представительств Республики Казахстан;
находящиеся на территории Республики Казахстан международные организации, иностранные посольства, консульства и другие иностранные дипломатические и официальные представительства;
находящиеся на территории других государств филиалы и представительства юридических лиц, указанных в абзаце третьем подпункта 1) и абзаце третьем настоящего подпункта.</t>
  </si>
  <si>
    <t>6. Стоимость оказанных услуг отражается на момент ее начисления (на дату фактического предоставления услуг), а не по времени фактической оплаты.
Все операции отражаются в тысячах долларов Соединенных Штатов Америки (далее – США). Операции в иных иностранных валютах переводятся сначала в тенге, а затем в доллары США. Для конвертации используются рыночные курсы обмена валют, применяемые в целях формирования финансовой отчетности в соответствии с законодательством Республики Казахстан. При этом для конвертации операций используются соответствующие курсы на дату совершения операций. Суммы, выраженные в тенге, переводятся также в доллары США на дату совершения операций.
Коды валют указываются в соответствии с национальным классификатором Республики Казахстан НК РК 07 ISO 4217-2019 «Коды для представления валют и фондов».</t>
  </si>
  <si>
    <t>7. Все операции отражаются в разбивке по всем странам. Наименования стран указываются со второй графы формы и далее. Если количество стран превышает имеющееся в форме количество граф, добавляются недостающие графы.
По стране в разделах 1-3 указывается двухбуквенный код страны согласно 
национальному классификатору Республики Казахстан НК РК 06 ISО 
3166-1-2016 «Коды для представления названий стран и единиц их 
административно-территориальных подразделений. Часть 1. Коды стран».</t>
  </si>
  <si>
    <t>Описание отдельных показателей разделов 4, 5: 
услуги по ремонту зданий, железнодорожных сооружений, трубопроводов, линий электропередач» (строки 310, 410) охватывают все товары и услуги, которые являются неотделимой частью строительных контрактов, включающих подготовку строительного участка, строительство объектов, монтаж сборных конструкций и оборудования. Включают бурение и постройку водных скважин, и другие строительные услуги, такие как аренда строительного или демонтажного оборудования с оператором, управление строительным проектом, строительный ремонт;</t>
  </si>
  <si>
    <t>услуги по ремонту и техническому обслуживанию (строки 320, 420) включают капитальный и текущий ремонт и техническое обслуживание железнодорожных и трубопроводных и других транспортных средств, а также других товаров, за исключением строительного ремонта, ремонта компьютеров, ремонта нефтяных и газовых скважин, а также чистки и уборки транспортных средств (прочие транспортные услуги). Величина отражаемая как ремонт и техническое обслуживание, представляет собой стоимость произведенных работ, а не валовую стоимость товаров до и после ремонта. Стоимость ремонта и техническое обслуживание включает любые запасные части материалы, предоставляемые ремонтирующей стороной и включаемые в плату за ремонт (запасные части и материалы, плата за которые взимается отдельно, должны включаться в экспорт/импорт товаров);</t>
  </si>
  <si>
    <t>финансовые услуги (строки 330, 430) включают комиссионное вознаграждение посредников по финансовым сделкам (за исключением услуг страховых компаний и пенсионных фондов), в том числе: комиссию по кредитам, комиссию профучастников рынка ценных бумаг. Включают также другие вспомогательные финансовые услуги (финансовые консультации, управление финансовыми активами, услуги кредитного рейтинга). Вознаграждение по депозитам, кредитам, ссудам и займам в финансовые услуги не включаются;
телекоммуникационные услуги (строки 340, 440) охватывают передачу звука, изображения или другой информации с помощью телефона, телетайпа, телеграфа, радиовещания, спутниковой связи, электронной почты, факса, а также включают деловые сетевые услуги, телеконференции, сопутствующие услуги, интернет и доступ к нему. Телекоммуникационные услуги не включают стоимость передаваемой информации, услуги по установке телефонной сети (строительные услуги), компьютерные услуги, а также доступ и использование информации базы данных (информационные услуги);</t>
  </si>
  <si>
    <t>компьютерные услуги (строки 350, 450) включают: продажу (приобретение) заказного и незаказного (массового производства) программного обеспечения и связанных с этим лицензий; установку технических средств и программного обеспечения; консалтинг в области компьютерной техники и программного обеспечения; ремонт и техническое обслуживание компьютеров и периферийных устройств, обработку данных и их размещение на сервере; покупку и продажу оригиналов и прав собственности на системное и прикладное программное обеспечение. В компьютерные услуги не включаются: плата за лицензии на воспроизводство и (или) распространение программного обеспечения (использование интеллектуальной собственности), разработанные для конкретного пользователя учебные компьютерные курсы (услуги частным лицам в сфере культуры и отдыха);</t>
  </si>
  <si>
    <t>услуги информационных агентств и прочие информационные услуги (строки 360, 460) включают предоставление новостей, фотографий и статей средствам массовой информации; создание, хранение и распространение баз данных; прямую индивидуальную подписку на периодические издания с доставкой по почте и иными способами; услуги библиотек и архивов;
юридические услуги (строки 371, 471) включают юридические советы и консультации; предоставление услуг в юридических, судебных и законодательных процессах; оказание оперативной помощи фирмам; подготовка юридической документации; услуги арбитража;
бухгалтерские, аудиторские услуги (строки 372, 472) охватывают консультационные услуги по бухгалтерскому учету, счетоводству, аудиту и налогообложению, составление финансовой отчетности;</t>
  </si>
  <si>
    <t>услуги по консультации бизнеса и управления (строки 373, 473) охватывают общие управленческие консультации, финансовый менеджмент, кадровый менеджмент, производственный менеджмент и другие управленческие консультации; консультации, руководство и оперативную помощь в вопросах бизнес политики и стратегии; услуги по связям с общественностью. Исключается руководство строительным проектом (строительные услуги);
архитектурные, инженерные и прочие технические услуги (строки 374, 474) включают разработку архитектурных и строительных проектов; геологическую разведку и изыскания, картографию; метеорологические услуги; проверку и сертификацию качества продукции, технические испытания и анализы, технический контроль; инженерные консультации и консультации по окружающей среде. Горнодобывающая инженерия отражается в услугах, связанных с добычей полезных ископаемых;</t>
  </si>
  <si>
    <t>операционный лизинг (аренда) оборудования без персонала (строки 375, 475) охватывает аренду оборудования без персонала, аренду транспортных средств без экипажа, аренду недвижимости, включая аренду подвижных буровых платформ и плавучих судов для добычи, хранения и выгрузки. Исключаются финансовый лизинг, аренда телекоммуникационных линий или мощностей (телекоммуникационные услуги), аренда транспортных средств с экипажем (грузовые или пассажирские перевозки);
услуги распределительных сетей, трудоустройства и прочие деловые услуги (строки 376, 476) включают услуги по распределению электроэнергии, воды, газа и так далее; подбор кадров, охрану, устный и письменный перевод, фотографические услуги, уборку помещений, организацию питания, риэлтерские услуги, издательские услуги, ветеринарные услуги и другие деловые услуги, которые не включены в вышеперечисленные услуги;</t>
  </si>
  <si>
    <t>плата за использование интеллектуальной собственности (строки 380, 480) включает плату за пользование правами собственности (такими как патенты, авторские права, торговые марки, технологические процессы, дизайн и так далее), а также плату за лицензии на воспроизводство и (или) распространение произведенных оригиналов и прототипов (таких как книги и рукописи, компьютерное программное обеспечение, кинематографические работы, звукозаписи и так далее);
текущие трансферты (строки 502, 503) отражают выплаты компенсаций за нанесенные травмы или ущерб имуществу, которые не являются выплатами страховых возмещений, а также дарения и пожертвования, не связанные с финансированием накопления основного капитала;</t>
  </si>
  <si>
    <t>капитальные трансферты (строки 504, 505) включают компенсационные выплаты за нанесение масштабного ущерба капитальным активам (например, в связи с разливом нефти, сильными взрывами, побочными эффектами от фармацевтической продукции и так далее), а также крупные подарки и пожертвования на цели финансирования накопления основного капитала, например, дарения университетам на покрытие расходов по строительству новых учебных помещений.
В комментариях к отчету приводятся:
1) краткое описание прочих видов услуг, требующих расшифровки (строки 376, 390, 476, 493, 494);
2) информация, которую респондент считает необходимым отразить.</t>
  </si>
  <si>
    <t>8. Статистическая форма представляется на бумажном носителе либо электронным способом посредством автоматизированной информационной подсистемы «Веб-портал НБ РК» с соблюдением процедур подтверждения электронной цифровой подписью. При представлении разными способами датой представления считается ранняя из дат.
Корректировки (исправления, дополнения) в статистическую форму вносятся в течение 6 (шести) месяцев после завершения отчетного периода.</t>
  </si>
  <si>
    <t>Глава 3. Арифметико-логический контроль</t>
  </si>
  <si>
    <t xml:space="preserve">9. Арифметико-логический контроль:
1) Раздел 3. «Прочие виды международных услуг»:
строка 370 = сумме строк 371 + 372 + 373 + 374 + 375 + 376 для каждой графы;
строка 470 = сумме строк 471 + 472 + 473 + 474 + 475 + 476 для каждой графы;
строка 490 = сумме строк 491 + 492 + 493 для каждой графы;
2) Для всех разделов:
графа 1 = сумме граф 2 + 3 +…+ n для всех строк. </t>
  </si>
  <si>
    <r>
      <t xml:space="preserve">Елдер
</t>
    </r>
    <r>
      <rPr>
        <sz val="12"/>
        <color indexed="8"/>
        <rFont val="Times New Roman"/>
        <family val="1"/>
        <charset val="204"/>
      </rPr>
      <t>Страны</t>
    </r>
  </si>
  <si>
    <t>Перенос текста</t>
  </si>
  <si>
    <t>Код слева</t>
  </si>
  <si>
    <t>Код справа</t>
  </si>
  <si>
    <t>№</t>
  </si>
  <si>
    <t>Наименование на русском языке</t>
  </si>
  <si>
    <t>Қазақ тіліндегі атауы</t>
  </si>
  <si>
    <r>
      <t xml:space="preserve">Атауы
</t>
    </r>
    <r>
      <rPr>
        <sz val="10"/>
        <color indexed="8"/>
        <rFont val="Times New Roman"/>
        <family val="1"/>
        <charset val="204"/>
      </rPr>
      <t>Наименование</t>
    </r>
  </si>
  <si>
    <r>
      <t xml:space="preserve">ДЕЖЖ коды
</t>
    </r>
    <r>
      <rPr>
        <sz val="10"/>
        <color indexed="8"/>
        <rFont val="Times New Roman"/>
        <family val="1"/>
        <charset val="204"/>
      </rPr>
      <t>Код ОКСМ</t>
    </r>
  </si>
  <si>
    <r>
      <t xml:space="preserve">ТМД белгісі
</t>
    </r>
    <r>
      <rPr>
        <sz val="10"/>
        <color indexed="8"/>
        <rFont val="Times New Roman"/>
        <family val="1"/>
        <charset val="204"/>
      </rPr>
      <t>Признак СНГ</t>
    </r>
  </si>
  <si>
    <r>
      <t xml:space="preserve">Белгісі
</t>
    </r>
    <r>
      <rPr>
        <sz val="10"/>
        <color indexed="8"/>
        <rFont val="Times New Roman"/>
        <family val="1"/>
        <charset val="204"/>
      </rPr>
      <t>Признак</t>
    </r>
  </si>
  <si>
    <t>др.страны не СНГ</t>
  </si>
  <si>
    <t>ТМД емес басқа елдер</t>
  </si>
  <si>
    <t xml:space="preserve"> </t>
  </si>
  <si>
    <t>АВСТРАЛИЯ</t>
  </si>
  <si>
    <t>036</t>
  </si>
  <si>
    <t>АВСТРИЯ</t>
  </si>
  <si>
    <t>040</t>
  </si>
  <si>
    <t>АЗЕРБАЙДЖАН</t>
  </si>
  <si>
    <t>ӘЗЕРБАЙЖАН</t>
  </si>
  <si>
    <t>031</t>
  </si>
  <si>
    <t>АЛБАНИЯ</t>
  </si>
  <si>
    <t>008</t>
  </si>
  <si>
    <t>АЛЖИР</t>
  </si>
  <si>
    <t>012</t>
  </si>
  <si>
    <t>АМЕРИКАНСКОЕ CАМОА</t>
  </si>
  <si>
    <t>АМЕРИКАН CАМОАСЫ</t>
  </si>
  <si>
    <t>016</t>
  </si>
  <si>
    <t>АНГИЛЬЯ</t>
  </si>
  <si>
    <t>660</t>
  </si>
  <si>
    <t>АНГОЛА</t>
  </si>
  <si>
    <t>024</t>
  </si>
  <si>
    <t>АНДОРРА</t>
  </si>
  <si>
    <t>020</t>
  </si>
  <si>
    <t>АНТАРКТИКА</t>
  </si>
  <si>
    <t>010</t>
  </si>
  <si>
    <t>АНТИГУА И БАРБУДА</t>
  </si>
  <si>
    <t>АНТИГУА Ж?НЕ БАРБУДА</t>
  </si>
  <si>
    <t>028</t>
  </si>
  <si>
    <t>АРГЕНТИНА</t>
  </si>
  <si>
    <t>032</t>
  </si>
  <si>
    <t>АРМЕНИЯ</t>
  </si>
  <si>
    <t>051</t>
  </si>
  <si>
    <t>АРУБА</t>
  </si>
  <si>
    <t>533</t>
  </si>
  <si>
    <t>АТТОЛ ДЖОНСТОН (США)</t>
  </si>
  <si>
    <t>396</t>
  </si>
  <si>
    <t>АФГАНИСТАН</t>
  </si>
  <si>
    <t>АУҒАНСТАН</t>
  </si>
  <si>
    <t>004</t>
  </si>
  <si>
    <t>БАГАМЫ</t>
  </si>
  <si>
    <t>БАГАМ</t>
  </si>
  <si>
    <t>044</t>
  </si>
  <si>
    <t>БАНГЛАДЕШ</t>
  </si>
  <si>
    <t>050</t>
  </si>
  <si>
    <t>БАРБАДОС</t>
  </si>
  <si>
    <t>052</t>
  </si>
  <si>
    <t>БАХРЕЙН</t>
  </si>
  <si>
    <t>048</t>
  </si>
  <si>
    <t>БЕЛАРУСЬ</t>
  </si>
  <si>
    <t>112</t>
  </si>
  <si>
    <t>БЕЛИЗ</t>
  </si>
  <si>
    <t>084</t>
  </si>
  <si>
    <t>БЕЛЬГИЯ</t>
  </si>
  <si>
    <t>056</t>
  </si>
  <si>
    <t>БЕНИН</t>
  </si>
  <si>
    <t>204</t>
  </si>
  <si>
    <t>БЕРМУДЫ</t>
  </si>
  <si>
    <t>БЕРМУД</t>
  </si>
  <si>
    <t>060</t>
  </si>
  <si>
    <t>БОЛГАРИЯ</t>
  </si>
  <si>
    <t>100</t>
  </si>
  <si>
    <t>БОЛИВИЯ, МНОГОНАЦИОНАЛЬНОЕ ГОСУДАРСТВО БОЛИВИЯ</t>
  </si>
  <si>
    <t>БОЛИВИЯ, БОЛИВИЯ К?П ?ЛТТЫ МЕМЛЕКЕТІ</t>
  </si>
  <si>
    <t>068</t>
  </si>
  <si>
    <t>БОНЭЙР, СИНТ-ЭСТАТИУС И САБА</t>
  </si>
  <si>
    <t>БОНЭЙР, СИНТ-ЭСТАТИУС Ж?НЕ САБА</t>
  </si>
  <si>
    <t>535</t>
  </si>
  <si>
    <t>БОСНИЯ И ГЕРЦЕГОВИНА</t>
  </si>
  <si>
    <t>БОСНИЯ ЖӘНЕ ГЕРЦЕГОВИНА</t>
  </si>
  <si>
    <t>070</t>
  </si>
  <si>
    <t>БОТСВАНА</t>
  </si>
  <si>
    <t>072</t>
  </si>
  <si>
    <t>БРАЗИЛИЯ</t>
  </si>
  <si>
    <t>076</t>
  </si>
  <si>
    <t>БРИТАНСКАЯ ТЕРРИТОРИЯ В ИНДИЙСКОМ ОКЕАНЕ</t>
  </si>
  <si>
    <t>086</t>
  </si>
  <si>
    <t>БРУНЕЙ-ДАРУССАЛАМ</t>
  </si>
  <si>
    <t>096</t>
  </si>
  <si>
    <t>БУРКИНА-ФАСО</t>
  </si>
  <si>
    <t>854</t>
  </si>
  <si>
    <t>БУРУНДИ</t>
  </si>
  <si>
    <t>108</t>
  </si>
  <si>
    <t>БУТАН</t>
  </si>
  <si>
    <t>064</t>
  </si>
  <si>
    <t>ВАНУАТУ</t>
  </si>
  <si>
    <t>548</t>
  </si>
  <si>
    <t>ВЕНГРИЯ</t>
  </si>
  <si>
    <t>348</t>
  </si>
  <si>
    <t>ВЕНЕСУЭЛА, БОЛИВАРИАНСКАЯ РЕСПУБЛИКА</t>
  </si>
  <si>
    <t>ВЕНЕСУЭЛА, БОЛИВАРИЯ РЕСПУБЛИКАСЫ</t>
  </si>
  <si>
    <t>862</t>
  </si>
  <si>
    <t>ВИРГИНСКИЕ ОСТРОВА (ВЕЛИКОБРИТАНИЯ)</t>
  </si>
  <si>
    <t>ВИРГИН АРАЛДАРЫ (ҰЛЫБРИТАНИЯ)</t>
  </si>
  <si>
    <t>092</t>
  </si>
  <si>
    <t>ВИРГИНСКИЕ ОСТРОВА, США</t>
  </si>
  <si>
    <t>ВИРГИН АРАЛДАРЫ,  А?Ш</t>
  </si>
  <si>
    <t>850</t>
  </si>
  <si>
    <t>Внешние малые острова США</t>
  </si>
  <si>
    <t>АҚШ сыртқы шағын аралдары</t>
  </si>
  <si>
    <t>581</t>
  </si>
  <si>
    <t>ВЬЕТНАМ</t>
  </si>
  <si>
    <t>704</t>
  </si>
  <si>
    <t>ГАБОН</t>
  </si>
  <si>
    <t>266</t>
  </si>
  <si>
    <t>ГАИТИ</t>
  </si>
  <si>
    <t>332</t>
  </si>
  <si>
    <t>ГАМБИЯ</t>
  </si>
  <si>
    <t>270</t>
  </si>
  <si>
    <t>ГАНА - РЕСПУБЛИКА ГАНА</t>
  </si>
  <si>
    <t>ГАНА - ГАНА РЕСПУБЛИКАСЫ</t>
  </si>
  <si>
    <t>288</t>
  </si>
  <si>
    <t>ГВАДЕЛУПА</t>
  </si>
  <si>
    <t>312</t>
  </si>
  <si>
    <t>ГВАТЕМАЛА</t>
  </si>
  <si>
    <t>320</t>
  </si>
  <si>
    <t>ГВИНЕЯ</t>
  </si>
  <si>
    <t>324</t>
  </si>
  <si>
    <t>ГВИНЕЯ-БИСАУ</t>
  </si>
  <si>
    <t>624</t>
  </si>
  <si>
    <t>ГЕРМАНИЯ</t>
  </si>
  <si>
    <t>276</t>
  </si>
  <si>
    <t>ГИБРАЛТАР</t>
  </si>
  <si>
    <t>292</t>
  </si>
  <si>
    <t>ГОНДУРАС</t>
  </si>
  <si>
    <t>340</t>
  </si>
  <si>
    <t>ГОНКОНГ</t>
  </si>
  <si>
    <t>344</t>
  </si>
  <si>
    <t>ГРЕНАДА</t>
  </si>
  <si>
    <t>308</t>
  </si>
  <si>
    <t>ГРЕНЛАНДИЯ</t>
  </si>
  <si>
    <t>304</t>
  </si>
  <si>
    <t>ГРЕЦИЯ</t>
  </si>
  <si>
    <t>300</t>
  </si>
  <si>
    <t>ГРУЗИЯ</t>
  </si>
  <si>
    <t>268</t>
  </si>
  <si>
    <t>ГУАМ</t>
  </si>
  <si>
    <t>316</t>
  </si>
  <si>
    <t>ДАНИЯ</t>
  </si>
  <si>
    <t>208</t>
  </si>
  <si>
    <t>ДЖИБУТИ</t>
  </si>
  <si>
    <t>262</t>
  </si>
  <si>
    <t>ДОМИНИКА</t>
  </si>
  <si>
    <t>212</t>
  </si>
  <si>
    <t>ДОМИНИКАНСКАЯ РЕСПУБЛИКА</t>
  </si>
  <si>
    <t>ДОМИНИКАН РЕСПУБЛИКАСЫ</t>
  </si>
  <si>
    <t>214</t>
  </si>
  <si>
    <t>др. страны СНГ</t>
  </si>
  <si>
    <t>ТМД-ның басқа елдері</t>
  </si>
  <si>
    <t>ЕГИПЕТ - АРАБСКАЯ РЕСПУБЛИКА ЕГИПЕТ</t>
  </si>
  <si>
    <t>ЕГИПЕТ - ЕГИПЕТ АРАБ РЕСПУБЛИКАСЫ</t>
  </si>
  <si>
    <t>818</t>
  </si>
  <si>
    <t>ЗАМБИЯ</t>
  </si>
  <si>
    <t>894</t>
  </si>
  <si>
    <t>ЗАПАДНАЯ САХАРА</t>
  </si>
  <si>
    <t>732</t>
  </si>
  <si>
    <t>ЗИМБАБВЕ</t>
  </si>
  <si>
    <t>716</t>
  </si>
  <si>
    <t>ЙЕМЕН</t>
  </si>
  <si>
    <t>887</t>
  </si>
  <si>
    <t>ИЗРАИЛЬ</t>
  </si>
  <si>
    <t>376</t>
  </si>
  <si>
    <t>ИНДИЯ</t>
  </si>
  <si>
    <t>356</t>
  </si>
  <si>
    <t>ИНДОНЕЗИЯ</t>
  </si>
  <si>
    <t>360</t>
  </si>
  <si>
    <t>ИОРДАНИЯ</t>
  </si>
  <si>
    <t>400</t>
  </si>
  <si>
    <t>ИРАК</t>
  </si>
  <si>
    <t>368</t>
  </si>
  <si>
    <t>ИРАН, ИСЛАМСКАЯ РЕСПУБЛИКА</t>
  </si>
  <si>
    <t>ИРАН, ИСЛАМ РЕСПУБЛИКАСЫ</t>
  </si>
  <si>
    <t>364</t>
  </si>
  <si>
    <t>ИРЛАНДИЯ</t>
  </si>
  <si>
    <t>372</t>
  </si>
  <si>
    <t>ИСЛАНДИЯ</t>
  </si>
  <si>
    <t>352</t>
  </si>
  <si>
    <t>ИСПАНИЯ</t>
  </si>
  <si>
    <t>724</t>
  </si>
  <si>
    <t>ИТАЛИЯ</t>
  </si>
  <si>
    <t>380</t>
  </si>
  <si>
    <t>КАБО-ВЕРДЕ</t>
  </si>
  <si>
    <t>132</t>
  </si>
  <si>
    <t>КАЗАХСТАН</t>
  </si>
  <si>
    <t>398</t>
  </si>
  <si>
    <t>КАМБОДЖА</t>
  </si>
  <si>
    <t>116</t>
  </si>
  <si>
    <t>КАМЕРУН</t>
  </si>
  <si>
    <t>120</t>
  </si>
  <si>
    <t>КАНАДА</t>
  </si>
  <si>
    <t>124</t>
  </si>
  <si>
    <t>КАТАР</t>
  </si>
  <si>
    <t>634</t>
  </si>
  <si>
    <t>КЕНИЯ</t>
  </si>
  <si>
    <t>404</t>
  </si>
  <si>
    <t>КИПР</t>
  </si>
  <si>
    <t>196</t>
  </si>
  <si>
    <t>КИРИБАТИ</t>
  </si>
  <si>
    <t>296</t>
  </si>
  <si>
    <t>КИТАЙ</t>
  </si>
  <si>
    <t>156</t>
  </si>
  <si>
    <t>Кокосовые острова или острова Килинг</t>
  </si>
  <si>
    <t>Кокос аралдары немесе Килинг аралдары</t>
  </si>
  <si>
    <t>166</t>
  </si>
  <si>
    <t>КОЛУМБИЯ</t>
  </si>
  <si>
    <t>170</t>
  </si>
  <si>
    <t>КОМОРЫ</t>
  </si>
  <si>
    <t>КОМОР</t>
  </si>
  <si>
    <t>174</t>
  </si>
  <si>
    <t>КОНГО</t>
  </si>
  <si>
    <t>178</t>
  </si>
  <si>
    <t>КОНГО, ДЕМОКРАТИЧЕСКАЯ РЕСПУБЛИКА</t>
  </si>
  <si>
    <t>КОНГО, ДЕМОКРАТИЯЛЫ? РЕСПУБЛИКА</t>
  </si>
  <si>
    <t>180</t>
  </si>
  <si>
    <t>Корея, Народно-Демократическая  республика</t>
  </si>
  <si>
    <t>Корея, Халықтық-Демократиялық республика</t>
  </si>
  <si>
    <t>408</t>
  </si>
  <si>
    <t>Королевство Эсватини</t>
  </si>
  <si>
    <t>Эсватини Королдігі</t>
  </si>
  <si>
    <t>748</t>
  </si>
  <si>
    <t>КОСТА-РИКА</t>
  </si>
  <si>
    <t>188</t>
  </si>
  <si>
    <t>КОТ-Д ИВУАР</t>
  </si>
  <si>
    <t>384</t>
  </si>
  <si>
    <t>КУБА</t>
  </si>
  <si>
    <t>192</t>
  </si>
  <si>
    <t>КУВЕЙТ</t>
  </si>
  <si>
    <t>414</t>
  </si>
  <si>
    <t>КЫРГЫЗСТАН</t>
  </si>
  <si>
    <t>417</t>
  </si>
  <si>
    <t>Кюрасао</t>
  </si>
  <si>
    <t>531</t>
  </si>
  <si>
    <t>ЛАОССКАЯ НАРОДНО-ДЕМОКРАТИЧЕСКАЯ РЕСПУБЛИКА</t>
  </si>
  <si>
    <t>ЛАОС ХАЛЫҚТЫҚ-ДЕМОКРАТИЯЛЫҚ РЕСПУБЛИКАСЫ</t>
  </si>
  <si>
    <t>418</t>
  </si>
  <si>
    <t>ЛАТВИЯ</t>
  </si>
  <si>
    <t>428</t>
  </si>
  <si>
    <t>ЛЕСОТО</t>
  </si>
  <si>
    <t>426</t>
  </si>
  <si>
    <t>ЛИБЕРИЯ</t>
  </si>
  <si>
    <t>430</t>
  </si>
  <si>
    <t>ЛИВАН</t>
  </si>
  <si>
    <t>422</t>
  </si>
  <si>
    <t>ЛИВИЯ</t>
  </si>
  <si>
    <t>434</t>
  </si>
  <si>
    <t>ЛИТВА</t>
  </si>
  <si>
    <t>440</t>
  </si>
  <si>
    <t>ЛИХТЕНШТЕЙН</t>
  </si>
  <si>
    <t>438</t>
  </si>
  <si>
    <t>ЛЮКСЕМБУРГ</t>
  </si>
  <si>
    <t>442</t>
  </si>
  <si>
    <t>м/о Азиатский банк инфраструктурных инвестиций</t>
  </si>
  <si>
    <t>MO1</t>
  </si>
  <si>
    <t>м/о Антикризисный фонд ЕврАзЭС</t>
  </si>
  <si>
    <t>MO2</t>
  </si>
  <si>
    <t>м/о Евразийский Банк Развития</t>
  </si>
  <si>
    <t>м/о Международная Ассоцияация Развития</t>
  </si>
  <si>
    <t>MO3</t>
  </si>
  <si>
    <t>МАВРИКИЙ</t>
  </si>
  <si>
    <t>480</t>
  </si>
  <si>
    <t>МАВРИТАНИЯ</t>
  </si>
  <si>
    <t>478</t>
  </si>
  <si>
    <t>МАДАГАСКАР</t>
  </si>
  <si>
    <t>450</t>
  </si>
  <si>
    <t>МАЙОТТА</t>
  </si>
  <si>
    <t>175</t>
  </si>
  <si>
    <t>МАКАО - СПЕЦИАЛЬНЫЙ АДМИНИСТРАТИВНЫЙ РЕГИОН В КИТАЕ</t>
  </si>
  <si>
    <t>МАКАО - ҚЫТАЙДАҒЫ АРНАЙЫ ӘКІМШІЛІК АЙМАҚ</t>
  </si>
  <si>
    <t>446</t>
  </si>
  <si>
    <t>МАКЕДОНИЯ, БЫВШАЯ ЮГОСЛАВСКАЯ РЕСПУБЛИКА</t>
  </si>
  <si>
    <t>МАКЕДОНИЯ, Б?РЫН?Ы ЮГОСЛАВИЯ РЕСПУБЛИКАСЫ</t>
  </si>
  <si>
    <t>807</t>
  </si>
  <si>
    <t>МАЛАВИ</t>
  </si>
  <si>
    <t>454</t>
  </si>
  <si>
    <t>МАЛАЙЗИЯ</t>
  </si>
  <si>
    <t>458</t>
  </si>
  <si>
    <t>МАЛИ</t>
  </si>
  <si>
    <t>466</t>
  </si>
  <si>
    <t>МАЛЬДИВЫ</t>
  </si>
  <si>
    <t>462</t>
  </si>
  <si>
    <t>МАЛЬТА</t>
  </si>
  <si>
    <t>470</t>
  </si>
  <si>
    <t>МАРОККО</t>
  </si>
  <si>
    <t>504</t>
  </si>
  <si>
    <t>МАРТИНИКА</t>
  </si>
  <si>
    <t>474</t>
  </si>
  <si>
    <t>МАРШАЛЛОВЫ ОСТРОВА</t>
  </si>
  <si>
    <t>МАРШАЛ АРАЛДАРЫ</t>
  </si>
  <si>
    <t>584</t>
  </si>
  <si>
    <t>МЕЖДУНАРОДНЫЕ ОРГАНИЗАЦИИ</t>
  </si>
  <si>
    <t>ХАЛЫҚАРАЛЫҚ ҰЙЫМДАР</t>
  </si>
  <si>
    <t>999</t>
  </si>
  <si>
    <t>МЕКСИКА</t>
  </si>
  <si>
    <t>484</t>
  </si>
  <si>
    <t>МИКРОНЕЗИЯ, ФЕДЕРАТИВНЫЕ ШТАТЫ</t>
  </si>
  <si>
    <t>МИКРОНЕЗИЯ, ФЕДЕРАЦИЯЛЫ? ШТАТТАР</t>
  </si>
  <si>
    <t>583</t>
  </si>
  <si>
    <t>МОЗАМБИК</t>
  </si>
  <si>
    <t>508</t>
  </si>
  <si>
    <t>МОЛДАВИЯ, РЕСПУБЛИКА МОЛДОВА</t>
  </si>
  <si>
    <t>МОЛДАВИЯ, МОЛДОВА РЕСПУБЛИКАСЫ</t>
  </si>
  <si>
    <t>498</t>
  </si>
  <si>
    <t>МОНАКО</t>
  </si>
  <si>
    <t>492</t>
  </si>
  <si>
    <t>МОНГОЛИЯ</t>
  </si>
  <si>
    <t>496</t>
  </si>
  <si>
    <t>МОНТСЕРРАТ</t>
  </si>
  <si>
    <t>500</t>
  </si>
  <si>
    <t>МЬЯНМА</t>
  </si>
  <si>
    <t>104</t>
  </si>
  <si>
    <t>НАМИБИЯ</t>
  </si>
  <si>
    <t>516</t>
  </si>
  <si>
    <t>НАУРУ</t>
  </si>
  <si>
    <t>520</t>
  </si>
  <si>
    <t>НЕПАЛ</t>
  </si>
  <si>
    <t>524</t>
  </si>
  <si>
    <t>НИГЕР</t>
  </si>
  <si>
    <t>562</t>
  </si>
  <si>
    <t>НИГЕРИЯ</t>
  </si>
  <si>
    <t>566</t>
  </si>
  <si>
    <t>НИДЕРЛАНДЫ</t>
  </si>
  <si>
    <t>НИДЕРЛАНД</t>
  </si>
  <si>
    <t>528</t>
  </si>
  <si>
    <t>НИКАРАГУА</t>
  </si>
  <si>
    <t>558</t>
  </si>
  <si>
    <t>НИУЭ</t>
  </si>
  <si>
    <t>570</t>
  </si>
  <si>
    <t>НОВАЯ ЗЕЛАНДИЯ</t>
  </si>
  <si>
    <t>ЖАҢА ЗЕЛАНДИЯ</t>
  </si>
  <si>
    <t>554</t>
  </si>
  <si>
    <t>НОВАЯ КАЛЕДОНИЯ</t>
  </si>
  <si>
    <t>ЖАҢА КАЛЕДОНИЯ</t>
  </si>
  <si>
    <t>540</t>
  </si>
  <si>
    <t>НОРВЕГИЯ</t>
  </si>
  <si>
    <t>578</t>
  </si>
  <si>
    <t>НОРМАНДСКИЕ ОСТРОВА</t>
  </si>
  <si>
    <t>830</t>
  </si>
  <si>
    <t>ОБЪЕДИНЕННЫЕ АРАБСКИЕ ЭМИРАТЫ</t>
  </si>
  <si>
    <t>БІРІККЕН АРАБ ?МІРЛІКТЕРІ</t>
  </si>
  <si>
    <t>784</t>
  </si>
  <si>
    <t>ОМАН</t>
  </si>
  <si>
    <t>512</t>
  </si>
  <si>
    <t>Остров Буве</t>
  </si>
  <si>
    <t>Буве аралы</t>
  </si>
  <si>
    <t>074</t>
  </si>
  <si>
    <t>ОСТРОВ ГЕРНСИ</t>
  </si>
  <si>
    <t>ГЕРНСИ АРАЛЫ</t>
  </si>
  <si>
    <t>831</t>
  </si>
  <si>
    <t>ОСТРОВ ДЖЕРСИ</t>
  </si>
  <si>
    <t>ДЖЕРСИ АРАЛЫ</t>
  </si>
  <si>
    <t>832</t>
  </si>
  <si>
    <t>ОСТРОВ МЭН</t>
  </si>
  <si>
    <t>МЭН АРАЛЫ</t>
  </si>
  <si>
    <t>833</t>
  </si>
  <si>
    <t>ОСТРОВ НОРФОЛК</t>
  </si>
  <si>
    <t>НОРФОЛК АРАЛЫ</t>
  </si>
  <si>
    <t>574</t>
  </si>
  <si>
    <t>Остров Рождества</t>
  </si>
  <si>
    <t>162</t>
  </si>
  <si>
    <t>Остров Херд и Острова Макдональд</t>
  </si>
  <si>
    <t>Херд аралы және Макдональд аралдары</t>
  </si>
  <si>
    <t>334</t>
  </si>
  <si>
    <t>Острова Кайман</t>
  </si>
  <si>
    <t>Кайман аралдары</t>
  </si>
  <si>
    <t>136</t>
  </si>
  <si>
    <t>ОСТРОВА КУКА</t>
  </si>
  <si>
    <t>КУК АРАЛДАРЫ</t>
  </si>
  <si>
    <t>184</t>
  </si>
  <si>
    <t>ОСТРОВА МИДУЭЙ</t>
  </si>
  <si>
    <t>ОСТРОВА СВЯТОЙ ЕЛЕНЫ, ВОЗНЕСЕНИЯ И ТРИСТАН-ДА-КУНЬЯ</t>
  </si>
  <si>
    <t>ӘУЛИЕ ЕЛЕНА, ВОЗНЕСЕНИЯ ЖӘНЕ ТРИСТАН ДА КУНЬЯ АРАЛДАРЫ</t>
  </si>
  <si>
    <t>654</t>
  </si>
  <si>
    <t>ОСТРОВА ТЕРКС И КАЙКОС</t>
  </si>
  <si>
    <t>ТЕРКС ПЕН КАЙКОС АРАЛДАРЫ</t>
  </si>
  <si>
    <t>796</t>
  </si>
  <si>
    <t>ПАКИСТАН</t>
  </si>
  <si>
    <t>ПӘКСТАН</t>
  </si>
  <si>
    <t>586</t>
  </si>
  <si>
    <t>ПАЛАУ</t>
  </si>
  <si>
    <t>585</t>
  </si>
  <si>
    <t>ПАЛЕСТИНСКАЯ ТЕРРИТОРИЯ, ОККУПИРОВАННАЯ</t>
  </si>
  <si>
    <t>ПАЛЕСТИНА АУМАҒЫ, БАСЫП АЛЫНҒАН</t>
  </si>
  <si>
    <t>275</t>
  </si>
  <si>
    <t>ПАНАМА</t>
  </si>
  <si>
    <t>591</t>
  </si>
  <si>
    <t>ПАПУА-НОВАЯ ГВИНЕЯ</t>
  </si>
  <si>
    <t>ПАПУА-ЖА?А ГВИНЕЯ</t>
  </si>
  <si>
    <t>598</t>
  </si>
  <si>
    <t>ПАРАГВАЙ</t>
  </si>
  <si>
    <t>600</t>
  </si>
  <si>
    <t>ПЕРУ</t>
  </si>
  <si>
    <t>604</t>
  </si>
  <si>
    <t>ПИТКЭРН</t>
  </si>
  <si>
    <t>612</t>
  </si>
  <si>
    <t>ПОЛЬША</t>
  </si>
  <si>
    <t>616</t>
  </si>
  <si>
    <t>ПОРТУГАЛИЯ</t>
  </si>
  <si>
    <t>620</t>
  </si>
  <si>
    <t>Прочие</t>
  </si>
  <si>
    <t>Басқалар</t>
  </si>
  <si>
    <t>ПУЭРТО-РИКО</t>
  </si>
  <si>
    <t>630</t>
  </si>
  <si>
    <t>РЕСПУБЛИКА ГАЙАНА</t>
  </si>
  <si>
    <t>ГАЙАНА РЕСПУБЛИКАСЫ</t>
  </si>
  <si>
    <t>328</t>
  </si>
  <si>
    <t>РЕСПУБЛИКА КОРЕЯ (ЮЖНАЯ)</t>
  </si>
  <si>
    <t>410</t>
  </si>
  <si>
    <t>РЕСПУБЛИКА ЧЕХИЯ</t>
  </si>
  <si>
    <t>ЧЕХИЯ РЕСПУБЛИКАСЫ</t>
  </si>
  <si>
    <t>203</t>
  </si>
  <si>
    <t>РЕСПУБЛИКА ЭЛЬ-САЛЬВАДОР</t>
  </si>
  <si>
    <t>ЭЛЬ-САЛЬВАДОР РЕСПУБЛИКАСЫ</t>
  </si>
  <si>
    <t>222</t>
  </si>
  <si>
    <t>РЕЮНЬОН</t>
  </si>
  <si>
    <t>638</t>
  </si>
  <si>
    <t>РОССИЙСКАЯ ФЕДЕРАЦИЯ</t>
  </si>
  <si>
    <t>РЕСЕЙ ФЕДЕРАЦИЯСЫ</t>
  </si>
  <si>
    <t>643</t>
  </si>
  <si>
    <t>РУАНДА</t>
  </si>
  <si>
    <t>646</t>
  </si>
  <si>
    <t>РУМЫНИЯ</t>
  </si>
  <si>
    <t>642</t>
  </si>
  <si>
    <t>САМОА</t>
  </si>
  <si>
    <t>882</t>
  </si>
  <si>
    <t>САН-МАРИНО</t>
  </si>
  <si>
    <t>674</t>
  </si>
  <si>
    <t>САН-ТОМЕ И ПРИНСИПИ</t>
  </si>
  <si>
    <t>САН-ТОМЕ Ж?НЕ ПРИНСИПИ</t>
  </si>
  <si>
    <t>678</t>
  </si>
  <si>
    <t>САУДОВСКАЯ АРАВИЯ</t>
  </si>
  <si>
    <t>САУД АРАВИЯСЫ</t>
  </si>
  <si>
    <t>682</t>
  </si>
  <si>
    <t>СВЯТОЙ ПРЕСТОЛ (ГОРОД-ГОСУДАРСТВО ВАТИКАН)</t>
  </si>
  <si>
    <t>ҚАСИЕТТІ ТАҚ (ВАТИКАН ҚАЛА-МЕМЛЕКЕТІ)</t>
  </si>
  <si>
    <t>336</t>
  </si>
  <si>
    <t>СЕВЕРНЫЕ МАРИАНСКИЕ О-ВА</t>
  </si>
  <si>
    <t>СОЛТЇСТІК МАРИАНА АРАЛДАРЫ</t>
  </si>
  <si>
    <t>580</t>
  </si>
  <si>
    <t>СЕЙШЕЛЬСКИЕ ОСТРОВА</t>
  </si>
  <si>
    <t>СЕЙШЕЛ АРАЛДАРЫ</t>
  </si>
  <si>
    <t>690</t>
  </si>
  <si>
    <t>СЕКТОР ГАЗА (бывш. ПАЛЕСТИНСКИЕ ТЕРРИТОРИИ)</t>
  </si>
  <si>
    <t>274</t>
  </si>
  <si>
    <t>Сен-Бартелеми</t>
  </si>
  <si>
    <t>652</t>
  </si>
  <si>
    <t>СЕНЕГАЛ</t>
  </si>
  <si>
    <t>686</t>
  </si>
  <si>
    <t>СЕН-МАРТЕН</t>
  </si>
  <si>
    <t>663</t>
  </si>
  <si>
    <t>СЕНТ-ВИНСЕНТ И ГРЕНАДИНЫ</t>
  </si>
  <si>
    <t>СЕНТ-ВИНСЕНТ Ж?НЕ ГРЕНАДИНДЕР</t>
  </si>
  <si>
    <t>670</t>
  </si>
  <si>
    <t>СЕНТ-КИТС И НЕВИС</t>
  </si>
  <si>
    <t>СЕНТ-КИТС Ж?НЕ НЕВИС</t>
  </si>
  <si>
    <t>659</t>
  </si>
  <si>
    <t>СЕНТ-ЛЮСИЯ</t>
  </si>
  <si>
    <t>662</t>
  </si>
  <si>
    <t>СЕНТ-ПЬЕР И МИКЕЛОН</t>
  </si>
  <si>
    <t>СЕНТ-ПЬЕР Ж?НЕ МИКЕЛОН</t>
  </si>
  <si>
    <t>666</t>
  </si>
  <si>
    <t>СЕРБИЯ</t>
  </si>
  <si>
    <t>688</t>
  </si>
  <si>
    <t>СИНГАПУР</t>
  </si>
  <si>
    <t>702</t>
  </si>
  <si>
    <t>СИНТ-МАРТЕН (ГОЛЛАНДСКАЯ ЧАСТЬ)</t>
  </si>
  <si>
    <t>СИНТ-МАРТЕН (ГОЛЛАНДИЯ БӨЛІГІ)</t>
  </si>
  <si>
    <t>534</t>
  </si>
  <si>
    <t>СИРИЙСКАЯ АРАБСКАЯ РЕСПУБЛИКА</t>
  </si>
  <si>
    <t>СИРИЯ АРАБ РЕСПУБЛИКАСЫ</t>
  </si>
  <si>
    <t>760</t>
  </si>
  <si>
    <t>СЛОВАКИЯ</t>
  </si>
  <si>
    <t>703</t>
  </si>
  <si>
    <t>СЛОВЕНИЯ</t>
  </si>
  <si>
    <t>705</t>
  </si>
  <si>
    <t>СОЕДИНЕННОЕ КОРОЛЕВСТВО</t>
  </si>
  <si>
    <t>ҚҰРАМА КОРОЛДІГІ</t>
  </si>
  <si>
    <t>826</t>
  </si>
  <si>
    <t>СОЕДИНЕННЫЕ ШТАТЫ АМЕРИКИ</t>
  </si>
  <si>
    <t>АМЕРИКА ҚҰРАМА ШТАТТАР</t>
  </si>
  <si>
    <t>840</t>
  </si>
  <si>
    <t>СОЛОМОНОВЫ ОСТРОВА</t>
  </si>
  <si>
    <t>СОЛОМОН АРАЛДАРЫ</t>
  </si>
  <si>
    <t>090</t>
  </si>
  <si>
    <t>СОМАЛИ</t>
  </si>
  <si>
    <t>706</t>
  </si>
  <si>
    <t>СУДАН</t>
  </si>
  <si>
    <t>729</t>
  </si>
  <si>
    <t>СУРИНАМ</t>
  </si>
  <si>
    <t>740</t>
  </si>
  <si>
    <t>СЬЕРРА-ЛЕОНЕ</t>
  </si>
  <si>
    <t>694</t>
  </si>
  <si>
    <t>ТАДЖИКИСТАН</t>
  </si>
  <si>
    <t>ТӘЖІКСТАН</t>
  </si>
  <si>
    <t>762</t>
  </si>
  <si>
    <t>Тайвань, провинция Китая</t>
  </si>
  <si>
    <t>Тайвань</t>
  </si>
  <si>
    <t>158</t>
  </si>
  <si>
    <t>ТАИЛАНД</t>
  </si>
  <si>
    <t>764</t>
  </si>
  <si>
    <t>ТАНЗАНИЯ, ОБЪЕДИНЕННАЯ РЕСПУБЛИКА</t>
  </si>
  <si>
    <t>ТАНЗАНИЯ, ҚҰРАМА РЕСПУБЛИКАСЫ</t>
  </si>
  <si>
    <t>834</t>
  </si>
  <si>
    <t>Тимор-Лешти</t>
  </si>
  <si>
    <t>626</t>
  </si>
  <si>
    <t>ТОГО</t>
  </si>
  <si>
    <t>768</t>
  </si>
  <si>
    <t>ТОКЕЛАУ</t>
  </si>
  <si>
    <t>772</t>
  </si>
  <si>
    <t>ТОНГА</t>
  </si>
  <si>
    <t>776</t>
  </si>
  <si>
    <t>ТРИНИДАД И ТОБАГО</t>
  </si>
  <si>
    <t>ТРИНИДАД ЖӘНЕ ТОБАГО</t>
  </si>
  <si>
    <t>780</t>
  </si>
  <si>
    <t>ТУВАЛУ</t>
  </si>
  <si>
    <t>798</t>
  </si>
  <si>
    <t>ТУНИС</t>
  </si>
  <si>
    <t>788</t>
  </si>
  <si>
    <t>ТУРКМЕНИСТАН</t>
  </si>
  <si>
    <t>ТҮРКМЕНСТАН</t>
  </si>
  <si>
    <t>795</t>
  </si>
  <si>
    <t>ТУРЦИЯ</t>
  </si>
  <si>
    <t>ТҮРКИЯ</t>
  </si>
  <si>
    <t>792</t>
  </si>
  <si>
    <t>УГАНДА</t>
  </si>
  <si>
    <t>800</t>
  </si>
  <si>
    <t>УЗБЕКИСТАН</t>
  </si>
  <si>
    <t>ӨЗБЕКСТАН</t>
  </si>
  <si>
    <t>860</t>
  </si>
  <si>
    <t>УКРАИНА</t>
  </si>
  <si>
    <t>804</t>
  </si>
  <si>
    <t>УОЛЛИС И ФУТУНА</t>
  </si>
  <si>
    <t>УОЛЛИС ПЕН ФУТУНА</t>
  </si>
  <si>
    <t>876</t>
  </si>
  <si>
    <t>УРУГВАЙ</t>
  </si>
  <si>
    <t>858</t>
  </si>
  <si>
    <t>УЭЙК</t>
  </si>
  <si>
    <t>872</t>
  </si>
  <si>
    <t>ФАРЕРСКИЕ ОСТРОВА</t>
  </si>
  <si>
    <t>ФАРЕР АРАЛДАРЫ</t>
  </si>
  <si>
    <t>234</t>
  </si>
  <si>
    <t>ФИДЖИ</t>
  </si>
  <si>
    <t>242</t>
  </si>
  <si>
    <t>ФИЛИППИНЫ</t>
  </si>
  <si>
    <t>ФИЛИППИН</t>
  </si>
  <si>
    <t>608</t>
  </si>
  <si>
    <t>ФИНЛЯНДИЯ</t>
  </si>
  <si>
    <t>246</t>
  </si>
  <si>
    <t>ФОЛКЛЕНДСКИЕ О-ВА ( МАЛЬВИНСКИЕ)</t>
  </si>
  <si>
    <t>ФОЛКЛЕНД (МАЛЬВИН) АРАЛДАРЫ</t>
  </si>
  <si>
    <t>238</t>
  </si>
  <si>
    <t>ФРАНЦИЯ</t>
  </si>
  <si>
    <t>250</t>
  </si>
  <si>
    <t>ФРАНЦУЗСКАЯ ГВИАНА</t>
  </si>
  <si>
    <t>ФРАНЦУЗ ГВИАНАСЫ</t>
  </si>
  <si>
    <t>254</t>
  </si>
  <si>
    <t>ФРАНЦУЗСКАЯ ПОЛИНЕЗИЯ</t>
  </si>
  <si>
    <t>ФРАНЦУЗ ПОЛИНЕЗИЯСЫ</t>
  </si>
  <si>
    <t>258</t>
  </si>
  <si>
    <t>Французские южные территории</t>
  </si>
  <si>
    <t>Францз оңтүстік аумақтары</t>
  </si>
  <si>
    <t>260</t>
  </si>
  <si>
    <t>ХОРВАТИЯ</t>
  </si>
  <si>
    <t>191</t>
  </si>
  <si>
    <t>ЦЕНТРАЛЬНО-АФРИКАНСКАЯ РЕСПУБЛИКА</t>
  </si>
  <si>
    <t>ОРТАЛЫҚ АФРИКА РЕСПУБЛИКАСЫ</t>
  </si>
  <si>
    <t>140</t>
  </si>
  <si>
    <t>ЧАД</t>
  </si>
  <si>
    <t>148</t>
  </si>
  <si>
    <t>Черногория</t>
  </si>
  <si>
    <t>499</t>
  </si>
  <si>
    <t>ЧИЛИ</t>
  </si>
  <si>
    <t>152</t>
  </si>
  <si>
    <t>ШВЕЙЦАРИЯ</t>
  </si>
  <si>
    <t>756</t>
  </si>
  <si>
    <t>ШВЕЦИЯ</t>
  </si>
  <si>
    <t>752</t>
  </si>
  <si>
    <t>ШПИЦБЕРГЕН И ЯН-МАЙЕН</t>
  </si>
  <si>
    <t>ШПИЦБЕРГЕН МЕН ЯН-МАЙЕН</t>
  </si>
  <si>
    <t>744</t>
  </si>
  <si>
    <t>ШРИ-ЛАНКА</t>
  </si>
  <si>
    <t>144</t>
  </si>
  <si>
    <t>ЭКВАДОР</t>
  </si>
  <si>
    <t>218</t>
  </si>
  <si>
    <t>ЭКВАТОРИАЛЬНАЯ ГВИНЕЯ</t>
  </si>
  <si>
    <t>ЭКВАТОРИАЛДЫ? ГВИНЕЯ</t>
  </si>
  <si>
    <t>226</t>
  </si>
  <si>
    <t>ЭЛАНДСКИЕ ОСТРОВА</t>
  </si>
  <si>
    <t>АЛАНД АРАЛДАРЫ</t>
  </si>
  <si>
    <t>248</t>
  </si>
  <si>
    <t>ЭРИТРЕЯ</t>
  </si>
  <si>
    <t>232</t>
  </si>
  <si>
    <t>ЭСТОНИЯ</t>
  </si>
  <si>
    <t>233</t>
  </si>
  <si>
    <t>ЭФИОПИЯ</t>
  </si>
  <si>
    <t>231</t>
  </si>
  <si>
    <t>Южная Джорджия и Южные Сандвичевы острова</t>
  </si>
  <si>
    <t>Оңтүстік Джорджия және Оңтүстік Сандвич Аралдары</t>
  </si>
  <si>
    <t>239</t>
  </si>
  <si>
    <t>ЮЖНО-АФРИКАНСКАЯ РЕСПУБЛИКА</t>
  </si>
  <si>
    <t>ОҢТҮСТІК АФРИКА РЕСПУБЛИКАСЫ</t>
  </si>
  <si>
    <t>710</t>
  </si>
  <si>
    <t>ЮЖНЫЙ СУДАН</t>
  </si>
  <si>
    <t>ОҢТҮСТІК СУДАН</t>
  </si>
  <si>
    <t>728</t>
  </si>
  <si>
    <t>ЯМАЙКА</t>
  </si>
  <si>
    <t>388</t>
  </si>
  <si>
    <t>ЯПОНИЯ</t>
  </si>
  <si>
    <t>ЖАПОНИЯ</t>
  </si>
  <si>
    <t>392</t>
  </si>
  <si>
    <r>
      <t xml:space="preserve">Темір жол, құбыр көлігі және электр энергиясын беру қызметтері туралы есеп
</t>
    </r>
    <r>
      <rPr>
        <sz val="12"/>
        <color theme="1"/>
        <rFont val="Times New Roman"/>
        <family val="1"/>
        <charset val="204"/>
      </rPr>
      <t>Отчет об услугах железнодорожного, трубопроводного транспорта и передачи электроэнергии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</si>
</sst>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0"/>
      <color indexed="8"/>
      <name val="Times New Roman"/>
      <family val="1"/>
      <charset val="204"/>
    </font>
    <font>
      <sz val="10"/>
      <color indexed="8"/>
      <name val="Times New Roman"/>
      <family val="1"/>
      <charset val="204"/>
    </font>
    <font>
      <sz val="10"/>
      <color theme="1"/>
      <name val="Times New Roman"/>
      <family val="1"/>
      <charset val="204"/>
    </font>
    <font>
      <b/>
      <sz val="10"/>
      <color theme="1"/>
      <name val="Times New Roman"/>
      <family val="1"/>
      <charset val="204"/>
    </font>
    <font>
      <u/>
      <sz val="8.5"/>
      <color indexed="12"/>
      <name val="Times New Roman"/>
      <family val="2"/>
      <charset val="204"/>
    </font>
    <font>
      <sz val="10"/>
      <name val="Times New Roman"/>
      <family val="1"/>
      <charset val="204"/>
    </font>
    <font>
      <b/>
      <sz val="10"/>
      <name val="Times New Roman"/>
      <family val="1"/>
      <charset val="204"/>
    </font>
    <font>
      <sz val="10"/>
      <color theme="1"/>
      <name val="Times New Roman"/>
      <family val="2"/>
      <charset val="204"/>
    </font>
    <font>
      <sz val="12"/>
      <color theme="1"/>
      <name val="Times New Roman"/>
      <family val="2"/>
      <charset val="204"/>
    </font>
    <font>
      <b/>
      <sz val="12"/>
      <color theme="1"/>
      <name val="Times New Roman"/>
      <family val="1"/>
      <charset val="204"/>
    </font>
    <font>
      <sz val="12"/>
      <color theme="1"/>
      <name val="Times New Roman"/>
      <family val="1"/>
      <charset val="204"/>
    </font>
    <font>
      <sz val="10"/>
      <color theme="0"/>
      <name val="Times New Roman"/>
      <family val="2"/>
      <charset val="204"/>
    </font>
    <font>
      <sz val="11"/>
      <color theme="1"/>
      <name val="Times New Roman"/>
      <family val="1"/>
      <charset val="204"/>
    </font>
    <font>
      <sz val="10"/>
      <color theme="1"/>
      <name val="Calibri"/>
      <family val="2"/>
      <scheme val="minor"/>
    </font>
    <font>
      <sz val="12"/>
      <color indexed="8"/>
      <name val="Times New Roman"/>
      <family val="1"/>
      <charset val="204"/>
    </font>
  </fonts>
  <fills count="4">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8">
    <xf numFmtId="0" fontId="0" fillId="0" borderId="0"/>
    <xf numFmtId="0" fontId="5" fillId="0" borderId="0" applyNumberFormat="0" applyFill="0" applyBorder="0" applyAlignment="0" applyProtection="0">
      <alignment vertical="top"/>
      <protection locked="0"/>
    </xf>
    <xf numFmtId="0" fontId="8" fillId="0" borderId="0"/>
    <xf numFmtId="0" fontId="10" fillId="0" borderId="0">
      <alignment horizontal="center" vertical="center" wrapText="1"/>
    </xf>
    <xf numFmtId="0" fontId="4" fillId="0" borderId="0">
      <alignment horizontal="center" vertical="center" wrapText="1"/>
    </xf>
    <xf numFmtId="0" fontId="4" fillId="0" borderId="0">
      <alignment horizontal="left" vertical="center" wrapText="1"/>
    </xf>
    <xf numFmtId="49" fontId="8" fillId="0" borderId="0">
      <alignment horizontal="center" vertical="center" wrapText="1"/>
    </xf>
    <xf numFmtId="0" fontId="8" fillId="0" borderId="0">
      <alignment horizontal="left" vertical="center" wrapText="1"/>
    </xf>
    <xf numFmtId="0" fontId="8" fillId="3" borderId="1">
      <alignment horizontal="left" vertical="center" wrapText="1"/>
    </xf>
    <xf numFmtId="0" fontId="8" fillId="0" borderId="1">
      <alignment horizontal="left" vertical="center" wrapText="1"/>
    </xf>
    <xf numFmtId="49" fontId="8" fillId="0" borderId="1">
      <alignment horizontal="left" vertical="center" wrapText="1"/>
      <protection locked="0"/>
    </xf>
    <xf numFmtId="0" fontId="8" fillId="0" borderId="1">
      <alignment horizontal="left" vertical="center" wrapText="1"/>
    </xf>
    <xf numFmtId="0" fontId="8" fillId="0" borderId="1">
      <alignment horizontal="left" vertical="center" wrapText="1"/>
      <protection locked="0"/>
    </xf>
    <xf numFmtId="14" fontId="8" fillId="0" borderId="1">
      <alignment horizontal="left" vertical="center" wrapText="1"/>
      <protection locked="0"/>
    </xf>
    <xf numFmtId="0" fontId="12" fillId="0" borderId="1">
      <alignment horizontal="right" vertical="center" wrapText="1"/>
      <protection locked="0"/>
    </xf>
    <xf numFmtId="0" fontId="8" fillId="0" borderId="1">
      <alignment horizontal="center" vertical="center"/>
    </xf>
    <xf numFmtId="0" fontId="8" fillId="0" borderId="5">
      <alignment horizontal="left" vertical="center" wrapText="1"/>
    </xf>
    <xf numFmtId="49" fontId="4" fillId="0" borderId="1">
      <alignment horizontal="center" vertical="center" wrapText="1"/>
    </xf>
  </cellStyleXfs>
  <cellXfs count="149">
    <xf numFmtId="0" fontId="0" fillId="0" borderId="0" xfId="0"/>
    <xf numFmtId="0" fontId="3" fillId="0" borderId="0" xfId="0" applyFont="1"/>
    <xf numFmtId="0" fontId="3" fillId="0" borderId="0" xfId="0" applyFont="1" applyAlignment="1">
      <alignment wrapText="1"/>
    </xf>
    <xf numFmtId="0" fontId="2" fillId="0" borderId="0" xfId="0" applyFont="1" applyAlignment="1"/>
    <xf numFmtId="0" fontId="2" fillId="0" borderId="0" xfId="0" applyFont="1"/>
    <xf numFmtId="0" fontId="2" fillId="0" borderId="0" xfId="0" applyFont="1" applyAlignment="1" applyProtection="1">
      <alignment vertical="center" wrapText="1"/>
    </xf>
    <xf numFmtId="0" fontId="2" fillId="0" borderId="0" xfId="0" applyFont="1" applyProtection="1">
      <protection locked="0"/>
    </xf>
    <xf numFmtId="0" fontId="1" fillId="0" borderId="0" xfId="0" applyFont="1" applyAlignment="1" applyProtection="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3" fillId="0" borderId="1" xfId="0" applyFont="1" applyBorder="1" applyAlignment="1">
      <alignment vertical="center" wrapText="1"/>
    </xf>
    <xf numFmtId="0" fontId="7" fillId="0" borderId="1" xfId="0" applyFont="1" applyBorder="1" applyAlignment="1">
      <alignment horizontal="justify" vertical="center" wrapText="1"/>
    </xf>
    <xf numFmtId="0" fontId="2" fillId="0" borderId="1" xfId="0" applyFont="1" applyBorder="1" applyProtection="1">
      <protection locked="0"/>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7" fillId="0" borderId="1" xfId="0" applyFont="1" applyBorder="1" applyAlignment="1">
      <alignment horizontal="left" vertical="center" wrapText="1" indent="1"/>
    </xf>
    <xf numFmtId="0" fontId="2" fillId="2" borderId="1" xfId="0" applyFont="1" applyFill="1" applyBorder="1" applyProtection="1">
      <protection locked="0"/>
    </xf>
    <xf numFmtId="0" fontId="2" fillId="0" borderId="3" xfId="0" applyFont="1" applyBorder="1" applyProtection="1">
      <protection locked="0"/>
    </xf>
    <xf numFmtId="0" fontId="7" fillId="0" borderId="0" xfId="0" applyFont="1" applyAlignment="1">
      <alignment vertical="center" wrapText="1"/>
    </xf>
    <xf numFmtId="0" fontId="7" fillId="0" borderId="1" xfId="0" applyFont="1" applyBorder="1" applyAlignment="1">
      <alignment horizontal="center" vertical="center" wrapText="1"/>
    </xf>
    <xf numFmtId="0" fontId="4" fillId="0" borderId="0" xfId="3" applyFont="1" applyAlignment="1">
      <alignment horizontal="center" vertical="center" wrapText="1"/>
    </xf>
    <xf numFmtId="0" fontId="4" fillId="0" borderId="0" xfId="0"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vertical="center" wrapText="1"/>
    </xf>
    <xf numFmtId="0" fontId="0" fillId="0" borderId="1" xfId="0" applyBorder="1" applyAlignment="1">
      <alignment vertical="center" wrapText="1"/>
    </xf>
    <xf numFmtId="0" fontId="7" fillId="2" borderId="1" xfId="0" applyFont="1" applyFill="1" applyBorder="1" applyAlignment="1">
      <alignment horizontal="justify" vertical="center" wrapText="1"/>
    </xf>
    <xf numFmtId="0" fontId="6" fillId="2" borderId="1" xfId="0" applyFont="1" applyFill="1" applyBorder="1" applyAlignment="1">
      <alignment vertical="center" wrapText="1"/>
    </xf>
    <xf numFmtId="0" fontId="0" fillId="0" borderId="0" xfId="0" applyAlignment="1"/>
    <xf numFmtId="0" fontId="10" fillId="0" borderId="0" xfId="3">
      <alignment horizontal="center" vertical="center" wrapText="1"/>
    </xf>
    <xf numFmtId="0" fontId="10" fillId="0" borderId="0" xfId="0" applyFont="1" applyAlignment="1" applyProtection="1">
      <alignment horizontal="center" vertical="center" wrapText="1"/>
    </xf>
    <xf numFmtId="0" fontId="8" fillId="3" borderId="1" xfId="8">
      <alignment horizontal="left" vertical="center" wrapText="1"/>
    </xf>
    <xf numFmtId="0" fontId="4" fillId="3" borderId="1" xfId="8" applyFont="1">
      <alignment horizontal="left" vertical="center" wrapText="1"/>
    </xf>
    <xf numFmtId="0" fontId="4" fillId="0" borderId="1" xfId="9" applyFont="1">
      <alignment horizontal="left" vertical="center" wrapText="1"/>
    </xf>
    <xf numFmtId="0" fontId="8" fillId="0" borderId="1" xfId="11">
      <alignment horizontal="left" vertical="center" wrapText="1"/>
    </xf>
    <xf numFmtId="0" fontId="0" fillId="0" borderId="0" xfId="0" applyAlignment="1">
      <alignment wrapText="1"/>
    </xf>
    <xf numFmtId="0" fontId="8" fillId="0" borderId="1" xfId="12">
      <alignment horizontal="left" vertical="center" wrapText="1"/>
      <protection locked="0"/>
    </xf>
    <xf numFmtId="0" fontId="12" fillId="0" borderId="1" xfId="14">
      <alignment horizontal="right" vertical="center" wrapText="1"/>
      <protection locked="0"/>
    </xf>
    <xf numFmtId="0" fontId="8" fillId="0" borderId="1" xfId="15" applyAlignment="1">
      <alignment horizontal="center" vertical="center" wrapText="1"/>
    </xf>
    <xf numFmtId="0" fontId="0" fillId="3" borderId="1" xfId="0" applyNumberFormat="1" applyFill="1" applyBorder="1" applyAlignment="1" applyProtection="1">
      <alignment horizontal="center" vertical="center" wrapText="1"/>
    </xf>
    <xf numFmtId="0" fontId="0" fillId="3" borderId="1" xfId="0" applyNumberFormat="1" applyFont="1" applyFill="1" applyBorder="1" applyAlignment="1" applyProtection="1">
      <alignment horizontal="center" vertical="center" wrapText="1"/>
    </xf>
    <xf numFmtId="0" fontId="8" fillId="0" borderId="0" xfId="7" applyAlignment="1">
      <alignment vertical="center" wrapText="1"/>
    </xf>
    <xf numFmtId="0" fontId="8" fillId="0" borderId="0" xfId="7">
      <alignment horizontal="left" vertical="center" wrapText="1"/>
    </xf>
    <xf numFmtId="0" fontId="4" fillId="0" borderId="0" xfId="7" applyFont="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xf>
    <xf numFmtId="0" fontId="0" fillId="0" borderId="0" xfId="0" applyAlignment="1">
      <alignment vertical="top" wrapText="1"/>
    </xf>
    <xf numFmtId="0" fontId="4" fillId="0" borderId="0" xfId="0" applyFont="1" applyAlignment="1">
      <alignment wrapText="1"/>
    </xf>
    <xf numFmtId="0" fontId="0" fillId="0" borderId="0" xfId="0" applyAlignment="1">
      <alignment horizontal="center"/>
    </xf>
    <xf numFmtId="0" fontId="9" fillId="0" borderId="0" xfId="0" applyFont="1" applyAlignment="1">
      <alignment wrapText="1"/>
    </xf>
    <xf numFmtId="0" fontId="10" fillId="0" borderId="0" xfId="3" applyAlignment="1">
      <alignment wrapText="1"/>
    </xf>
    <xf numFmtId="0" fontId="9" fillId="0" borderId="0" xfId="0" applyFont="1" applyAlignment="1">
      <alignment vertical="top" wrapText="1"/>
    </xf>
    <xf numFmtId="0" fontId="4" fillId="0" borderId="0" xfId="0" applyFont="1" applyAlignment="1"/>
    <xf numFmtId="0" fontId="3" fillId="0" borderId="0" xfId="0" applyFont="1" applyAlignment="1"/>
    <xf numFmtId="0" fontId="4" fillId="0" borderId="0" xfId="0" applyFont="1"/>
    <xf numFmtId="0" fontId="13" fillId="0" borderId="0" xfId="0" applyFont="1"/>
    <xf numFmtId="0" fontId="4" fillId="0" borderId="0" xfId="0" applyFont="1" applyAlignment="1">
      <alignment horizontal="right"/>
    </xf>
    <xf numFmtId="0" fontId="13" fillId="0" borderId="0" xfId="0" applyFont="1" applyBorder="1" applyAlignment="1">
      <alignment horizontal="left" vertical="center"/>
    </xf>
    <xf numFmtId="0" fontId="13" fillId="0" borderId="0" xfId="0" applyFont="1" applyAlignment="1">
      <alignment horizontal="right" vertical="top"/>
    </xf>
    <xf numFmtId="0" fontId="13" fillId="0" borderId="5" xfId="0" applyFont="1" applyBorder="1" applyAlignment="1">
      <alignment horizontal="center" vertical="center"/>
    </xf>
    <xf numFmtId="0" fontId="4" fillId="0" borderId="0" xfId="0" applyFont="1" applyAlignment="1">
      <alignment horizontal="center"/>
    </xf>
    <xf numFmtId="0" fontId="13" fillId="0" borderId="0" xfId="0" applyFont="1" applyAlignment="1">
      <alignment horizontal="center"/>
    </xf>
    <xf numFmtId="0" fontId="13" fillId="0" borderId="0" xfId="0" applyFont="1" applyAlignment="1">
      <alignment horizontal="center" vertical="center"/>
    </xf>
    <xf numFmtId="0" fontId="3" fillId="0" borderId="5" xfId="16" applyFont="1" applyAlignment="1">
      <alignment horizontal="left" wrapText="1"/>
    </xf>
    <xf numFmtId="0" fontId="4" fillId="0" borderId="0" xfId="0" applyFont="1" applyProtection="1"/>
    <xf numFmtId="0" fontId="13" fillId="0" borderId="0" xfId="0" applyFont="1" applyAlignment="1" applyProtection="1">
      <alignment vertical="top"/>
    </xf>
    <xf numFmtId="0" fontId="13" fillId="0" borderId="0" xfId="0" applyFont="1" applyBorder="1" applyAlignment="1"/>
    <xf numFmtId="0" fontId="13" fillId="0" borderId="4" xfId="0" applyFont="1" applyBorder="1" applyAlignment="1">
      <alignment horizontal="center" vertical="center"/>
    </xf>
    <xf numFmtId="0" fontId="13" fillId="0" borderId="0" xfId="0" applyFont="1" applyBorder="1" applyAlignment="1">
      <alignment horizontal="right"/>
    </xf>
    <xf numFmtId="0" fontId="13" fillId="0" borderId="0" xfId="0" applyFont="1" applyBorder="1"/>
    <xf numFmtId="0" fontId="4" fillId="0" borderId="0" xfId="0" applyFont="1" applyBorder="1" applyAlignment="1">
      <alignment horizontal="center"/>
    </xf>
    <xf numFmtId="0" fontId="14" fillId="0" borderId="0" xfId="0" applyFont="1"/>
    <xf numFmtId="0" fontId="4" fillId="0" borderId="0" xfId="0" applyFont="1" applyAlignment="1">
      <alignment horizontal="center" wrapText="1"/>
    </xf>
    <xf numFmtId="0" fontId="6" fillId="0" borderId="0" xfId="0" applyFont="1" applyBorder="1" applyAlignment="1">
      <alignment horizontal="justify" vertical="center" wrapText="1"/>
    </xf>
    <xf numFmtId="49" fontId="4" fillId="0" borderId="1" xfId="17" applyAlignment="1">
      <alignment horizontal="left" vertical="center" wrapText="1"/>
    </xf>
    <xf numFmtId="49" fontId="4" fillId="0" borderId="1" xfId="17">
      <alignment horizontal="center" vertical="center" wrapText="1"/>
    </xf>
    <xf numFmtId="0" fontId="8" fillId="0" borderId="1" xfId="9" applyAlignment="1">
      <alignment horizontal="left" vertical="center"/>
    </xf>
    <xf numFmtId="49" fontId="8" fillId="0" borderId="1" xfId="15" applyNumberFormat="1">
      <alignment horizontal="center" vertical="center"/>
    </xf>
    <xf numFmtId="0" fontId="8" fillId="0" borderId="1" xfId="15">
      <alignment horizontal="center" vertical="center"/>
    </xf>
    <xf numFmtId="0" fontId="0" fillId="0" borderId="1" xfId="0" applyBorder="1" applyAlignment="1">
      <alignment horizontal="center" vertical="center"/>
    </xf>
    <xf numFmtId="0" fontId="4" fillId="0" borderId="1" xfId="9" applyFont="1">
      <alignment horizontal="left" vertical="center" wrapText="1"/>
    </xf>
    <xf numFmtId="0" fontId="8" fillId="0" borderId="1" xfId="9">
      <alignment horizontal="left" vertical="center" wrapText="1"/>
    </xf>
    <xf numFmtId="0" fontId="4" fillId="0" borderId="0" xfId="7" applyFont="1">
      <alignment horizontal="left" vertical="center" wrapText="1"/>
    </xf>
    <xf numFmtId="0" fontId="8" fillId="0" borderId="0" xfId="7">
      <alignment horizontal="left" vertical="center" wrapText="1"/>
    </xf>
    <xf numFmtId="14" fontId="8" fillId="0" borderId="1" xfId="13">
      <alignment horizontal="left" vertical="center" wrapText="1"/>
      <protection locked="0"/>
    </xf>
    <xf numFmtId="49" fontId="8" fillId="0" borderId="1" xfId="10">
      <alignment horizontal="left" vertical="center" wrapText="1"/>
      <protection locked="0"/>
    </xf>
    <xf numFmtId="49" fontId="0" fillId="3" borderId="2" xfId="0" applyNumberFormat="1" applyFill="1" applyBorder="1" applyAlignment="1" applyProtection="1">
      <alignment horizontal="left" vertical="center" wrapText="1"/>
    </xf>
    <xf numFmtId="49" fontId="0" fillId="3" borderId="2" xfId="0" applyNumberFormat="1" applyFont="1" applyFill="1" applyBorder="1" applyAlignment="1" applyProtection="1">
      <alignment horizontal="left" vertical="center" wrapText="1"/>
    </xf>
    <xf numFmtId="49" fontId="0" fillId="3" borderId="3" xfId="0" applyNumberFormat="1" applyFont="1" applyFill="1" applyBorder="1" applyAlignment="1" applyProtection="1">
      <alignment horizontal="left" vertical="center" wrapText="1"/>
    </xf>
    <xf numFmtId="0" fontId="8" fillId="0" borderId="1" xfId="12">
      <alignment horizontal="left" vertical="center" wrapText="1"/>
      <protection locked="0"/>
    </xf>
    <xf numFmtId="49" fontId="0" fillId="0" borderId="2" xfId="0" applyNumberFormat="1" applyBorder="1" applyAlignment="1" applyProtection="1">
      <alignment horizontal="left" vertical="center" wrapText="1"/>
      <protection locked="0"/>
    </xf>
    <xf numFmtId="49" fontId="0" fillId="0" borderId="2" xfId="0" applyNumberFormat="1" applyFont="1" applyBorder="1" applyAlignment="1" applyProtection="1">
      <alignment horizontal="left" vertical="center" wrapText="1"/>
      <protection locked="0"/>
    </xf>
    <xf numFmtId="49" fontId="0" fillId="0" borderId="3" xfId="0" applyNumberFormat="1" applyFont="1" applyBorder="1" applyAlignment="1" applyProtection="1">
      <alignment horizontal="left" vertical="center" wrapText="1"/>
      <protection locked="0"/>
    </xf>
    <xf numFmtId="0" fontId="8" fillId="3" borderId="1" xfId="8">
      <alignment horizontal="left" vertical="center" wrapText="1"/>
    </xf>
    <xf numFmtId="0" fontId="10" fillId="0" borderId="0" xfId="3" applyFont="1">
      <alignment horizontal="center" vertical="center" wrapText="1"/>
    </xf>
    <xf numFmtId="0" fontId="10" fillId="0" borderId="0" xfId="3">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0" fillId="0" borderId="0" xfId="0" applyAlignment="1">
      <alignment wrapText="1"/>
    </xf>
    <xf numFmtId="0" fontId="10" fillId="0" borderId="0" xfId="3" applyAlignment="1">
      <alignment horizontal="center" vertical="center" wrapText="1"/>
    </xf>
    <xf numFmtId="0" fontId="9" fillId="0" borderId="0" xfId="0" applyFont="1" applyAlignment="1">
      <alignment horizontal="center" vertical="center" wrapText="1"/>
    </xf>
    <xf numFmtId="0" fontId="13" fillId="0" borderId="0" xfId="0" applyFont="1" applyAlignment="1">
      <alignment wrapText="1"/>
    </xf>
    <xf numFmtId="0" fontId="13" fillId="0" borderId="0" xfId="0" applyFont="1" applyAlignment="1">
      <alignment vertical="top" wrapText="1"/>
    </xf>
    <xf numFmtId="0" fontId="0" fillId="0" borderId="0" xfId="0" applyAlignment="1">
      <alignment horizontal="left"/>
    </xf>
    <xf numFmtId="0" fontId="4"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Alignment="1">
      <alignment horizontal="left" wrapText="1"/>
    </xf>
    <xf numFmtId="0" fontId="0" fillId="0" borderId="0" xfId="0"/>
    <xf numFmtId="0" fontId="4" fillId="0" borderId="0" xfId="0" applyFont="1"/>
    <xf numFmtId="0" fontId="10" fillId="0" borderId="0" xfId="0" applyFont="1" applyAlignment="1">
      <alignment horizontal="center"/>
    </xf>
    <xf numFmtId="0" fontId="11"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0" fillId="0" borderId="0" xfId="0" applyAlignment="1">
      <alignment horizontal="right"/>
    </xf>
    <xf numFmtId="0" fontId="4" fillId="0" borderId="0" xfId="0" applyFont="1" applyAlignment="1">
      <alignment horizontal="right"/>
    </xf>
    <xf numFmtId="0" fontId="0" fillId="0" borderId="0" xfId="0" applyAlignment="1">
      <alignment vertical="top" wrapText="1"/>
    </xf>
    <xf numFmtId="0" fontId="0" fillId="0" borderId="0" xfId="0" applyFill="1" applyBorder="1" applyAlignment="1">
      <alignment horizontal="right"/>
    </xf>
    <xf numFmtId="0" fontId="4" fillId="0" borderId="0" xfId="0" applyFont="1" applyAlignment="1">
      <alignment horizontal="right" wrapText="1"/>
    </xf>
    <xf numFmtId="0" fontId="0" fillId="0" borderId="0" xfId="0" applyAlignment="1">
      <alignment horizontal="right" wrapText="1"/>
    </xf>
    <xf numFmtId="0" fontId="4" fillId="0" borderId="0" xfId="3" applyFont="1" applyAlignment="1">
      <alignment horizontal="center" vertical="center" wrapText="1"/>
    </xf>
    <xf numFmtId="0" fontId="0" fillId="0" borderId="0" xfId="0" applyAlignment="1"/>
    <xf numFmtId="0" fontId="6" fillId="0" borderId="0" xfId="0" applyFont="1" applyAlignment="1">
      <alignment vertical="center" wrapText="1"/>
    </xf>
    <xf numFmtId="0" fontId="3" fillId="0" borderId="0" xfId="0" applyFont="1" applyAlignment="1">
      <alignment vertical="top" wrapText="1"/>
    </xf>
    <xf numFmtId="0" fontId="1" fillId="0" borderId="0" xfId="0" applyFont="1" applyAlignment="1" applyProtection="1">
      <alignment horizontal="center" vertical="center" wrapText="1"/>
    </xf>
    <xf numFmtId="0" fontId="7" fillId="0" borderId="1" xfId="0" applyFont="1" applyBorder="1" applyAlignment="1">
      <alignment horizontal="center" vertical="center" wrapText="1"/>
    </xf>
    <xf numFmtId="0" fontId="13" fillId="0" borderId="0" xfId="0" applyFont="1" applyAlignment="1">
      <alignment horizontal="left" wrapText="1"/>
    </xf>
    <xf numFmtId="0" fontId="4" fillId="0" borderId="6" xfId="0" applyFont="1" applyBorder="1" applyAlignment="1">
      <alignment horizontal="center"/>
    </xf>
    <xf numFmtId="0" fontId="13" fillId="0" borderId="0" xfId="0" applyFont="1" applyAlignment="1">
      <alignment horizontal="center"/>
    </xf>
    <xf numFmtId="0" fontId="4" fillId="0" borderId="0" xfId="0" applyFont="1" applyAlignment="1">
      <alignment horizontal="left" vertical="center" wrapText="1"/>
    </xf>
    <xf numFmtId="0" fontId="13" fillId="0" borderId="5" xfId="0" applyFont="1" applyBorder="1"/>
    <xf numFmtId="0" fontId="13" fillId="0" borderId="5" xfId="0" applyFont="1" applyBorder="1" applyAlignment="1">
      <alignment horizontal="center" vertical="center"/>
    </xf>
    <xf numFmtId="0" fontId="13" fillId="0" borderId="0" xfId="0" applyFont="1" applyBorder="1"/>
    <xf numFmtId="0" fontId="13" fillId="0" borderId="5" xfId="0" applyFont="1" applyBorder="1" applyAlignment="1">
      <alignment horizontal="center"/>
    </xf>
    <xf numFmtId="0" fontId="13" fillId="0" borderId="5" xfId="0" applyFont="1" applyBorder="1" applyAlignment="1">
      <alignment horizontal="right"/>
    </xf>
    <xf numFmtId="0" fontId="13" fillId="0" borderId="0" xfId="0" applyFont="1" applyBorder="1" applyAlignment="1" applyProtection="1">
      <alignment horizontal="left" wrapText="1"/>
    </xf>
    <xf numFmtId="0" fontId="13" fillId="0" borderId="5" xfId="0" applyFont="1" applyBorder="1" applyAlignment="1" applyProtection="1">
      <alignment horizontal="left" wrapText="1"/>
    </xf>
    <xf numFmtId="0" fontId="13" fillId="0" borderId="5" xfId="0" applyFont="1" applyBorder="1" applyAlignment="1">
      <alignment horizontal="left" wrapText="1"/>
    </xf>
    <xf numFmtId="0" fontId="13" fillId="0" borderId="5" xfId="0" applyFont="1" applyBorder="1" applyAlignment="1">
      <alignment vertical="center"/>
    </xf>
    <xf numFmtId="0" fontId="13" fillId="0" borderId="5" xfId="0" applyFont="1" applyBorder="1" applyAlignment="1">
      <alignment horizontal="left" vertical="center"/>
    </xf>
    <xf numFmtId="0" fontId="4" fillId="0" borderId="0" xfId="0" applyFont="1" applyAlignment="1">
      <alignment horizontal="center" vertical="center"/>
    </xf>
    <xf numFmtId="0" fontId="13" fillId="0" borderId="0" xfId="0" applyFont="1" applyAlignment="1">
      <alignment horizontal="center" vertical="center"/>
    </xf>
    <xf numFmtId="0" fontId="3" fillId="0" borderId="5" xfId="16" applyFont="1" applyAlignment="1">
      <alignment horizontal="left" wrapText="1"/>
    </xf>
    <xf numFmtId="0" fontId="4" fillId="0" borderId="0" xfId="0" applyFont="1" applyBorder="1" applyAlignment="1">
      <alignment horizontal="center"/>
    </xf>
    <xf numFmtId="0" fontId="13" fillId="0" borderId="0" xfId="0" applyFont="1" applyBorder="1" applyAlignment="1">
      <alignment horizontal="left" vertical="center"/>
    </xf>
    <xf numFmtId="0" fontId="10" fillId="0" borderId="5" xfId="3" applyBorder="1" applyAlignment="1">
      <alignment horizontal="center" vertical="center" wrapText="1"/>
    </xf>
  </cellXfs>
  <cellStyles count="18">
    <cellStyle name="s_caption_center" xfId="3"/>
    <cellStyle name="s_center_fixed" xfId="6"/>
    <cellStyle name="s_date" xfId="13"/>
    <cellStyle name="s_fio" xfId="16"/>
    <cellStyle name="s_left_fixed" xfId="7"/>
    <cellStyle name="s_row" xfId="10"/>
    <cellStyle name="s_row_color1_fixed" xfId="8"/>
    <cellStyle name="s_row_fixed" xfId="9"/>
    <cellStyle name="s_row_formula" xfId="11"/>
    <cellStyle name="s_row_formula_center" xfId="15"/>
    <cellStyle name="s_row_normal" xfId="12"/>
    <cellStyle name="s_row_transparent" xfId="14"/>
    <cellStyle name="s_table_center_fixed" xfId="17"/>
    <cellStyle name="s_title_center_fixed" xfId="4"/>
    <cellStyle name="s_title_left_fixed" xfId="5"/>
    <cellStyle name="Гиперссылка 2" xfId="1"/>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checked="Checked" fmlaLink="$D$31" lockText="1" noThreeD="1"/>
</file>

<file path=xl/ctrlProps/ctrlProp2.xml><?xml version="1.0" encoding="utf-8"?>
<formControlPr xmlns="http://schemas.microsoft.com/office/spreadsheetml/2009/9/main" objectType="CheckBox" checked="Checked" fmlaLink="$E$31" lockText="1" noThreeD="1"/>
</file>

<file path=xl/ctrlProps/ctrlProp3.xml><?xml version="1.0" encoding="utf-8"?>
<formControlPr xmlns="http://schemas.microsoft.com/office/spreadsheetml/2009/9/main" objectType="CheckBox" checked="Checked" fmlaLink="$F$31" lockText="1" noThreeD="1"/>
</file>

<file path=xl/ctrlProps/ctrlProp4.xml><?xml version="1.0" encoding="utf-8"?>
<formControlPr xmlns="http://schemas.microsoft.com/office/spreadsheetml/2009/9/main" objectType="CheckBox" fmlaLink="$G$31"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247650</xdr:colOff>
          <xdr:row>30</xdr:row>
          <xdr:rowOff>28575</xdr:rowOff>
        </xdr:from>
        <xdr:to>
          <xdr:col>4</xdr:col>
          <xdr:colOff>28575</xdr:colOff>
          <xdr:row>31</xdr:row>
          <xdr:rowOff>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30</xdr:row>
          <xdr:rowOff>28575</xdr:rowOff>
        </xdr:from>
        <xdr:to>
          <xdr:col>5</xdr:col>
          <xdr:colOff>28575</xdr:colOff>
          <xdr:row>31</xdr:row>
          <xdr:rowOff>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30</xdr:row>
          <xdr:rowOff>28575</xdr:rowOff>
        </xdr:from>
        <xdr:to>
          <xdr:col>6</xdr:col>
          <xdr:colOff>28575</xdr:colOff>
          <xdr:row>31</xdr:row>
          <xdr:rowOff>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30</xdr:row>
          <xdr:rowOff>28575</xdr:rowOff>
        </xdr:from>
        <xdr:to>
          <xdr:col>7</xdr:col>
          <xdr:colOff>28575</xdr:colOff>
          <xdr:row>31</xdr:row>
          <xdr:rowOff>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9525</xdr:colOff>
      <xdr:row>73</xdr:row>
      <xdr:rowOff>19050</xdr:rowOff>
    </xdr:from>
    <xdr:to>
      <xdr:col>14</xdr:col>
      <xdr:colOff>238125</xdr:colOff>
      <xdr:row>75</xdr:row>
      <xdr:rowOff>304165</xdr:rowOff>
    </xdr:to>
    <xdr:pic>
      <xdr:nvPicPr>
        <xdr:cNvPr id="2" name="Рисунок 1"/>
        <xdr:cNvPicPr/>
      </xdr:nvPicPr>
      <xdr:blipFill>
        <a:blip xmlns:r="http://schemas.openxmlformats.org/officeDocument/2006/relationships" r:embed="rId1"/>
        <a:stretch>
          <a:fillRect/>
        </a:stretch>
      </xdr:blipFill>
      <xdr:spPr>
        <a:xfrm>
          <a:off x="9525" y="914400"/>
          <a:ext cx="4743450" cy="1047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333375</xdr:colOff>
      <xdr:row>4</xdr:row>
      <xdr:rowOff>180975</xdr:rowOff>
    </xdr:to>
    <xdr:pic>
      <xdr:nvPicPr>
        <xdr:cNvPr id="6" name="Рисунок 1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448050"/>
          <a:ext cx="3333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1</xdr:col>
      <xdr:colOff>333375</xdr:colOff>
      <xdr:row>6</xdr:row>
      <xdr:rowOff>180975</xdr:rowOff>
    </xdr:to>
    <xdr:pic>
      <xdr:nvPicPr>
        <xdr:cNvPr id="7" name="Рисунок 1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638675"/>
          <a:ext cx="3333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1</xdr:col>
      <xdr:colOff>333375</xdr:colOff>
      <xdr:row>7</xdr:row>
      <xdr:rowOff>180975</xdr:rowOff>
    </xdr:to>
    <xdr:pic>
      <xdr:nvPicPr>
        <xdr:cNvPr id="8" name="Рисунок 13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353050"/>
          <a:ext cx="3333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9</xdr:row>
      <xdr:rowOff>0</xdr:rowOff>
    </xdr:from>
    <xdr:to>
      <xdr:col>1</xdr:col>
      <xdr:colOff>333375</xdr:colOff>
      <xdr:row>9</xdr:row>
      <xdr:rowOff>180975</xdr:rowOff>
    </xdr:to>
    <xdr:pic>
      <xdr:nvPicPr>
        <xdr:cNvPr id="9" name="Рисунок 1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6067425"/>
          <a:ext cx="3333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57;&#1090;&#1072;&#1090;%20&#1086;&#1090;&#1095;&#1077;&#1090;&#1099;\&#1054;&#1073;%20&#1086;&#1090;&#1095;&#1077;&#1090;&#1085;&#1086;&#1089;&#1090;&#1103;&#1093;\&#1060;&#1086;&#1088;&#1084;&#1072;%2010&#1055;&#1041;\pb10_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R_Torgyn_S\Downloads\pb10_2025_v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057;&#1090;&#1072;&#1090;%20&#1086;&#1090;&#1095;&#1077;&#1090;&#1099;\&#1054;&#1073;%20&#1086;&#1090;&#1095;&#1077;&#1090;&#1085;&#1086;&#1089;&#1090;&#1103;&#1093;\&#1055;&#1054;&#1057;&#1058;&#1040;&#1053;&#1054;&#1042;&#1051;&#1045;&#1053;&#1048;&#1045;%20&#8470;33\&#1055;&#1091;&#1073;&#1083;&#1080;&#1082;&#1072;&#1094;&#1080;&#1103;%20&#1074;%20&#1088;&#1072;&#1079;&#1076;&#1077;&#1083;&#1077;%20-%20&#1089;&#1090;&#1072;&#1090;&#1080;&#1089;&#1090;&#1080;&#1082;&#1072;\&#1054;&#1073;&#1085;&#1086;&#1074;&#1083;&#1077;&#1085;&#1085;&#1072;&#1103;%20&#1074;&#1077;&#1088;&#1089;&#1080;&#1103;\&#1060;&#1086;&#1088;&#1084;&#1072;%207-&#1055;&#1041;\pb07_2025_v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vr_torgyn_s\AppData\Roaming\Microsoft\Excel\pb08%20(version%201).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1057;&#1090;&#1072;&#1090;%20&#1086;&#1090;&#1095;&#1077;&#1090;&#1099;\&#1040;&#1048;&#1055;\2025\&#1047;&#1072;&#1103;&#1074;&#1082;&#1072;%20&#1040;&#1048;&#1055;%20&#1087;&#1086;%208&#1055;&#1041;%20&#1080;%2018&#1055;&#1041;\13022025%20&#1042;&#1093;&#1086;&#1076;&#1085;&#1099;&#1077;%20&#1092;&#1086;&#1088;&#1084;&#1099;%20+\pb_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новные данные"/>
      <sheetName val="Титульный лист"/>
      <sheetName val="Описание"/>
      <sheetName val="Содержание"/>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Подпись"/>
      <sheetName val="Логический контроль"/>
      <sheetName val="Пояснения (каз.)"/>
      <sheetName val="Пояснения (рус.)"/>
      <sheetName val="Валюты"/>
      <sheetName val="Страны"/>
      <sheetName val="Классификация услуг"/>
      <sheetName val="Вид исполнения обязательства"/>
      <sheetName val="Инструкция"/>
      <sheetName val="Настройки"/>
      <sheetName val="Расшифровки стр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3">
          <cell r="H3" t="str">
            <v>АҚШ ДОЛЛАРЫ
ДОЛЛАР США</v>
          </cell>
        </row>
      </sheetData>
      <sheetData sheetId="29">
        <row r="3">
          <cell r="H3" t="str">
            <v>ТМД емес басқа елдер / др.страны не СНГ</v>
          </cell>
        </row>
        <row r="4">
          <cell r="H4" t="str">
            <v>АВСТРАЛИЯ</v>
          </cell>
        </row>
        <row r="5">
          <cell r="H5" t="str">
            <v>АВСТРИЯ</v>
          </cell>
        </row>
        <row r="6">
          <cell r="H6" t="str">
            <v>ӘЗЕРБАЙЖАН / АЗЕРБАЙДЖАН</v>
          </cell>
        </row>
        <row r="7">
          <cell r="H7" t="str">
            <v>АЛБАНИЯ</v>
          </cell>
        </row>
        <row r="8">
          <cell r="H8" t="str">
            <v>АЛЖИР</v>
          </cell>
        </row>
        <row r="9">
          <cell r="H9" t="str">
            <v>АНГИЛЬЯ / АНГИЛЬЯ (БРИТ.)</v>
          </cell>
        </row>
        <row r="10">
          <cell r="H10" t="str">
            <v>АНГОЛА</v>
          </cell>
        </row>
        <row r="11">
          <cell r="H11" t="str">
            <v>АНДОРРА</v>
          </cell>
        </row>
        <row r="12">
          <cell r="H12" t="str">
            <v>Антарктида</v>
          </cell>
        </row>
        <row r="13">
          <cell r="H13" t="str">
            <v>АНТИГУА ЖӘНЕ БАРБУДА / АНТИГУА И БАРБУДА</v>
          </cell>
        </row>
        <row r="14">
          <cell r="H14" t="str">
            <v>АРГЕНТИНА</v>
          </cell>
        </row>
        <row r="15">
          <cell r="H15" t="str">
            <v>АРМЕНИЯ</v>
          </cell>
        </row>
        <row r="16">
          <cell r="H16" t="str">
            <v>АРУБА / АРУБА ОСТРОВ (НИДЕРЛАНДЫ)</v>
          </cell>
        </row>
        <row r="17">
          <cell r="H17" t="str">
            <v>АТТОЛ ДЖОНСТОН (США)</v>
          </cell>
        </row>
        <row r="18">
          <cell r="H18" t="str">
            <v>АУҒАНСТАН / АФГАНИСТАН</v>
          </cell>
        </row>
        <row r="19">
          <cell r="H19" t="str">
            <v>Багам / Багамы</v>
          </cell>
        </row>
        <row r="20">
          <cell r="H20" t="str">
            <v>БАНГЛАДЕШ</v>
          </cell>
        </row>
        <row r="21">
          <cell r="H21" t="str">
            <v>БАРБАДОС</v>
          </cell>
        </row>
        <row r="22">
          <cell r="H22" t="str">
            <v>БАХРЕЙН</v>
          </cell>
        </row>
        <row r="23">
          <cell r="H23" t="str">
            <v>БЕЛАРУСЬ</v>
          </cell>
        </row>
        <row r="24">
          <cell r="H24" t="str">
            <v>БЕЛИЗ</v>
          </cell>
        </row>
        <row r="25">
          <cell r="H25" t="str">
            <v>БЕЛЬГИЯ</v>
          </cell>
        </row>
        <row r="26">
          <cell r="H26" t="str">
            <v>БЕНИН</v>
          </cell>
        </row>
        <row r="27">
          <cell r="H27" t="str">
            <v>Бермуд / Бермуды</v>
          </cell>
        </row>
        <row r="28">
          <cell r="H28" t="str">
            <v>БОЛГАРИЯ</v>
          </cell>
        </row>
        <row r="29">
          <cell r="H29" t="str">
            <v>БОЛИВИЯ</v>
          </cell>
        </row>
        <row r="30">
          <cell r="H30" t="str">
            <v>Бонэйр, Синт-Эстатиус и Саба</v>
          </cell>
        </row>
        <row r="31">
          <cell r="H31" t="str">
            <v>БОСНИЯ ЖӘНЕ ГЕРЦЕГОВИНА / БОСНИЯ И ГЕРЦЕГОВИНА</v>
          </cell>
        </row>
        <row r="32">
          <cell r="H32" t="str">
            <v>БОТСВАНА</v>
          </cell>
        </row>
        <row r="33">
          <cell r="H33" t="str">
            <v>БРАЗИЛИЯ</v>
          </cell>
        </row>
        <row r="34">
          <cell r="H34" t="str">
            <v>БРИТАНСКАЯ ТЕРРИТОРИЯ В ИНДИЙСКОМ ОКЕАНЕ</v>
          </cell>
        </row>
        <row r="35">
          <cell r="H35" t="str">
            <v>Бруней-Даруссалам</v>
          </cell>
        </row>
        <row r="36">
          <cell r="H36" t="str">
            <v>БУРКИНА-ФАСО</v>
          </cell>
        </row>
        <row r="37">
          <cell r="H37" t="str">
            <v>БУРУНДИ</v>
          </cell>
        </row>
        <row r="38">
          <cell r="H38" t="str">
            <v>БУТАН</v>
          </cell>
        </row>
        <row r="39">
          <cell r="H39" t="str">
            <v>ВАНУАТУ</v>
          </cell>
        </row>
        <row r="40">
          <cell r="H40" t="str">
            <v>ВЕНГРИЯ</v>
          </cell>
        </row>
        <row r="41">
          <cell r="H41" t="str">
            <v>ВЕНЕСУЭЛА</v>
          </cell>
        </row>
        <row r="42">
          <cell r="H42" t="str">
            <v>Виргин аралдары (Брит.) / Виргинские острова  (Брит.)</v>
          </cell>
        </row>
        <row r="43">
          <cell r="H43" t="str">
            <v>Виргин аралдары,  АҚШ / Виргинские острова, США</v>
          </cell>
        </row>
        <row r="44">
          <cell r="H44" t="str">
            <v>АМЕРИКАН САМОАСЫ / ВОСТОЧНОЕ САМОА (США)</v>
          </cell>
        </row>
        <row r="45">
          <cell r="H45" t="str">
            <v>ВЬЕТНАМ</v>
          </cell>
        </row>
        <row r="46">
          <cell r="H46" t="str">
            <v>ГАБОН</v>
          </cell>
        </row>
        <row r="47">
          <cell r="H47" t="str">
            <v>ГАЙАНА</v>
          </cell>
        </row>
        <row r="48">
          <cell r="H48" t="str">
            <v>ГАИТИ</v>
          </cell>
        </row>
        <row r="49">
          <cell r="H49" t="str">
            <v>ГАМБИЯ</v>
          </cell>
        </row>
        <row r="50">
          <cell r="H50" t="str">
            <v>Гана - Гана Республикасы / Гана - Республика Гана</v>
          </cell>
        </row>
        <row r="51">
          <cell r="H51" t="str">
            <v>ГВАДЕЛУПА</v>
          </cell>
        </row>
        <row r="52">
          <cell r="H52" t="str">
            <v>ГВАТЕМАЛА</v>
          </cell>
        </row>
        <row r="53">
          <cell r="H53" t="str">
            <v>ФРАНЦУЗ ГВИАНАСЫ / ГВИАНА</v>
          </cell>
        </row>
        <row r="54">
          <cell r="H54" t="str">
            <v>ГВИНЕЯ</v>
          </cell>
        </row>
        <row r="55">
          <cell r="H55" t="str">
            <v>ГВИНЕЯ-БИСАУ</v>
          </cell>
        </row>
        <row r="56">
          <cell r="H56" t="str">
            <v>ГЕРМАНИЯ</v>
          </cell>
        </row>
        <row r="57">
          <cell r="H57" t="str">
            <v>ГИБРАЛТАР / ГИБРАЛТАР (БРИТ.)</v>
          </cell>
        </row>
        <row r="58">
          <cell r="H58" t="str">
            <v>ГОНДУРАС</v>
          </cell>
        </row>
        <row r="59">
          <cell r="H59" t="str">
            <v>ГОНКОНГ / ГОНКОНГ (СЯНГАН)</v>
          </cell>
        </row>
        <row r="60">
          <cell r="H60" t="str">
            <v>ГРЕНАДА</v>
          </cell>
        </row>
        <row r="61">
          <cell r="H61" t="str">
            <v>ГРЕНЛАНДИЯ / ГРЕНЛАНДИЯ (ДАНИЯ)</v>
          </cell>
        </row>
        <row r="62">
          <cell r="H62" t="str">
            <v>ГРЕЦИЯ</v>
          </cell>
        </row>
        <row r="63">
          <cell r="H63" t="str">
            <v>ГРУЗИЯ</v>
          </cell>
        </row>
        <row r="64">
          <cell r="H64" t="str">
            <v>ГУАМ / ГУАМ (США)</v>
          </cell>
        </row>
        <row r="65">
          <cell r="H65" t="str">
            <v>ДАНИЯ</v>
          </cell>
        </row>
        <row r="66">
          <cell r="H66" t="str">
            <v>ДЖИБУТИ</v>
          </cell>
        </row>
        <row r="67">
          <cell r="H67" t="str">
            <v>ДОМИНИКА</v>
          </cell>
        </row>
        <row r="68">
          <cell r="H68" t="str">
            <v>ДОМИНИКАН РЕСПУБЛИКАСЫ / ДОМИНИКАНСКАЯ РЕСПУБЛИКА</v>
          </cell>
        </row>
        <row r="69">
          <cell r="H69" t="str">
            <v>Египет  -  Египет Араб Республикасы / Египет  - Арабская Республика Египет</v>
          </cell>
        </row>
        <row r="70">
          <cell r="H70" t="str">
            <v>ЗАМБИЯ</v>
          </cell>
        </row>
        <row r="71">
          <cell r="H71" t="str">
            <v>ЗАПАДНАЯ САХАРА</v>
          </cell>
        </row>
        <row r="72">
          <cell r="H72" t="str">
            <v>САМОА / ЗАПАДНОЕ САМОА</v>
          </cell>
        </row>
        <row r="73">
          <cell r="H73" t="str">
            <v>ЗИМБАБВЕ</v>
          </cell>
        </row>
        <row r="74">
          <cell r="H74" t="str">
            <v>ЙЕМЕН</v>
          </cell>
        </row>
        <row r="75">
          <cell r="H75" t="str">
            <v>ИЗРАИЛЬ</v>
          </cell>
        </row>
        <row r="76">
          <cell r="H76" t="str">
            <v>ИНДИЯ</v>
          </cell>
        </row>
        <row r="77">
          <cell r="H77" t="str">
            <v>ИНДОНЕЗИЯ</v>
          </cell>
        </row>
        <row r="78">
          <cell r="H78" t="str">
            <v>ИОРДАНИЯ</v>
          </cell>
        </row>
        <row r="79">
          <cell r="H79" t="str">
            <v>ИРАК</v>
          </cell>
        </row>
        <row r="80">
          <cell r="H80" t="str">
            <v>ИРАН, ИСЛАМ РЕСПУБЛИКАСЫ / ИРАН</v>
          </cell>
        </row>
        <row r="81">
          <cell r="H81" t="str">
            <v>ИРЛАНДИЯ</v>
          </cell>
        </row>
        <row r="82">
          <cell r="H82" t="str">
            <v>ИСЛАНДИЯ</v>
          </cell>
        </row>
        <row r="83">
          <cell r="H83" t="str">
            <v>ИСПАНИЯ</v>
          </cell>
        </row>
        <row r="84">
          <cell r="H84" t="str">
            <v>ИТАЛИЯ</v>
          </cell>
        </row>
        <row r="85">
          <cell r="H85" t="str">
            <v>КАБО-ВЕРДЕ</v>
          </cell>
        </row>
        <row r="86">
          <cell r="H86" t="str">
            <v>КАЗАХСТАН</v>
          </cell>
        </row>
        <row r="87">
          <cell r="H87" t="str">
            <v>КАМБОДЖА</v>
          </cell>
        </row>
        <row r="88">
          <cell r="H88" t="str">
            <v>КАМЕРУН</v>
          </cell>
        </row>
        <row r="89">
          <cell r="H89" t="str">
            <v>КАНАДА</v>
          </cell>
        </row>
        <row r="90">
          <cell r="H90" t="str">
            <v>КАТАР</v>
          </cell>
        </row>
        <row r="91">
          <cell r="H91" t="str">
            <v>КЕНИЯ</v>
          </cell>
        </row>
        <row r="92">
          <cell r="H92" t="str">
            <v>КИПР</v>
          </cell>
        </row>
        <row r="93">
          <cell r="H93" t="str">
            <v>КИРИБАТИ</v>
          </cell>
        </row>
        <row r="94">
          <cell r="H94" t="str">
            <v>ҚЫТАЙ / КИТАЙ</v>
          </cell>
        </row>
        <row r="95">
          <cell r="H95" t="str">
            <v>Кокосовые (килинг) острова</v>
          </cell>
        </row>
        <row r="96">
          <cell r="H96" t="str">
            <v>КОЛУМБИЯ</v>
          </cell>
        </row>
        <row r="97">
          <cell r="H97" t="str">
            <v>Комор / Коморы</v>
          </cell>
        </row>
        <row r="98">
          <cell r="H98" t="str">
            <v>КОНГО</v>
          </cell>
        </row>
        <row r="99">
          <cell r="H99" t="str">
            <v>Конго, Демократиялық республика / КОНГО,ДЕМОКРАТИЧЕСКАЯ РЕСПУБЛИКА (бывш. ЗАИР)</v>
          </cell>
        </row>
        <row r="100">
          <cell r="H100" t="str">
            <v>Корея, Халықтық-Демократиялық республика / Корея, Народно-Демократическая  республика</v>
          </cell>
        </row>
        <row r="101">
          <cell r="H101" t="str">
            <v>Косово</v>
          </cell>
        </row>
        <row r="102">
          <cell r="H102" t="str">
            <v>КОСТА-РИКА</v>
          </cell>
        </row>
        <row r="103">
          <cell r="H103" t="str">
            <v>КОТ-Д ИВУАР</v>
          </cell>
        </row>
        <row r="104">
          <cell r="H104" t="str">
            <v>КУБА</v>
          </cell>
        </row>
        <row r="105">
          <cell r="H105" t="str">
            <v>КУВЕЙТ</v>
          </cell>
        </row>
        <row r="106">
          <cell r="H106" t="str">
            <v>КЫРГЫЗСТАН</v>
          </cell>
        </row>
        <row r="107">
          <cell r="H107" t="str">
            <v>Кюрасао</v>
          </cell>
        </row>
        <row r="108">
          <cell r="H108" t="str">
            <v>Лаос халықтық-демократиялық  республикасы / Лаосская народно-демократическая  республика</v>
          </cell>
        </row>
        <row r="109">
          <cell r="H109" t="str">
            <v>ЛАТВИЯ</v>
          </cell>
        </row>
        <row r="110">
          <cell r="H110" t="str">
            <v>ЛЕСОТО</v>
          </cell>
        </row>
        <row r="111">
          <cell r="H111" t="str">
            <v>ЛИБЕРИЯ</v>
          </cell>
        </row>
        <row r="112">
          <cell r="H112" t="str">
            <v>ЛИВАН</v>
          </cell>
        </row>
        <row r="113">
          <cell r="H113" t="str">
            <v>Ливия Араб Джамахириясы / Ливийская Арабская Джамахирия</v>
          </cell>
        </row>
        <row r="114">
          <cell r="H114" t="str">
            <v>ЛИТВА</v>
          </cell>
        </row>
        <row r="115">
          <cell r="H115" t="str">
            <v>ЛИХТЕНШТЕЙН</v>
          </cell>
        </row>
        <row r="116">
          <cell r="H116" t="str">
            <v>ЛЮКСЕМБУРГ</v>
          </cell>
        </row>
        <row r="117">
          <cell r="H117" t="str">
            <v>м/о Азиатский банк инфраструктурных инвестиций</v>
          </cell>
        </row>
        <row r="118">
          <cell r="H118" t="str">
            <v>м/о Антикризисный фонд ЕврАзЭС</v>
          </cell>
        </row>
        <row r="119">
          <cell r="H119" t="str">
            <v>м/о Евразийский Банк Развития</v>
          </cell>
        </row>
        <row r="120">
          <cell r="H120" t="str">
            <v>м/о Международная Ассоцияация Развития</v>
          </cell>
        </row>
        <row r="121">
          <cell r="H121" t="str">
            <v>МАВРИКИЙ</v>
          </cell>
        </row>
        <row r="122">
          <cell r="H122" t="str">
            <v>МАВРИТАНИЯ</v>
          </cell>
        </row>
        <row r="123">
          <cell r="H123" t="str">
            <v>МАДАГАСКАР</v>
          </cell>
        </row>
        <row r="124">
          <cell r="H124" t="str">
            <v>МАЙОТТА</v>
          </cell>
        </row>
        <row r="125">
          <cell r="H125" t="str">
            <v>Макао - Қытайдағы арнайы әкімшілік аймақ / Макао - Специальный административный регион в Китае</v>
          </cell>
        </row>
        <row r="126">
          <cell r="H126" t="str">
            <v>МАКЕДОНИЯ, БҰРЫНҒЫ ЮГОСЛАВИЯ РЕСПУБЛИКАСЫ / МАКЕДОНИЯ</v>
          </cell>
        </row>
        <row r="127">
          <cell r="H127" t="str">
            <v>МАЛАВИ</v>
          </cell>
        </row>
        <row r="128">
          <cell r="H128" t="str">
            <v>МАЛАЙЗИЯ</v>
          </cell>
        </row>
        <row r="129">
          <cell r="H129" t="str">
            <v>МАЛИ</v>
          </cell>
        </row>
        <row r="130">
          <cell r="H130" t="str">
            <v>Малые тихоокеанские отдаленные о-ва Соединенных Штатов</v>
          </cell>
        </row>
        <row r="131">
          <cell r="H131" t="str">
            <v>МАЛЬДИВЫ</v>
          </cell>
        </row>
        <row r="132">
          <cell r="H132" t="str">
            <v>МАЛЬТА</v>
          </cell>
        </row>
        <row r="133">
          <cell r="H133" t="str">
            <v>МАРОККО</v>
          </cell>
        </row>
        <row r="134">
          <cell r="H134" t="str">
            <v>МАРТИНИКА</v>
          </cell>
        </row>
        <row r="135">
          <cell r="H135" t="str">
            <v>Маршал аралдары / Маршалловы острова</v>
          </cell>
        </row>
        <row r="136">
          <cell r="H136" t="str">
            <v>ХАЛЫҚАРАЛЫҚ ҰЙЫМДАР / МЕЖДУНАРОДНЫЕ ОРГАНИЗАЦИИ</v>
          </cell>
        </row>
        <row r="137">
          <cell r="H137" t="str">
            <v>МЕКСИКА</v>
          </cell>
        </row>
        <row r="138">
          <cell r="H138" t="str">
            <v>Микронезия, Федерациялық штаттар / Микронезия, Федеративные штаты</v>
          </cell>
        </row>
        <row r="139">
          <cell r="H139" t="str">
            <v>МОЗАМБИК</v>
          </cell>
        </row>
        <row r="140">
          <cell r="H140" t="str">
            <v>МОНАКО</v>
          </cell>
        </row>
        <row r="141">
          <cell r="H141" t="str">
            <v>МОНГОЛИЯ</v>
          </cell>
        </row>
        <row r="142">
          <cell r="H142" t="str">
            <v>МОНТСЕРРАТ / МОНТСЕРРАТ (БРИТ.)</v>
          </cell>
        </row>
        <row r="143">
          <cell r="H143" t="str">
            <v>МЬЯНМА</v>
          </cell>
        </row>
        <row r="144">
          <cell r="H144" t="str">
            <v>НАМИБИЯ</v>
          </cell>
        </row>
        <row r="145">
          <cell r="H145" t="str">
            <v>НАУРУ</v>
          </cell>
        </row>
        <row r="146">
          <cell r="H146" t="str">
            <v>НЕПАЛ</v>
          </cell>
        </row>
        <row r="147">
          <cell r="H147" t="str">
            <v>НИГЕР</v>
          </cell>
        </row>
        <row r="148">
          <cell r="H148" t="str">
            <v>НИГЕРИЯ</v>
          </cell>
        </row>
        <row r="149">
          <cell r="H149" t="str">
            <v>НИДЕРЛАНД / НИДЕРЛАНДЫ</v>
          </cell>
        </row>
        <row r="150">
          <cell r="H150" t="str">
            <v>НИКАРАГУА</v>
          </cell>
        </row>
        <row r="151">
          <cell r="H151" t="str">
            <v>НИУЭ / НИУЭ (Н.ЗЕЛАНДИЯ)</v>
          </cell>
        </row>
        <row r="152">
          <cell r="H152" t="str">
            <v>ЖАҢА ЗЕЛАНДИЯ / НОВАЯ ЗЕЛАНДИЯ</v>
          </cell>
        </row>
        <row r="153">
          <cell r="H153" t="str">
            <v>ЖАҢА КАЛЕДОНИЯ / НОВАЯ КАЛЕДОНИЯ (ФРАНЦИЯ)</v>
          </cell>
        </row>
        <row r="154">
          <cell r="H154" t="str">
            <v>НОРВЕГИЯ</v>
          </cell>
        </row>
        <row r="155">
          <cell r="H155" t="str">
            <v>НОРМАНДСКИЕ ОСТРОВА</v>
          </cell>
        </row>
        <row r="156">
          <cell r="H156" t="str">
            <v>БІРІККЕН АРАБ ӘМІРЛІКТЕРІ / ОБЪЕДИНЕННЫЕ АРАБСКИЕ ЭМИРАТЫ</v>
          </cell>
        </row>
        <row r="157">
          <cell r="H157" t="str">
            <v>Гернси аралы / О-в Гернси</v>
          </cell>
        </row>
        <row r="158">
          <cell r="H158" t="str">
            <v>Джерси аралы / О-в Джерси</v>
          </cell>
        </row>
        <row r="159">
          <cell r="H159" t="str">
            <v>ОМАН</v>
          </cell>
        </row>
        <row r="160">
          <cell r="H160" t="str">
            <v>Буве аралы / Остров Буве</v>
          </cell>
        </row>
        <row r="161">
          <cell r="H161" t="str">
            <v>Мэн аралы / Остров Мэн</v>
          </cell>
        </row>
        <row r="162">
          <cell r="H162" t="str">
            <v>Норфолк аралы / Остров Норфолк</v>
          </cell>
        </row>
        <row r="163">
          <cell r="H163" t="str">
            <v>Остров Рождества</v>
          </cell>
        </row>
        <row r="164">
          <cell r="H164" t="str">
            <v>ӘУЛИЕ ЕЛЕНА / ОСТРОВ СВЯТОЙ ЕЛЕНЫ</v>
          </cell>
        </row>
        <row r="165">
          <cell r="H165" t="str">
            <v>Остров Херд и острова Макдональд</v>
          </cell>
        </row>
        <row r="166">
          <cell r="H166" t="str">
            <v>Кайман аралдары / Острова Кайман</v>
          </cell>
        </row>
        <row r="167">
          <cell r="H167" t="str">
            <v>Кук аралдары / Острова Кука</v>
          </cell>
        </row>
        <row r="168">
          <cell r="H168" t="str">
            <v>ОСТРОВА МИДУЭЙ</v>
          </cell>
        </row>
        <row r="169">
          <cell r="H169" t="str">
            <v>Теркс пен Кайкос аралдары / Острова Теркс и Кайкос</v>
          </cell>
        </row>
        <row r="170">
          <cell r="H170" t="str">
            <v>ПӘКСТАН / ПАКИСТАН</v>
          </cell>
        </row>
        <row r="171">
          <cell r="H171" t="str">
            <v>ПАЛАУ / ПАЛАУ (США)</v>
          </cell>
        </row>
        <row r="172">
          <cell r="H172" t="str">
            <v>ПАЛЕСТИНА АУМАҒЫ, БАСЫП АЛЫНҒАН / ПАЛЕСТИНСКАЯ ТЕРРИТОРИЯ, ОККУПИРОВАННАЯ</v>
          </cell>
        </row>
        <row r="173">
          <cell r="H173" t="str">
            <v>ПАНАМА</v>
          </cell>
        </row>
        <row r="174">
          <cell r="H174" t="str">
            <v>Папа престолы (Мемлекет-Ватикан қаласы) / Папский престол (Государство-город Ватикан)</v>
          </cell>
        </row>
        <row r="175">
          <cell r="H175" t="str">
            <v>ПАПУА-ЖАҢА ГВИНЕЯ / ПАПУА-НОВАЯ ГВИНЕЯ</v>
          </cell>
        </row>
        <row r="176">
          <cell r="H176" t="str">
            <v>ПАРАГВАЙ</v>
          </cell>
        </row>
        <row r="177">
          <cell r="H177" t="str">
            <v>ПЕРУ</v>
          </cell>
        </row>
        <row r="178">
          <cell r="H178" t="str">
            <v>ПИТКЭРН / ПИТКЭРН (БРИТ.)</v>
          </cell>
        </row>
        <row r="179">
          <cell r="H179" t="str">
            <v>ПОЛЬША</v>
          </cell>
        </row>
        <row r="180">
          <cell r="H180" t="str">
            <v>ПОРТУГАЛИЯ</v>
          </cell>
        </row>
        <row r="181">
          <cell r="H181" t="str">
            <v>ПУЭРТО-РИКО</v>
          </cell>
        </row>
        <row r="182">
          <cell r="H182" t="str">
            <v>Республика Абхазия</v>
          </cell>
        </row>
        <row r="183">
          <cell r="H183" t="str">
            <v>КОРЕЯ, РЕСПУБЛИКА / РЕСПУБЛИКА КОРЕЯ (ЮЖНАЯ)</v>
          </cell>
        </row>
        <row r="184">
          <cell r="H184" t="str">
            <v>МОЛДОВА РЕСПУБЛИКАСЫ / РЕСПУБЛИКА МОЛДОВА</v>
          </cell>
        </row>
        <row r="185">
          <cell r="H185" t="str">
            <v>РЕЮНЬОН</v>
          </cell>
        </row>
        <row r="186">
          <cell r="H186" t="str">
            <v>РЕСЕЙ ФЕДЕРАЦИЯСЫ / РОССИЙСКАЯ ФЕДЕРАЦИЯ</v>
          </cell>
        </row>
        <row r="187">
          <cell r="H187" t="str">
            <v>РУАНДА</v>
          </cell>
        </row>
        <row r="188">
          <cell r="H188" t="str">
            <v>РУМЫНИЯ</v>
          </cell>
        </row>
        <row r="189">
          <cell r="H189" t="str">
            <v>ЭЛЬ-САЛЬВАДОР / САЛЬВАДОР</v>
          </cell>
        </row>
        <row r="190">
          <cell r="H190" t="str">
            <v>САН-МАРИНО</v>
          </cell>
        </row>
        <row r="191">
          <cell r="H191" t="str">
            <v>САН-ТОМЕ ЖӘНЕ ПРИНСИПИ / САН-ТОМЕ И ПРИНСИПИ</v>
          </cell>
        </row>
        <row r="192">
          <cell r="H192" t="str">
            <v>САУД АРАВИЯСЫ / САУДОВСКАЯ АРАВИЯ</v>
          </cell>
        </row>
        <row r="193">
          <cell r="H193" t="str">
            <v>СВАЗИЛЕНД</v>
          </cell>
        </row>
        <row r="194">
          <cell r="H194" t="str">
            <v>СОЛТҮСТІК МАРИАНА АРАЛДАРЫ / СЕВЕРНЫЕ МАРИАНСКИЕ ОСТРОВА (США)</v>
          </cell>
        </row>
        <row r="195">
          <cell r="H195" t="str">
            <v>Сейшель / Сейшелы</v>
          </cell>
        </row>
        <row r="196">
          <cell r="H196" t="str">
            <v>СЕКТОР ГАЗА (бывш. ПАЛЕСТИНСКИЕ ТЕРРИТОРИИ)</v>
          </cell>
        </row>
        <row r="197">
          <cell r="H197" t="str">
            <v>Сен-Бартелеми</v>
          </cell>
        </row>
        <row r="198">
          <cell r="H198" t="str">
            <v>СЕНЕГАЛ</v>
          </cell>
        </row>
        <row r="199">
          <cell r="H199" t="str">
            <v>Сен-Мартен (франция бөлегі) / Сен-Мартен (французская часть)</v>
          </cell>
        </row>
        <row r="200">
          <cell r="H200" t="str">
            <v>СЕНТ-ВИНСЕНТ ЖӘНЕ ГРЕНАДИНДЕР / СЕНТ-ВИНСЕНТ И ГРЕНАДИНЫ</v>
          </cell>
        </row>
        <row r="201">
          <cell r="H201" t="str">
            <v>СЕНТ-КИТС ЖӘНЕ НЕВИС / СЕНТ-КИТС И НЕВИС</v>
          </cell>
        </row>
        <row r="202">
          <cell r="H202" t="str">
            <v>СЕНТ-ЛЮСИЯ</v>
          </cell>
        </row>
        <row r="203">
          <cell r="H203" t="str">
            <v>Сент-Пьер және  Микелон / Сент-Пьер и  Микелон</v>
          </cell>
        </row>
        <row r="204">
          <cell r="H204" t="str">
            <v>Сербия</v>
          </cell>
        </row>
        <row r="205">
          <cell r="H205" t="str">
            <v>Сербия и Черногория</v>
          </cell>
        </row>
        <row r="206">
          <cell r="H206" t="str">
            <v>Сингапур</v>
          </cell>
        </row>
        <row r="207">
          <cell r="H207" t="str">
            <v>Синт-Мартен (нидерланд болігі) / Синт-Мартен (нидерландская часть)</v>
          </cell>
        </row>
        <row r="208">
          <cell r="H208" t="str">
            <v>СИРИЯ АРАБ РЕСПУБЛИКАСЫ / СИРИЯ</v>
          </cell>
        </row>
        <row r="209">
          <cell r="H209" t="str">
            <v>СЛОВАКИЯ</v>
          </cell>
        </row>
        <row r="210">
          <cell r="H210" t="str">
            <v>СЛОВЕНИЯ</v>
          </cell>
        </row>
        <row r="211">
          <cell r="H211" t="str">
            <v>Ќўрама Королдігі / Соединенное Королевство</v>
          </cell>
        </row>
        <row r="212">
          <cell r="H212" t="str">
            <v>Құрама Штаттар / Соединенные Штаты</v>
          </cell>
        </row>
        <row r="213">
          <cell r="H213" t="str">
            <v>СОЛОМОН АРАЛДАРЫ / СОЛОМОНОВЫ ОСТРОВА</v>
          </cell>
        </row>
        <row r="214">
          <cell r="H214" t="str">
            <v>СОМАЛИ</v>
          </cell>
        </row>
        <row r="215">
          <cell r="H215" t="str">
            <v>Судан</v>
          </cell>
        </row>
        <row r="216">
          <cell r="H216" t="str">
            <v>СУРИНАМ</v>
          </cell>
        </row>
        <row r="217">
          <cell r="H217" t="str">
            <v>СЬЕРРА-ЛЕОНЕ</v>
          </cell>
        </row>
        <row r="218">
          <cell r="H218" t="str">
            <v>ТӘЖІКСТАН / ТАДЖИКИСТАН</v>
          </cell>
        </row>
        <row r="219">
          <cell r="H219" t="str">
            <v>Тайвань / Тайвань, провинция Китая</v>
          </cell>
        </row>
        <row r="220">
          <cell r="H220" t="str">
            <v>ТАИЛАНД</v>
          </cell>
        </row>
        <row r="221">
          <cell r="H221" t="str">
            <v>Танзания, құрама республикасы / Танзания, объединенная республика</v>
          </cell>
        </row>
        <row r="222">
          <cell r="H222" t="str">
            <v>Тимор-Лешти</v>
          </cell>
        </row>
        <row r="223">
          <cell r="H223" t="str">
            <v>ТОГО</v>
          </cell>
        </row>
        <row r="224">
          <cell r="H224" t="str">
            <v>ТОКЕЛАУ / ТОКЕЛАУ (ЮНИОН) (НОВАЯ ЗЕЛАНДИЯ)</v>
          </cell>
        </row>
        <row r="225">
          <cell r="H225" t="str">
            <v>ТОНГА</v>
          </cell>
        </row>
        <row r="226">
          <cell r="H226" t="str">
            <v>ТРИНИДАД ЖӘНЕ ТОБАГО / ТРИНИДАД И ТОБАГО</v>
          </cell>
        </row>
        <row r="227">
          <cell r="H227" t="str">
            <v>ТУВАЛУ</v>
          </cell>
        </row>
        <row r="228">
          <cell r="H228" t="str">
            <v>ТУНИС</v>
          </cell>
        </row>
        <row r="229">
          <cell r="H229" t="str">
            <v>ТҮРКМЕНСТАН / ТУРКМЕНИСТАН</v>
          </cell>
        </row>
        <row r="230">
          <cell r="H230" t="str">
            <v>ТҮРКИЯ / ТУРЦИЯ</v>
          </cell>
        </row>
        <row r="231">
          <cell r="H231" t="str">
            <v>УГАНДА</v>
          </cell>
        </row>
        <row r="232">
          <cell r="H232" t="str">
            <v>ӨЗБЕКСТАН / УЗБЕКИСТАН</v>
          </cell>
        </row>
        <row r="233">
          <cell r="H233" t="str">
            <v>УКРАИНА</v>
          </cell>
        </row>
        <row r="234">
          <cell r="H234" t="str">
            <v>Уоллис пен Футуна / Уоллис и Футуна</v>
          </cell>
        </row>
        <row r="235">
          <cell r="H235" t="str">
            <v>УРУГВАЙ</v>
          </cell>
        </row>
        <row r="236">
          <cell r="H236" t="str">
            <v>УЭЙК</v>
          </cell>
        </row>
        <row r="237">
          <cell r="H237" t="str">
            <v>ФАРЕР АРАЛДАРЫ / ФАРЕРСКИЕ ОСТРОВА (ДАНИЯ)</v>
          </cell>
        </row>
        <row r="238">
          <cell r="H238" t="str">
            <v>ФИДЖИ</v>
          </cell>
        </row>
        <row r="239">
          <cell r="H239" t="str">
            <v>ФИЛИППИН / ФИЛИППИНЫ</v>
          </cell>
        </row>
        <row r="240">
          <cell r="H240" t="str">
            <v>ФИНЛЯНДИЯ</v>
          </cell>
        </row>
        <row r="241">
          <cell r="H241" t="str">
            <v>Фолкленд (Мальвин) аралдары / ФОЛКЛЕНДСКИЕ (Мальвинские) ОСТРОВА (Брит.)</v>
          </cell>
        </row>
        <row r="242">
          <cell r="H242" t="str">
            <v>ФРАНЦИЯ</v>
          </cell>
        </row>
        <row r="243">
          <cell r="H243" t="str">
            <v>ФРАНЦУЗ ПОЛИНЕЗИЯСЫ / ФРАНЦУЗСКАЯ ПОЛИНЕЗИЯ</v>
          </cell>
        </row>
        <row r="244">
          <cell r="H244" t="str">
            <v>ФРАНЦУЗСКИЕ ЮЖНЫЕ ТЕРРИТОРИИ</v>
          </cell>
        </row>
        <row r="245">
          <cell r="H245" t="str">
            <v>ХОРВАТИЯ</v>
          </cell>
        </row>
        <row r="246">
          <cell r="H246" t="str">
            <v>Орталық Африка республикасы / Центрально-африканская республика</v>
          </cell>
        </row>
        <row r="247">
          <cell r="H247" t="str">
            <v>ЧАД</v>
          </cell>
        </row>
        <row r="248">
          <cell r="H248" t="str">
            <v>Черногория</v>
          </cell>
        </row>
        <row r="249">
          <cell r="H249" t="str">
            <v>ЧЕХ РЕСПУБЛИКАСЫ / ЧЕХИЯ</v>
          </cell>
        </row>
        <row r="250">
          <cell r="H250" t="str">
            <v>ЧИЛИ</v>
          </cell>
        </row>
        <row r="251">
          <cell r="H251" t="str">
            <v>ШВЕЙЦАРИЯ</v>
          </cell>
        </row>
        <row r="252">
          <cell r="H252" t="str">
            <v>ШВЕЦИЯ</v>
          </cell>
        </row>
        <row r="253">
          <cell r="H253" t="str">
            <v>Шпицберген мен Ян Майен / Шпицберген и Ян Майен</v>
          </cell>
        </row>
        <row r="254">
          <cell r="H254" t="str">
            <v>ШРИ-ЛАНКА</v>
          </cell>
        </row>
        <row r="255">
          <cell r="H255" t="str">
            <v>ЭКВАДОР</v>
          </cell>
        </row>
        <row r="256">
          <cell r="H256" t="str">
            <v>Экваториалдыќ Гвинея / Экваториальная Гвинея</v>
          </cell>
        </row>
        <row r="257">
          <cell r="H257" t="str">
            <v>АЛАНД АРАЛДАРЫ / ЭЛАНДСКИЕ ОСТРОВА</v>
          </cell>
        </row>
        <row r="258">
          <cell r="H258" t="str">
            <v>ЭРИТРЕЯ</v>
          </cell>
        </row>
        <row r="259">
          <cell r="H259" t="str">
            <v>ЭСТОНИЯ</v>
          </cell>
        </row>
        <row r="260">
          <cell r="H260" t="str">
            <v>ЭФИОПИЯ</v>
          </cell>
        </row>
        <row r="261">
          <cell r="H261" t="str">
            <v>Оңтүстік Африка / Южная Африка</v>
          </cell>
        </row>
        <row r="262">
          <cell r="H262" t="str">
            <v>ЮЖНАЯ ДЖОРДЖИЯ И ЮЖНЫЕ САНДВИЧЕВЫ ОСТРОВА</v>
          </cell>
        </row>
        <row r="263">
          <cell r="H263" t="str">
            <v>Оңтүстік Судан / Южный Судан</v>
          </cell>
        </row>
        <row r="264">
          <cell r="H264" t="str">
            <v>ЯМАЙКА</v>
          </cell>
        </row>
        <row r="265">
          <cell r="H265" t="str">
            <v>ЖАПОНИЯ / ЯПОНИЯ</v>
          </cell>
        </row>
      </sheetData>
      <sheetData sheetId="30"/>
      <sheetData sheetId="31"/>
      <sheetData sheetId="32"/>
      <sheetData sheetId="33">
        <row r="2">
          <cell r="G2">
            <v>1</v>
          </cell>
          <cell r="H2">
            <v>2</v>
          </cell>
          <cell r="I2">
            <v>3</v>
          </cell>
          <cell r="J2">
            <v>4</v>
          </cell>
        </row>
        <row r="3">
          <cell r="C3" t="str">
            <v>Русский язык</v>
          </cell>
          <cell r="G3">
            <v>2023</v>
          </cell>
          <cell r="H3">
            <v>2024</v>
          </cell>
          <cell r="I3">
            <v>2025</v>
          </cell>
          <cell r="J3">
            <v>2026</v>
          </cell>
          <cell r="K3">
            <v>2027</v>
          </cell>
          <cell r="L3">
            <v>2028</v>
          </cell>
          <cell r="M3">
            <v>2029</v>
          </cell>
          <cell r="N3">
            <v>2030</v>
          </cell>
          <cell r="O3">
            <v>2031</v>
          </cell>
          <cell r="P3">
            <v>2032</v>
          </cell>
          <cell r="Q3">
            <v>2033</v>
          </cell>
          <cell r="R3">
            <v>2034</v>
          </cell>
          <cell r="S3">
            <v>2035</v>
          </cell>
          <cell r="T3">
            <v>2036</v>
          </cell>
          <cell r="U3">
            <v>2037</v>
          </cell>
          <cell r="V3">
            <v>2038</v>
          </cell>
          <cell r="W3">
            <v>2039</v>
          </cell>
          <cell r="X3">
            <v>2040</v>
          </cell>
          <cell r="Y3">
            <v>2041</v>
          </cell>
          <cell r="Z3">
            <v>2042</v>
          </cell>
          <cell r="AA3">
            <v>2043</v>
          </cell>
          <cell r="AB3">
            <v>2044</v>
          </cell>
          <cell r="AC3">
            <v>2045</v>
          </cell>
          <cell r="AD3">
            <v>2046</v>
          </cell>
          <cell r="AE3">
            <v>2047</v>
          </cell>
          <cell r="AF3">
            <v>2048</v>
          </cell>
          <cell r="AG3">
            <v>2049</v>
          </cell>
        </row>
        <row r="4">
          <cell r="C4" t="str">
            <v>Қазақ тілі</v>
          </cell>
        </row>
        <row r="5">
          <cell r="C5">
            <v>0</v>
          </cell>
        </row>
        <row r="9">
          <cell r="E9" t="str">
            <v>Иә / Да (1)</v>
          </cell>
        </row>
        <row r="10">
          <cell r="E10" t="str">
            <v>Жоқ / Нет (0)</v>
          </cell>
        </row>
        <row r="14">
          <cell r="E14" t="str">
            <v>Жеке Тұлға / Физическое лицо</v>
          </cell>
        </row>
        <row r="15">
          <cell r="E15" t="str">
            <v>Кәсіпорын / Предприятие</v>
          </cell>
        </row>
      </sheetData>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новные данные"/>
      <sheetName val="Титульный лист"/>
      <sheetName val="Описание"/>
      <sheetName val="Содержание"/>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Подпись"/>
      <sheetName val="Логический контроль"/>
      <sheetName val="Түсіндірме"/>
      <sheetName val="Пояснения"/>
      <sheetName val="Валюты"/>
      <sheetName val="Страны"/>
      <sheetName val="Классификация услуг"/>
      <sheetName val="Вид исполнения обязательства"/>
      <sheetName val="Инструкция"/>
      <sheetName val="Настройки"/>
      <sheetName val="Расшифровки стро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
          <cell r="E3">
            <v>0</v>
          </cell>
        </row>
        <row r="486">
          <cell r="D486" t="str">
            <v>p_currency_name</v>
          </cell>
          <cell r="E486">
            <v>0</v>
          </cell>
        </row>
        <row r="487">
          <cell r="D487" t="str">
            <v>p_country_name</v>
          </cell>
          <cell r="E487">
            <v>1</v>
          </cell>
        </row>
        <row r="488">
          <cell r="D488" t="str">
            <v>p_receiptsrepaytype_name</v>
          </cell>
          <cell r="E488">
            <v>0</v>
          </cell>
        </row>
        <row r="489">
          <cell r="E489">
            <v>0</v>
          </cell>
        </row>
        <row r="490">
          <cell r="D490" t="str">
            <v>p_servicetype_name</v>
          </cell>
          <cell r="E490">
            <v>0</v>
          </cell>
        </row>
      </sheetData>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новные данные"/>
      <sheetName val="Титульный лист"/>
      <sheetName val="Описание"/>
      <sheetName val="Содержание"/>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Подпись"/>
      <sheetName val="Логический контроль"/>
      <sheetName val="Түсіндірме"/>
      <sheetName val="Пояснения"/>
      <sheetName val="Валюты"/>
      <sheetName val="Страны"/>
      <sheetName val="Классификация услуг"/>
      <sheetName val="Вид исполнения обязательства"/>
      <sheetName val="Инструкция"/>
      <sheetName val="Настройки"/>
      <sheetName val="Расшифровки строк"/>
    </sheetNames>
    <sheetDataSet>
      <sheetData sheetId="0">
        <row r="11">
          <cell r="D11" t="str">
            <v/>
          </cell>
        </row>
        <row r="18">
          <cell r="D18" t="str">
            <v/>
          </cell>
        </row>
        <row r="19">
          <cell r="D19"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4">
          <cell r="G4" t="str">
            <v>√</v>
          </cell>
        </row>
        <row r="5">
          <cell r="E5">
            <v>6</v>
          </cell>
          <cell r="G5" t="str">
            <v>Иә / Да (1)</v>
          </cell>
        </row>
        <row r="228">
          <cell r="A228" t="str">
            <v>ID</v>
          </cell>
          <cell r="B228" t="str">
            <v>Код слева</v>
          </cell>
          <cell r="C228" t="str">
            <v>Наименование на русском языке</v>
          </cell>
          <cell r="D228" t="str">
            <v>Наименование на казахском языке</v>
          </cell>
          <cell r="E228" t="str">
            <v>Наименование</v>
          </cell>
          <cell r="F228" t="str">
            <v>Перенос текста</v>
          </cell>
          <cell r="G228" t="str">
            <v>Код справа</v>
          </cell>
        </row>
        <row r="229">
          <cell r="A229">
            <v>1</v>
          </cell>
          <cell r="C229" t="str">
            <v>Январь</v>
          </cell>
          <cell r="D229" t="str">
            <v>Қаңтар</v>
          </cell>
          <cell r="E229" t="str">
            <v>Қаңтар
Январь</v>
          </cell>
          <cell r="F229">
            <v>1</v>
          </cell>
        </row>
        <row r="230">
          <cell r="A230">
            <v>2</v>
          </cell>
          <cell r="C230" t="str">
            <v>Февраль</v>
          </cell>
          <cell r="D230" t="str">
            <v>Ақпан</v>
          </cell>
          <cell r="E230" t="str">
            <v>Ақпан
Февраль</v>
          </cell>
          <cell r="F230">
            <v>1</v>
          </cell>
        </row>
        <row r="231">
          <cell r="A231">
            <v>3</v>
          </cell>
          <cell r="C231" t="str">
            <v>Март</v>
          </cell>
          <cell r="D231" t="str">
            <v>Наурыз</v>
          </cell>
          <cell r="E231" t="str">
            <v>Наурыз
Март</v>
          </cell>
          <cell r="F231">
            <v>1</v>
          </cell>
        </row>
        <row r="232">
          <cell r="A232">
            <v>4</v>
          </cell>
          <cell r="C232" t="str">
            <v>Апрель</v>
          </cell>
          <cell r="D232" t="str">
            <v>Сәуір</v>
          </cell>
          <cell r="E232" t="str">
            <v>Сәуір
Апрель</v>
          </cell>
          <cell r="F232">
            <v>1</v>
          </cell>
        </row>
        <row r="233">
          <cell r="A233">
            <v>5</v>
          </cell>
          <cell r="C233" t="str">
            <v>Май</v>
          </cell>
          <cell r="D233" t="str">
            <v>Май</v>
          </cell>
          <cell r="E233" t="str">
            <v>Май</v>
          </cell>
          <cell r="F233">
            <v>1</v>
          </cell>
        </row>
        <row r="234">
          <cell r="A234">
            <v>6</v>
          </cell>
          <cell r="C234" t="str">
            <v>Июнь</v>
          </cell>
          <cell r="D234" t="str">
            <v>Маусым</v>
          </cell>
          <cell r="E234" t="str">
            <v>Маусым
Июнь</v>
          </cell>
          <cell r="F234">
            <v>1</v>
          </cell>
        </row>
        <row r="235">
          <cell r="A235">
            <v>7</v>
          </cell>
          <cell r="C235" t="str">
            <v>Июль</v>
          </cell>
          <cell r="D235" t="str">
            <v>Шілде</v>
          </cell>
          <cell r="E235" t="str">
            <v>Шілде
Июль</v>
          </cell>
          <cell r="F235">
            <v>1</v>
          </cell>
        </row>
        <row r="236">
          <cell r="A236">
            <v>8</v>
          </cell>
          <cell r="C236" t="str">
            <v>Август</v>
          </cell>
          <cell r="D236" t="str">
            <v>Тамыз</v>
          </cell>
          <cell r="E236" t="str">
            <v>Тамыз
Август</v>
          </cell>
          <cell r="F236">
            <v>1</v>
          </cell>
        </row>
        <row r="237">
          <cell r="A237">
            <v>9</v>
          </cell>
          <cell r="C237" t="str">
            <v>Сентябрь</v>
          </cell>
          <cell r="D237" t="str">
            <v>Қыркүйек</v>
          </cell>
          <cell r="E237" t="str">
            <v>Қыркүйек
Сентябрь</v>
          </cell>
          <cell r="F237">
            <v>1</v>
          </cell>
        </row>
        <row r="238">
          <cell r="A238">
            <v>10</v>
          </cell>
          <cell r="C238" t="str">
            <v>Октябрь</v>
          </cell>
          <cell r="D238" t="str">
            <v>Қазан</v>
          </cell>
          <cell r="E238" t="str">
            <v>Қазан
Октябрь</v>
          </cell>
          <cell r="F238">
            <v>1</v>
          </cell>
        </row>
        <row r="239">
          <cell r="A239">
            <v>11</v>
          </cell>
          <cell r="C239" t="str">
            <v>Ноябрь</v>
          </cell>
          <cell r="D239" t="str">
            <v>Қараша</v>
          </cell>
          <cell r="E239" t="str">
            <v>Қараша
Ноябрь</v>
          </cell>
          <cell r="F239">
            <v>1</v>
          </cell>
        </row>
        <row r="240">
          <cell r="A240">
            <v>12</v>
          </cell>
          <cell r="C240" t="str">
            <v>Декабрь</v>
          </cell>
          <cell r="D240" t="str">
            <v>Желтоқсан</v>
          </cell>
          <cell r="E240" t="str">
            <v>Желтоқсан
Декабрь</v>
          </cell>
          <cell r="F240">
            <v>1</v>
          </cell>
        </row>
        <row r="259">
          <cell r="A259" t="str">
            <v>ID</v>
          </cell>
          <cell r="B259" t="str">
            <v>Код слева</v>
          </cell>
          <cell r="C259" t="str">
            <v>Наименование на русском языке</v>
          </cell>
          <cell r="D259" t="str">
            <v>Наименование на казахском языке</v>
          </cell>
          <cell r="E259" t="str">
            <v>Наименование</v>
          </cell>
          <cell r="F259" t="str">
            <v>Перенос текста или вставка символов " / "</v>
          </cell>
          <cell r="G259" t="str">
            <v>Код справа</v>
          </cell>
          <cell r="H259" t="str">
            <v>Код</v>
          </cell>
          <cell r="I259" t="str">
            <v>Индекс</v>
          </cell>
          <cell r="J259" t="str">
            <v>RC mask</v>
          </cell>
          <cell r="K259" t="str">
            <v>Тип раздела</v>
          </cell>
          <cell r="L259" t="str">
            <v>Подтип раздела</v>
          </cell>
          <cell r="M259" t="str">
            <v>Первая видимая ячейка &gt;2</v>
          </cell>
          <cell r="N259" t="str">
            <v>№ приложения</v>
          </cell>
          <cell r="O259" t="str">
            <v>содержиние</v>
          </cell>
          <cell r="P259" t="str">
            <v>Код слева</v>
          </cell>
          <cell r="Q259" t="str">
            <v>Наименование на русском языке</v>
          </cell>
          <cell r="R259" t="str">
            <v>Наименование на казахском языке</v>
          </cell>
          <cell r="S259" t="str">
            <v>Наименование</v>
          </cell>
          <cell r="T259" t="str">
            <v>Перенос текста</v>
          </cell>
          <cell r="U259" t="str">
            <v>Код справа</v>
          </cell>
          <cell r="V259" t="str">
            <v>Код слева</v>
          </cell>
          <cell r="W259" t="str">
            <v>Наименование на русском языке</v>
          </cell>
          <cell r="X259" t="str">
            <v>Наименование на казахском языке</v>
          </cell>
          <cell r="Y259" t="str">
            <v>Наименование</v>
          </cell>
          <cell r="Z259" t="str">
            <v>Перенос текста</v>
          </cell>
          <cell r="AA259" t="str">
            <v>Код справа</v>
          </cell>
          <cell r="AB259" t="str">
            <v>Тип периода</v>
          </cell>
          <cell r="AC259" t="str">
            <v>Тип резидента</v>
          </cell>
          <cell r="AD259" t="str">
            <v>Валюта</v>
          </cell>
        </row>
        <row r="260">
          <cell r="A260">
            <v>6</v>
          </cell>
          <cell r="C260" t="str">
            <v>Отчет о международных операциях, внешних активах и обязательствах сектора государственного управления</v>
          </cell>
          <cell r="D260" t="str">
            <v>Мемлекеттік басқару секторының  халықаралық операциялары, сыртқы активтері және міндеттемелері туралы есеп</v>
          </cell>
          <cell r="E260" t="str">
            <v>Мемлекеттік басқару секторының  халықаралық операциялары, сыртқы активтері және міндеттемелері туралы есеп
Отчет о международных операциях, внешних активах и обязательствах сектора государственного управления</v>
          </cell>
          <cell r="F260">
            <v>1</v>
          </cell>
          <cell r="H260" t="str">
            <v>pb07_2025</v>
          </cell>
          <cell r="I260" t="str">
            <v>7-ТБ
7-ПБ</v>
          </cell>
          <cell r="K260">
            <v>1</v>
          </cell>
          <cell r="L260">
            <v>1</v>
          </cell>
          <cell r="M260">
            <v>3</v>
          </cell>
          <cell r="N260">
            <v>15</v>
          </cell>
          <cell r="O260">
            <v>1</v>
          </cell>
          <cell r="Q260" t="str">
            <v>7-ПБ</v>
          </cell>
          <cell r="R260" t="str">
            <v>7-ТБ</v>
          </cell>
          <cell r="S260" t="str">
            <v>7-ТБ
7-ПБ</v>
          </cell>
          <cell r="T260">
            <v>1</v>
          </cell>
          <cell r="W260" t="str">
            <v>Отчет о международных операциях, внешних активах и обязательствах сектора государственного управления</v>
          </cell>
          <cell r="X260" t="str">
            <v>Мемлекеттік басқару секторының  халықаралық операциялары, сыртқы активтері және міндеттемелері туралы есеп</v>
          </cell>
          <cell r="Y260" t="str">
            <v>Мемлекеттік басқару секторының  халықаралық операциялары, сыртқы активтері және міндеттемелері туралы есеп
Отчет о международных операциях, внешних активах и обязательствах сектора государственного управления</v>
          </cell>
          <cell r="Z260">
            <v>1</v>
          </cell>
          <cell r="AB260">
            <v>2</v>
          </cell>
          <cell r="AC260" t="str">
            <v>Предприятие</v>
          </cell>
          <cell r="AD260" t="str">
            <v>АҚШ ДОЛЛАРЫ
ДОЛЛАР США</v>
          </cell>
        </row>
      </sheetData>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новные данные"/>
      <sheetName val="Титульный лист"/>
      <sheetName val="Раздел А"/>
      <sheetName val="Раздел Б"/>
      <sheetName val="Раздел В"/>
      <sheetName val="Раздел Г"/>
      <sheetName val="Страны"/>
      <sheetName val="Арифметический контроль"/>
      <sheetName val="Подпись"/>
      <sheetName val="Логический контроль"/>
      <sheetName val="Группы расшифровок"/>
      <sheetName val="Расшифровки"/>
    </sheetNames>
    <sheetDataSet>
      <sheetData sheetId="0" refreshError="1">
        <row r="18">
          <cell r="B18" t="str">
            <v>Нет(0)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новные данные"/>
      <sheetName val="Титульный лист"/>
      <sheetName val="Содержание"/>
      <sheetName val="раздел1"/>
      <sheetName val="раздел2"/>
      <sheetName val="раздел3"/>
      <sheetName val="раздел4"/>
      <sheetName val="Подпись"/>
      <sheetName val="Түсіндірме"/>
      <sheetName val="Пояснение"/>
      <sheetName val="Страны"/>
    </sheetNames>
    <sheetDataSet>
      <sheetData sheetId="0">
        <row r="12">
          <cell r="D12" t="str">
            <v/>
          </cell>
        </row>
        <row r="17">
          <cell r="D17" t="str">
            <v>АҚШ ДОЛЛАРЫ
ДОЛЛАР США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4"/>
  <sheetViews>
    <sheetView tabSelected="1" topLeftCell="C1" workbookViewId="0">
      <selection activeCell="M18" sqref="M18"/>
    </sheetView>
  </sheetViews>
  <sheetFormatPr defaultRowHeight="15" x14ac:dyDescent="0.25"/>
  <cols>
    <col min="1" max="1" width="36.140625" hidden="1" customWidth="1"/>
    <col min="2" max="2" width="80.7109375" hidden="1" customWidth="1"/>
    <col min="3" max="3" width="45.28515625" customWidth="1"/>
    <col min="4" max="7" width="9.5703125" customWidth="1"/>
  </cols>
  <sheetData>
    <row r="1" spans="1:7" ht="15.75" x14ac:dyDescent="0.25">
      <c r="B1" s="31" t="s">
        <v>119</v>
      </c>
      <c r="C1" s="96" t="s">
        <v>880</v>
      </c>
      <c r="D1" s="97"/>
      <c r="E1" s="97"/>
      <c r="F1" s="97"/>
      <c r="G1" s="97"/>
    </row>
    <row r="2" spans="1:7" ht="33.75" customHeight="1" x14ac:dyDescent="0.25">
      <c r="A2" s="31"/>
      <c r="B2" s="31" t="s">
        <v>120</v>
      </c>
      <c r="C2" s="97"/>
      <c r="D2" s="97"/>
      <c r="E2" s="97"/>
      <c r="F2" s="97"/>
      <c r="G2" s="97"/>
    </row>
    <row r="3" spans="1:7" ht="15.75" x14ac:dyDescent="0.25">
      <c r="C3" s="32"/>
      <c r="D3" s="32"/>
      <c r="E3" s="32"/>
      <c r="F3" s="32"/>
      <c r="G3" s="32"/>
    </row>
    <row r="4" spans="1:7" x14ac:dyDescent="0.25">
      <c r="C4" s="96" t="s">
        <v>121</v>
      </c>
      <c r="D4" s="97"/>
      <c r="E4" s="97"/>
      <c r="F4" s="97"/>
      <c r="G4" s="97"/>
    </row>
    <row r="5" spans="1:7" x14ac:dyDescent="0.25">
      <c r="C5" s="97"/>
      <c r="D5" s="97"/>
      <c r="E5" s="97"/>
      <c r="F5" s="97"/>
      <c r="G5" s="97"/>
    </row>
    <row r="7" spans="1:7" x14ac:dyDescent="0.25">
      <c r="A7" s="33"/>
      <c r="C7" s="34" t="s">
        <v>122</v>
      </c>
      <c r="D7" s="95" t="s">
        <v>152</v>
      </c>
      <c r="E7" s="95"/>
      <c r="F7" s="95"/>
      <c r="G7" s="95"/>
    </row>
    <row r="8" spans="1:7" x14ac:dyDescent="0.25">
      <c r="C8" s="35" t="s">
        <v>123</v>
      </c>
      <c r="D8" s="87"/>
      <c r="E8" s="87"/>
      <c r="F8" s="87"/>
      <c r="G8" s="87"/>
    </row>
    <row r="9" spans="1:7" hidden="1" x14ac:dyDescent="0.25">
      <c r="A9" s="36" t="e">
        <f>CONCATENATE(p1_enterprise)</f>
        <v>#REF!</v>
      </c>
      <c r="C9" s="33" t="s">
        <v>124</v>
      </c>
      <c r="D9" s="95" t="s">
        <v>125</v>
      </c>
      <c r="E9" s="95"/>
      <c r="F9" s="95"/>
      <c r="G9" s="95"/>
    </row>
    <row r="10" spans="1:7" x14ac:dyDescent="0.25">
      <c r="A10" s="37" t="e">
        <f>CONCATENATE(p1_enterprise)</f>
        <v>#REF!</v>
      </c>
      <c r="C10" s="35" t="s">
        <v>126</v>
      </c>
      <c r="D10" s="91"/>
      <c r="E10" s="91"/>
      <c r="F10" s="91"/>
      <c r="G10" s="91"/>
    </row>
    <row r="11" spans="1:7" x14ac:dyDescent="0.25">
      <c r="C11" s="35" t="s">
        <v>127</v>
      </c>
      <c r="D11" s="87" t="s">
        <v>128</v>
      </c>
      <c r="E11" s="87"/>
      <c r="F11" s="87"/>
      <c r="G11" s="87"/>
    </row>
    <row r="12" spans="1:7" ht="25.5" hidden="1" x14ac:dyDescent="0.25">
      <c r="A12" s="36" t="str">
        <f>CONCATENATE(p1_bank)</f>
        <v/>
      </c>
      <c r="C12" s="35" t="s">
        <v>129</v>
      </c>
      <c r="D12" s="92" t="s">
        <v>128</v>
      </c>
      <c r="E12" s="93"/>
      <c r="F12" s="93"/>
      <c r="G12" s="94"/>
    </row>
    <row r="13" spans="1:7" hidden="1" x14ac:dyDescent="0.25">
      <c r="C13" s="35" t="s">
        <v>130</v>
      </c>
      <c r="D13" s="91"/>
      <c r="E13" s="91"/>
      <c r="F13" s="91"/>
      <c r="G13" s="91"/>
    </row>
    <row r="14" spans="1:7" hidden="1" x14ac:dyDescent="0.25">
      <c r="C14" s="35" t="s">
        <v>131</v>
      </c>
      <c r="D14" s="87" t="s">
        <v>128</v>
      </c>
      <c r="E14" s="87"/>
      <c r="F14" s="87"/>
      <c r="G14" s="87"/>
    </row>
    <row r="15" spans="1:7" ht="27.75" x14ac:dyDescent="0.25">
      <c r="C15" s="35" t="s">
        <v>132</v>
      </c>
      <c r="D15" s="35" t="s">
        <v>133</v>
      </c>
      <c r="E15" s="38"/>
      <c r="F15" s="35" t="s">
        <v>134</v>
      </c>
      <c r="G15" s="38"/>
    </row>
    <row r="16" spans="1:7" hidden="1" x14ac:dyDescent="0.25">
      <c r="C16" s="35" t="s">
        <v>135</v>
      </c>
      <c r="D16" s="86"/>
      <c r="E16" s="86"/>
      <c r="F16" s="86"/>
      <c r="G16" s="86"/>
    </row>
    <row r="17" spans="1:7" ht="30" x14ac:dyDescent="0.25">
      <c r="A17" s="37" t="str">
        <f>CONCATENATE(p1_currency)</f>
        <v>АҚШ ДОЛЛАРЫ
ДОЛЛАР США</v>
      </c>
      <c r="C17" s="33" t="s">
        <v>0</v>
      </c>
      <c r="D17" s="95" t="s">
        <v>136</v>
      </c>
      <c r="E17" s="95"/>
      <c r="F17" s="95"/>
      <c r="G17" s="95"/>
    </row>
    <row r="18" spans="1:7" ht="51" x14ac:dyDescent="0.25">
      <c r="C18" s="35" t="s">
        <v>137</v>
      </c>
      <c r="D18" s="87" t="s">
        <v>128</v>
      </c>
      <c r="E18" s="87"/>
      <c r="F18" s="87"/>
      <c r="G18" s="87"/>
    </row>
    <row r="19" spans="1:7" ht="51" x14ac:dyDescent="0.25">
      <c r="C19" s="35" t="s">
        <v>138</v>
      </c>
      <c r="D19" s="87" t="s">
        <v>128</v>
      </c>
      <c r="E19" s="87"/>
      <c r="F19" s="87"/>
      <c r="G19" s="87"/>
    </row>
    <row r="20" spans="1:7" x14ac:dyDescent="0.25">
      <c r="C20" s="35" t="s">
        <v>139</v>
      </c>
      <c r="D20" s="87" t="s">
        <v>128</v>
      </c>
      <c r="E20" s="87"/>
      <c r="F20" s="87"/>
      <c r="G20" s="87"/>
    </row>
    <row r="21" spans="1:7" x14ac:dyDescent="0.25">
      <c r="C21" s="35" t="s">
        <v>140</v>
      </c>
      <c r="D21" s="87" t="s">
        <v>128</v>
      </c>
      <c r="E21" s="87"/>
      <c r="F21" s="87"/>
      <c r="G21" s="87"/>
    </row>
    <row r="22" spans="1:7" ht="25.5" x14ac:dyDescent="0.25">
      <c r="A22" s="39" t="s">
        <v>141</v>
      </c>
      <c r="C22" s="35" t="s">
        <v>142</v>
      </c>
      <c r="D22" s="87" t="s">
        <v>128</v>
      </c>
      <c r="E22" s="87"/>
      <c r="F22" s="87"/>
      <c r="G22" s="87"/>
    </row>
    <row r="23" spans="1:7" ht="25.5" x14ac:dyDescent="0.25">
      <c r="A23" s="36" t="str">
        <f>CONCATENATE(p1_comment)</f>
        <v/>
      </c>
      <c r="C23" s="35" t="s">
        <v>143</v>
      </c>
      <c r="D23" s="91"/>
      <c r="E23" s="91"/>
      <c r="F23" s="91"/>
      <c r="G23" s="91"/>
    </row>
    <row r="24" spans="1:7" hidden="1" x14ac:dyDescent="0.25">
      <c r="C24" s="35" t="s">
        <v>144</v>
      </c>
      <c r="D24" s="86"/>
      <c r="E24" s="86"/>
      <c r="F24" s="86"/>
      <c r="G24" s="86"/>
    </row>
    <row r="25" spans="1:7" ht="25.5" x14ac:dyDescent="0.25">
      <c r="A25" s="40" t="e">
        <f>CONCATENATE(p1_address)</f>
        <v>#REF!</v>
      </c>
      <c r="C25" s="35" t="s">
        <v>145</v>
      </c>
      <c r="D25" s="87" t="s">
        <v>128</v>
      </c>
      <c r="E25" s="87"/>
      <c r="F25" s="87"/>
      <c r="G25" s="87"/>
    </row>
    <row r="26" spans="1:7" ht="51" x14ac:dyDescent="0.25">
      <c r="C26" s="35" t="s">
        <v>146</v>
      </c>
      <c r="D26" s="87" t="s">
        <v>128</v>
      </c>
      <c r="E26" s="87"/>
      <c r="F26" s="87"/>
      <c r="G26" s="87"/>
    </row>
    <row r="27" spans="1:7" ht="25.5" x14ac:dyDescent="0.25">
      <c r="C27" s="35" t="s">
        <v>147</v>
      </c>
      <c r="D27" s="87" t="s">
        <v>128</v>
      </c>
      <c r="E27" s="87"/>
      <c r="F27" s="87"/>
      <c r="G27" s="87"/>
    </row>
    <row r="28" spans="1:7" ht="38.25" hidden="1" x14ac:dyDescent="0.25">
      <c r="C28" s="34" t="s">
        <v>148</v>
      </c>
      <c r="D28" s="88"/>
      <c r="E28" s="89"/>
      <c r="F28" s="89"/>
      <c r="G28" s="90"/>
    </row>
    <row r="29" spans="1:7" hidden="1" x14ac:dyDescent="0.25">
      <c r="C29" s="35" t="s">
        <v>135</v>
      </c>
      <c r="D29" s="86"/>
      <c r="E29" s="86"/>
      <c r="F29" s="86"/>
      <c r="G29" s="86"/>
    </row>
    <row r="30" spans="1:7" hidden="1" x14ac:dyDescent="0.25">
      <c r="C30" s="82" t="s">
        <v>149</v>
      </c>
      <c r="D30" s="41">
        <v>1</v>
      </c>
      <c r="E30" s="42">
        <v>4</v>
      </c>
      <c r="F30" s="42">
        <v>5</v>
      </c>
      <c r="G30" s="42">
        <v>6</v>
      </c>
    </row>
    <row r="31" spans="1:7" ht="25.5" hidden="1" x14ac:dyDescent="0.25">
      <c r="A31" s="39" t="s">
        <v>141</v>
      </c>
      <c r="C31" s="83"/>
      <c r="D31" s="39" t="b">
        <v>1</v>
      </c>
      <c r="E31" s="39" t="b">
        <v>1</v>
      </c>
      <c r="F31" s="39" t="b">
        <v>1</v>
      </c>
      <c r="G31" s="39" t="b">
        <v>0</v>
      </c>
    </row>
    <row r="33" spans="2:7" x14ac:dyDescent="0.25">
      <c r="C33" s="43"/>
      <c r="D33" s="43"/>
      <c r="E33" s="43"/>
      <c r="F33" s="43"/>
      <c r="G33" s="43"/>
    </row>
    <row r="34" spans="2:7" ht="51" x14ac:dyDescent="0.25">
      <c r="B34" s="44" t="str">
        <f>C34</f>
        <v>* Аталған тармақ «Мемлекеттік статистика туралы» Қазақстан Республикасының 2010 жылғы 19 наурыздағы Заңының 8-бабының 5-тармағына сәйкес толтырылады
Данный пункт заполняется согласно пункту 5 статьи 8 Закона Республики Казахстан от 19 марта 2010 года «О государственной статистике»</v>
      </c>
      <c r="C34" s="84" t="s">
        <v>150</v>
      </c>
      <c r="D34" s="85"/>
      <c r="E34" s="85"/>
      <c r="F34" s="85"/>
      <c r="G34" s="85"/>
    </row>
    <row r="35" spans="2:7" x14ac:dyDescent="0.25">
      <c r="C35" s="43"/>
      <c r="D35" s="43"/>
      <c r="E35" s="43"/>
      <c r="F35" s="43"/>
      <c r="G35" s="43"/>
    </row>
    <row r="36" spans="2:7" ht="102" x14ac:dyDescent="0.25">
      <c r="B36" s="44" t="str">
        <f>C36</f>
        <v>Мемлекеттік статистиканың тиісті органдарына анық емес бастапқы статистикалық деректерді ұсыну және бастапқы статистикалық деректерді белгіленген мерзімде ұсынбау «Әкімшілік құқық бұзушылық туралы» Қазақстан Республикасы Кодексінің 497-бабында көзделген әкімшілік құқық бұзушылықтар болып табылады
Представление недостоверных и непредставление первичных статистических данных в соответствующие органы государственной статистики в установленный срок являются административными правонарушениями, предусмотренными статьей 497 Кодекса Республики Казахстан «Об административных правонарушениях»</v>
      </c>
      <c r="C36" s="84" t="s">
        <v>151</v>
      </c>
      <c r="D36" s="85"/>
      <c r="E36" s="85"/>
      <c r="F36" s="85"/>
      <c r="G36" s="85"/>
    </row>
    <row r="37" spans="2:7" x14ac:dyDescent="0.25">
      <c r="C37" s="45"/>
      <c r="D37" s="45"/>
      <c r="E37" s="45"/>
      <c r="F37" s="45"/>
      <c r="G37" s="45"/>
    </row>
    <row r="38" spans="2:7" x14ac:dyDescent="0.25">
      <c r="C38" s="45"/>
      <c r="D38" s="45"/>
      <c r="E38" s="45"/>
      <c r="F38" s="45"/>
      <c r="G38" s="45"/>
    </row>
    <row r="39" spans="2:7" x14ac:dyDescent="0.25">
      <c r="C39" s="45"/>
      <c r="D39" s="45"/>
      <c r="E39" s="45"/>
      <c r="F39" s="45"/>
      <c r="G39" s="45"/>
    </row>
    <row r="40" spans="2:7" x14ac:dyDescent="0.25">
      <c r="C40" s="45"/>
      <c r="D40" s="45"/>
      <c r="E40" s="45"/>
      <c r="F40" s="45"/>
      <c r="G40" s="45"/>
    </row>
    <row r="41" spans="2:7" x14ac:dyDescent="0.25">
      <c r="C41" s="45"/>
      <c r="D41" s="45"/>
      <c r="E41" s="45"/>
      <c r="F41" s="45"/>
      <c r="G41" s="45"/>
    </row>
    <row r="42" spans="2:7" x14ac:dyDescent="0.25">
      <c r="C42" s="45"/>
      <c r="D42" s="45"/>
      <c r="E42" s="45"/>
      <c r="F42" s="45"/>
      <c r="G42" s="45"/>
    </row>
    <row r="43" spans="2:7" x14ac:dyDescent="0.25">
      <c r="C43" s="45"/>
      <c r="D43" s="45"/>
      <c r="E43" s="45"/>
      <c r="F43" s="45"/>
      <c r="G43" s="45"/>
    </row>
    <row r="44" spans="2:7" x14ac:dyDescent="0.25">
      <c r="C44" s="45"/>
      <c r="D44" s="45"/>
      <c r="E44" s="45"/>
      <c r="F44" s="45"/>
      <c r="G44" s="45"/>
    </row>
  </sheetData>
  <mergeCells count="27">
    <mergeCell ref="D10:G10"/>
    <mergeCell ref="C1:G2"/>
    <mergeCell ref="C4:G5"/>
    <mergeCell ref="D7:G7"/>
    <mergeCell ref="D8:G8"/>
    <mergeCell ref="D9:G9"/>
    <mergeCell ref="D23:G23"/>
    <mergeCell ref="D11:G11"/>
    <mergeCell ref="D12:G12"/>
    <mergeCell ref="D13:G13"/>
    <mergeCell ref="D14:G14"/>
    <mergeCell ref="D16:G16"/>
    <mergeCell ref="D17:G17"/>
    <mergeCell ref="D18:G18"/>
    <mergeCell ref="D19:G19"/>
    <mergeCell ref="D20:G20"/>
    <mergeCell ref="D21:G21"/>
    <mergeCell ref="D22:G22"/>
    <mergeCell ref="C30:C31"/>
    <mergeCell ref="C34:G34"/>
    <mergeCell ref="C36:G36"/>
    <mergeCell ref="D24:G24"/>
    <mergeCell ref="D25:G25"/>
    <mergeCell ref="D26:G26"/>
    <mergeCell ref="D27:G27"/>
    <mergeCell ref="D28:G28"/>
    <mergeCell ref="D29:G29"/>
  </mergeCells>
  <dataValidations count="13">
    <dataValidation type="list" allowBlank="1" showInputMessage="1" showErrorMessage="1" sqref="E8:G9 D8">
      <formula1>p_language_name</formula1>
    </dataValidation>
    <dataValidation type="date" allowBlank="1" showInputMessage="1" showErrorMessage="1" sqref="E29:G29">
      <formula1>43101</formula1>
      <formula2>54788</formula2>
    </dataValidation>
    <dataValidation type="date" allowBlank="1" showInputMessage="1" showErrorMessage="1" sqref="E16:G16">
      <formula1>32509</formula1>
      <formula2>54788</formula2>
    </dataValidation>
    <dataValidation type="custom" allowBlank="1" showErrorMessage="1" errorTitle="Ошибка ввода данных" error="Значение поля &quot;ИИН/БИН&quot; имеет недопустимое значение." sqref="E11:G11">
      <formula1>IF(TYPE(E11)= 2,IF(LEN(E11) = 12,NOT(ISERR(VALUE(E11))),FALSE),FALSE)</formula1>
    </dataValidation>
    <dataValidation type="list" allowBlank="1" showErrorMessage="1" errorTitle="Ошибка ввода данных" error="Значение поля  не найдено в списке." sqref="D9">
      <formula1>p_residenttype_name</formula1>
    </dataValidation>
    <dataValidation type="custom" allowBlank="1" showErrorMessage="1" errorTitle="Ошибка ввода данных" error="Значение поля &quot;БСН / БИН&quot; имеет недопустимое значение." sqref="D11">
      <formula1>IF(TYPE(D11)= 2,IF(LEN(D11) = 12,NOT(ISERR(VALUE(D11))),FALSE),FALSE)</formula1>
    </dataValidation>
    <dataValidation type="list" allowBlank="1" showErrorMessage="1" errorTitle="Ошибка ввода данных" error="Значение поля  не найдено в списке." sqref="D13">
      <formula1>p_country_name</formula1>
    </dataValidation>
    <dataValidation type="custom" allowBlank="1" showErrorMessage="1" errorTitle="Ошибка ввода данных" error="Значение поля &quot;{0}&quot; имеет недопустимое значение." sqref="D14">
      <formula1>IF(TYPE(D14)= 2,IF(LEN(D14) = 11,AND(MID(D14,3,1)=".",MID(D14,6,1)=".",MID(D14,10,1)=".",NOT(ISERR(VALUE(MID(D14,1,2)))),NOT(ISERR(VALUE(MID(D14,4,2)))),NOT(ISERR(VALUE(MID(D14,7,3)))),FIND(MID(D14,11,1),"0")&gt;10),FALSE),FALSE)</formula1>
    </dataValidation>
    <dataValidation type="list" allowBlank="1" showErrorMessage="1" errorTitle="Ошибка ввода данных" error="Значение поля  не найдено в списке." sqref="E15">
      <formula1>p_quarter_name</formula1>
    </dataValidation>
    <dataValidation type="list" allowBlank="1" showErrorMessage="1" errorTitle="Ошибка ввода данных" error="Значение поля  не найдено в списке." sqref="G15">
      <formula1>p_year_name</formula1>
    </dataValidation>
    <dataValidation type="list" allowBlank="1" showErrorMessage="1" errorTitle="Ошибка ввода данных" error="Значение поля  не найдено в списке." sqref="D17">
      <formula1>p_currency_name</formula1>
    </dataValidation>
    <dataValidation type="list" allowBlank="1" showErrorMessage="1" errorTitle="Ошибка ввода данных" error="Значение поля  не найдено в списке." sqref="D22">
      <formula1>p_yesno_name</formula1>
    </dataValidation>
    <dataValidation type="date" allowBlank="1" showErrorMessage="1" errorTitle="Ошибка ввода данных" error="Значение поля  должно лежать в диапазоне от 1/1/1990 до 12/31/2099." sqref="D29 D24 D16">
      <formula1>32874</formula1>
      <formula2>73050</formula2>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Fill="0" autoLine="0" autoPict="0">
                <anchor moveWithCells="1">
                  <from>
                    <xdr:col>3</xdr:col>
                    <xdr:colOff>247650</xdr:colOff>
                    <xdr:row>30</xdr:row>
                    <xdr:rowOff>28575</xdr:rowOff>
                  </from>
                  <to>
                    <xdr:col>4</xdr:col>
                    <xdr:colOff>28575</xdr:colOff>
                    <xdr:row>31</xdr:row>
                    <xdr:rowOff>0</xdr:rowOff>
                  </to>
                </anchor>
              </controlPr>
            </control>
          </mc:Choice>
        </mc:AlternateContent>
        <mc:AlternateContent xmlns:mc="http://schemas.openxmlformats.org/markup-compatibility/2006">
          <mc:Choice Requires="x14">
            <control shapeId="3074" r:id="rId4" name="Check Box 2">
              <controlPr defaultSize="0" autoFill="0" autoLine="0" autoPict="0">
                <anchor moveWithCells="1">
                  <from>
                    <xdr:col>4</xdr:col>
                    <xdr:colOff>247650</xdr:colOff>
                    <xdr:row>30</xdr:row>
                    <xdr:rowOff>28575</xdr:rowOff>
                  </from>
                  <to>
                    <xdr:col>5</xdr:col>
                    <xdr:colOff>28575</xdr:colOff>
                    <xdr:row>31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5</xdr:col>
                    <xdr:colOff>247650</xdr:colOff>
                    <xdr:row>30</xdr:row>
                    <xdr:rowOff>28575</xdr:rowOff>
                  </from>
                  <to>
                    <xdr:col>6</xdr:col>
                    <xdr:colOff>28575</xdr:colOff>
                    <xdr:row>31</xdr:row>
                    <xdr:rowOff>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6</xdr:col>
                    <xdr:colOff>247650</xdr:colOff>
                    <xdr:row>30</xdr:row>
                    <xdr:rowOff>28575</xdr:rowOff>
                  </from>
                  <to>
                    <xdr:col>7</xdr:col>
                    <xdr:colOff>28575</xdr:colOff>
                    <xdr:row>31</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1" sqref="A31"/>
    </sheetView>
  </sheetViews>
  <sheetFormatPr defaultRowHeight="12.75" x14ac:dyDescent="0.2"/>
  <cols>
    <col min="1" max="1" width="81.42578125" style="1" customWidth="1"/>
    <col min="2" max="16384" width="9.140625" style="73"/>
  </cols>
  <sheetData>
    <row r="1" spans="1:1" x14ac:dyDescent="0.2">
      <c r="A1" s="2"/>
    </row>
    <row r="2" spans="1:1" ht="41.25" customHeight="1" x14ac:dyDescent="0.2">
      <c r="A2" s="74" t="s">
        <v>241</v>
      </c>
    </row>
    <row r="3" spans="1:1" x14ac:dyDescent="0.2">
      <c r="A3" s="74"/>
    </row>
    <row r="4" spans="1:1" x14ac:dyDescent="0.2">
      <c r="A4" s="2"/>
    </row>
    <row r="5" spans="1:1" x14ac:dyDescent="0.2">
      <c r="A5" s="74" t="s">
        <v>242</v>
      </c>
    </row>
    <row r="6" spans="1:1" x14ac:dyDescent="0.2">
      <c r="A6" s="2"/>
    </row>
    <row r="7" spans="1:1" ht="180" customHeight="1" x14ac:dyDescent="0.2">
      <c r="A7" s="2" t="s">
        <v>243</v>
      </c>
    </row>
    <row r="8" spans="1:1" x14ac:dyDescent="0.2">
      <c r="A8" s="2"/>
    </row>
    <row r="9" spans="1:1" x14ac:dyDescent="0.2">
      <c r="A9" s="2"/>
    </row>
    <row r="10" spans="1:1" x14ac:dyDescent="0.2">
      <c r="A10" s="74" t="s">
        <v>244</v>
      </c>
    </row>
    <row r="11" spans="1:1" x14ac:dyDescent="0.2">
      <c r="A11" s="2"/>
    </row>
    <row r="12" spans="1:1" ht="193.5" customHeight="1" x14ac:dyDescent="0.2">
      <c r="A12" s="2" t="s">
        <v>245</v>
      </c>
    </row>
    <row r="13" spans="1:1" ht="141" customHeight="1" x14ac:dyDescent="0.2">
      <c r="A13" s="2" t="s">
        <v>246</v>
      </c>
    </row>
    <row r="14" spans="1:1" ht="126.75" customHeight="1" x14ac:dyDescent="0.2">
      <c r="A14" s="2" t="s">
        <v>247</v>
      </c>
    </row>
    <row r="15" spans="1:1" ht="90" customHeight="1" x14ac:dyDescent="0.2">
      <c r="A15" s="2" t="s">
        <v>248</v>
      </c>
    </row>
    <row r="16" spans="1:1" ht="89.25" customHeight="1" x14ac:dyDescent="0.2">
      <c r="A16" s="2" t="s">
        <v>249</v>
      </c>
    </row>
    <row r="17" spans="1:1" ht="129" customHeight="1" x14ac:dyDescent="0.2">
      <c r="A17" s="2" t="s">
        <v>250</v>
      </c>
    </row>
    <row r="18" spans="1:1" ht="153.75" customHeight="1" x14ac:dyDescent="0.2">
      <c r="A18" s="2" t="s">
        <v>251</v>
      </c>
    </row>
    <row r="19" spans="1:1" ht="115.5" customHeight="1" x14ac:dyDescent="0.2">
      <c r="A19" s="2" t="s">
        <v>252</v>
      </c>
    </row>
    <row r="20" spans="1:1" ht="114.75" customHeight="1" x14ac:dyDescent="0.2">
      <c r="A20" s="2" t="s">
        <v>253</v>
      </c>
    </row>
    <row r="21" spans="1:1" ht="129.75" customHeight="1" x14ac:dyDescent="0.2">
      <c r="A21" s="2" t="s">
        <v>254</v>
      </c>
    </row>
    <row r="22" spans="1:1" ht="143.25" customHeight="1" x14ac:dyDescent="0.2">
      <c r="A22" s="2" t="s">
        <v>255</v>
      </c>
    </row>
    <row r="23" spans="1:1" ht="102.75" customHeight="1" x14ac:dyDescent="0.2">
      <c r="A23" s="2" t="s">
        <v>256</v>
      </c>
    </row>
    <row r="24" spans="1:1" ht="105" customHeight="1" x14ac:dyDescent="0.2">
      <c r="A24" s="2" t="s">
        <v>257</v>
      </c>
    </row>
    <row r="25" spans="1:1" ht="75.75" customHeight="1" x14ac:dyDescent="0.2">
      <c r="A25" s="2" t="s">
        <v>258</v>
      </c>
    </row>
    <row r="26" spans="1:1" x14ac:dyDescent="0.2">
      <c r="A26" s="75"/>
    </row>
    <row r="27" spans="1:1" x14ac:dyDescent="0.2">
      <c r="A27" s="75"/>
    </row>
    <row r="28" spans="1:1" x14ac:dyDescent="0.2">
      <c r="A28" s="74" t="s">
        <v>259</v>
      </c>
    </row>
    <row r="29" spans="1:1" x14ac:dyDescent="0.2">
      <c r="A29" s="2"/>
    </row>
    <row r="30" spans="1:1" ht="89.25" x14ac:dyDescent="0.2">
      <c r="A30" s="2" t="s">
        <v>260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4"/>
  <sheetViews>
    <sheetView topLeftCell="E1" workbookViewId="0">
      <selection activeCell="N24" sqref="N24"/>
    </sheetView>
  </sheetViews>
  <sheetFormatPr defaultRowHeight="15" x14ac:dyDescent="0.25"/>
  <cols>
    <col min="1" max="4" width="8" hidden="1" customWidth="1"/>
    <col min="5" max="5" width="3.5703125" bestFit="1" customWidth="1"/>
    <col min="6" max="6" width="30.28515625" customWidth="1"/>
    <col min="7" max="8" width="26.42578125" customWidth="1"/>
    <col min="9" max="10" width="11.85546875" customWidth="1"/>
    <col min="11" max="11" width="12.42578125" customWidth="1"/>
  </cols>
  <sheetData>
    <row r="1" spans="1:11" ht="31.5" x14ac:dyDescent="0.25">
      <c r="A1">
        <f>VLOOKUP("p_country_name",p_guide_show,2,FALSE)</f>
        <v>1</v>
      </c>
      <c r="D1" s="31" t="s">
        <v>141</v>
      </c>
      <c r="E1" s="148" t="s">
        <v>261</v>
      </c>
      <c r="F1" s="148"/>
      <c r="G1" s="148"/>
      <c r="H1" s="148"/>
      <c r="I1" s="148"/>
      <c r="J1" s="148"/>
      <c r="K1" s="148"/>
    </row>
    <row r="2" spans="1:11" ht="25.5" x14ac:dyDescent="0.25">
      <c r="A2" s="76"/>
      <c r="B2" s="77" t="s">
        <v>262</v>
      </c>
      <c r="C2" s="77" t="s">
        <v>263</v>
      </c>
      <c r="D2" s="77" t="s">
        <v>264</v>
      </c>
      <c r="E2" s="77" t="s">
        <v>265</v>
      </c>
      <c r="F2" s="77" t="s">
        <v>266</v>
      </c>
      <c r="G2" s="77" t="s">
        <v>267</v>
      </c>
      <c r="H2" s="77" t="s">
        <v>268</v>
      </c>
      <c r="I2" s="77" t="s">
        <v>269</v>
      </c>
      <c r="J2" s="77" t="s">
        <v>270</v>
      </c>
      <c r="K2" s="77" t="s">
        <v>271</v>
      </c>
    </row>
    <row r="3" spans="1:11" ht="25.5" x14ac:dyDescent="0.25">
      <c r="A3" s="36">
        <v>243</v>
      </c>
      <c r="B3" s="36">
        <v>0</v>
      </c>
      <c r="C3" s="36"/>
      <c r="D3" s="36"/>
      <c r="E3" s="36">
        <v>1</v>
      </c>
      <c r="F3" s="78" t="s">
        <v>272</v>
      </c>
      <c r="G3" s="78" t="s">
        <v>273</v>
      </c>
      <c r="H3" s="36" t="str">
        <f t="shared" ref="H3:H66" si="0">CONCATENATE(IF(C3&lt;&gt;"",CONCATENATE(C3," "),""),IF(p_language_current_id=1,F3,IF(p_language_current_id=2,G3,IF(F3=G3,F3,CONCATENATE(G3,IF(B3=0," / ",CHAR(10)),F3)))),IF(D3&lt;&gt;"",CONCATENATE(" ",D3),""))</f>
        <v>ТМД емес басқа елдер / др.страны не СНГ</v>
      </c>
      <c r="I3" s="79" t="s">
        <v>274</v>
      </c>
      <c r="J3" s="80">
        <v>0</v>
      </c>
      <c r="K3" s="81">
        <v>1</v>
      </c>
    </row>
    <row r="4" spans="1:11" x14ac:dyDescent="0.25">
      <c r="A4" s="36">
        <v>10</v>
      </c>
      <c r="B4" s="36">
        <v>0</v>
      </c>
      <c r="C4" s="36"/>
      <c r="D4" s="36"/>
      <c r="E4" s="36">
        <v>2</v>
      </c>
      <c r="F4" s="78" t="s">
        <v>275</v>
      </c>
      <c r="G4" s="78" t="s">
        <v>275</v>
      </c>
      <c r="H4" s="36" t="str">
        <f t="shared" si="0"/>
        <v>АВСТРАЛИЯ</v>
      </c>
      <c r="I4" s="79" t="s">
        <v>276</v>
      </c>
      <c r="J4" s="80">
        <v>0</v>
      </c>
      <c r="K4" s="81">
        <v>1</v>
      </c>
    </row>
    <row r="5" spans="1:11" x14ac:dyDescent="0.25">
      <c r="A5" s="36">
        <v>11</v>
      </c>
      <c r="B5" s="36">
        <v>0</v>
      </c>
      <c r="C5" s="36"/>
      <c r="D5" s="36"/>
      <c r="E5" s="36">
        <v>3</v>
      </c>
      <c r="F5" s="78" t="s">
        <v>277</v>
      </c>
      <c r="G5" s="78" t="s">
        <v>277</v>
      </c>
      <c r="H5" s="36" t="str">
        <f t="shared" si="0"/>
        <v>АВСТРИЯ</v>
      </c>
      <c r="I5" s="79" t="s">
        <v>278</v>
      </c>
      <c r="J5" s="80">
        <v>0</v>
      </c>
      <c r="K5" s="81">
        <v>1</v>
      </c>
    </row>
    <row r="6" spans="1:11" ht="25.5" x14ac:dyDescent="0.25">
      <c r="A6" s="36">
        <v>8</v>
      </c>
      <c r="B6" s="36">
        <v>0</v>
      </c>
      <c r="C6" s="36"/>
      <c r="D6" s="36"/>
      <c r="E6" s="36">
        <v>4</v>
      </c>
      <c r="F6" s="78" t="s">
        <v>279</v>
      </c>
      <c r="G6" s="78" t="s">
        <v>280</v>
      </c>
      <c r="H6" s="36" t="str">
        <f t="shared" si="0"/>
        <v>ӘЗЕРБАЙЖАН / АЗЕРБАЙДЖАН</v>
      </c>
      <c r="I6" s="79" t="s">
        <v>281</v>
      </c>
      <c r="J6" s="80">
        <v>1</v>
      </c>
      <c r="K6" s="81">
        <v>1</v>
      </c>
    </row>
    <row r="7" spans="1:11" x14ac:dyDescent="0.25">
      <c r="A7" s="36">
        <v>2</v>
      </c>
      <c r="B7" s="36">
        <v>0</v>
      </c>
      <c r="C7" s="36"/>
      <c r="D7" s="36"/>
      <c r="E7" s="36">
        <v>5</v>
      </c>
      <c r="F7" s="78" t="s">
        <v>282</v>
      </c>
      <c r="G7" s="78" t="s">
        <v>282</v>
      </c>
      <c r="H7" s="36" t="str">
        <f t="shared" si="0"/>
        <v>АЛБАНИЯ</v>
      </c>
      <c r="I7" s="79" t="s">
        <v>283</v>
      </c>
      <c r="J7" s="80">
        <v>0</v>
      </c>
      <c r="K7" s="81">
        <v>1</v>
      </c>
    </row>
    <row r="8" spans="1:11" x14ac:dyDescent="0.25">
      <c r="A8" s="36">
        <v>3</v>
      </c>
      <c r="B8" s="36">
        <v>0</v>
      </c>
      <c r="C8" s="36"/>
      <c r="D8" s="36"/>
      <c r="E8" s="36">
        <v>6</v>
      </c>
      <c r="F8" s="78" t="s">
        <v>284</v>
      </c>
      <c r="G8" s="78" t="s">
        <v>284</v>
      </c>
      <c r="H8" s="36" t="str">
        <f t="shared" si="0"/>
        <v>АЛЖИР</v>
      </c>
      <c r="I8" s="79" t="s">
        <v>285</v>
      </c>
      <c r="J8" s="80">
        <v>0</v>
      </c>
      <c r="K8" s="81">
        <v>1</v>
      </c>
    </row>
    <row r="9" spans="1:11" ht="25.5" x14ac:dyDescent="0.25">
      <c r="A9" s="36">
        <v>4</v>
      </c>
      <c r="B9" s="36">
        <v>0</v>
      </c>
      <c r="C9" s="36"/>
      <c r="D9" s="36"/>
      <c r="E9" s="36">
        <v>7</v>
      </c>
      <c r="F9" s="78" t="s">
        <v>286</v>
      </c>
      <c r="G9" s="78" t="s">
        <v>287</v>
      </c>
      <c r="H9" s="36" t="str">
        <f t="shared" si="0"/>
        <v>АМЕРИКАН CАМОАСЫ / АМЕРИКАНСКОЕ CАМОА</v>
      </c>
      <c r="I9" s="79" t="s">
        <v>288</v>
      </c>
      <c r="J9" s="80">
        <v>0</v>
      </c>
      <c r="K9" s="81">
        <v>1</v>
      </c>
    </row>
    <row r="10" spans="1:11" x14ac:dyDescent="0.25">
      <c r="A10" s="36">
        <v>184</v>
      </c>
      <c r="B10" s="36">
        <v>0</v>
      </c>
      <c r="C10" s="36"/>
      <c r="D10" s="36"/>
      <c r="E10" s="36">
        <v>8</v>
      </c>
      <c r="F10" s="78" t="s">
        <v>289</v>
      </c>
      <c r="G10" s="78" t="s">
        <v>289</v>
      </c>
      <c r="H10" s="36" t="str">
        <f t="shared" si="0"/>
        <v>АНГИЛЬЯ</v>
      </c>
      <c r="I10" s="79" t="s">
        <v>290</v>
      </c>
      <c r="J10" s="80">
        <v>0</v>
      </c>
      <c r="K10" s="81">
        <v>1</v>
      </c>
    </row>
    <row r="11" spans="1:11" x14ac:dyDescent="0.25">
      <c r="A11" s="36">
        <v>6</v>
      </c>
      <c r="B11" s="36">
        <v>0</v>
      </c>
      <c r="C11" s="36"/>
      <c r="D11" s="36"/>
      <c r="E11" s="36">
        <v>9</v>
      </c>
      <c r="F11" s="78" t="s">
        <v>291</v>
      </c>
      <c r="G11" s="78" t="s">
        <v>291</v>
      </c>
      <c r="H11" s="36" t="str">
        <f t="shared" si="0"/>
        <v>АНГОЛА</v>
      </c>
      <c r="I11" s="79" t="s">
        <v>292</v>
      </c>
      <c r="J11" s="80">
        <v>0</v>
      </c>
      <c r="K11" s="81">
        <v>1</v>
      </c>
    </row>
    <row r="12" spans="1:11" x14ac:dyDescent="0.25">
      <c r="A12" s="36">
        <v>5</v>
      </c>
      <c r="B12" s="36">
        <v>0</v>
      </c>
      <c r="C12" s="36"/>
      <c r="D12" s="36"/>
      <c r="E12" s="36">
        <v>10</v>
      </c>
      <c r="F12" s="78" t="s">
        <v>293</v>
      </c>
      <c r="G12" s="78" t="s">
        <v>293</v>
      </c>
      <c r="H12" s="36" t="str">
        <f t="shared" si="0"/>
        <v>АНДОРРА</v>
      </c>
      <c r="I12" s="79" t="s">
        <v>294</v>
      </c>
      <c r="J12" s="80">
        <v>0</v>
      </c>
      <c r="K12" s="81">
        <v>1</v>
      </c>
    </row>
    <row r="13" spans="1:11" x14ac:dyDescent="0.25">
      <c r="A13" s="36">
        <v>291</v>
      </c>
      <c r="B13" s="36">
        <v>0</v>
      </c>
      <c r="C13" s="36"/>
      <c r="D13" s="36"/>
      <c r="E13" s="36">
        <v>11</v>
      </c>
      <c r="F13" s="78" t="s">
        <v>295</v>
      </c>
      <c r="G13" s="78" t="s">
        <v>295</v>
      </c>
      <c r="H13" s="36" t="str">
        <f t="shared" si="0"/>
        <v>АНТАРКТИКА</v>
      </c>
      <c r="I13" s="79" t="s">
        <v>296</v>
      </c>
      <c r="J13" s="80">
        <v>0</v>
      </c>
      <c r="K13" s="81">
        <v>1</v>
      </c>
    </row>
    <row r="14" spans="1:11" ht="25.5" x14ac:dyDescent="0.25">
      <c r="A14" s="36">
        <v>7</v>
      </c>
      <c r="B14" s="36">
        <v>0</v>
      </c>
      <c r="C14" s="36"/>
      <c r="D14" s="36"/>
      <c r="E14" s="36">
        <v>12</v>
      </c>
      <c r="F14" s="78" t="s">
        <v>297</v>
      </c>
      <c r="G14" s="78" t="s">
        <v>298</v>
      </c>
      <c r="H14" s="36" t="str">
        <f t="shared" si="0"/>
        <v>АНТИГУА Ж?НЕ БАРБУДА / АНТИГУА И БАРБУДА</v>
      </c>
      <c r="I14" s="79" t="s">
        <v>299</v>
      </c>
      <c r="J14" s="80">
        <v>0</v>
      </c>
      <c r="K14" s="81">
        <v>1</v>
      </c>
    </row>
    <row r="15" spans="1:11" x14ac:dyDescent="0.25">
      <c r="A15" s="36">
        <v>9</v>
      </c>
      <c r="B15" s="36">
        <v>0</v>
      </c>
      <c r="C15" s="36"/>
      <c r="D15" s="36"/>
      <c r="E15" s="36">
        <v>13</v>
      </c>
      <c r="F15" s="78" t="s">
        <v>300</v>
      </c>
      <c r="G15" s="78" t="s">
        <v>300</v>
      </c>
      <c r="H15" s="36" t="str">
        <f t="shared" si="0"/>
        <v>АРГЕНТИНА</v>
      </c>
      <c r="I15" s="79" t="s">
        <v>301</v>
      </c>
      <c r="J15" s="80">
        <v>0</v>
      </c>
      <c r="K15" s="81">
        <v>1</v>
      </c>
    </row>
    <row r="16" spans="1:11" x14ac:dyDescent="0.25">
      <c r="A16" s="36">
        <v>15</v>
      </c>
      <c r="B16" s="36">
        <v>0</v>
      </c>
      <c r="C16" s="36"/>
      <c r="D16" s="36"/>
      <c r="E16" s="36">
        <v>14</v>
      </c>
      <c r="F16" s="78" t="s">
        <v>302</v>
      </c>
      <c r="G16" s="78" t="s">
        <v>302</v>
      </c>
      <c r="H16" s="36" t="str">
        <f t="shared" si="0"/>
        <v>АРМЕНИЯ</v>
      </c>
      <c r="I16" s="79" t="s">
        <v>303</v>
      </c>
      <c r="J16" s="80">
        <v>1</v>
      </c>
      <c r="K16" s="81">
        <v>1</v>
      </c>
    </row>
    <row r="17" spans="1:11" x14ac:dyDescent="0.25">
      <c r="A17" s="36">
        <v>150</v>
      </c>
      <c r="B17" s="36">
        <v>0</v>
      </c>
      <c r="C17" s="36"/>
      <c r="D17" s="36"/>
      <c r="E17" s="36">
        <v>15</v>
      </c>
      <c r="F17" s="78" t="s">
        <v>304</v>
      </c>
      <c r="G17" s="78" t="s">
        <v>304</v>
      </c>
      <c r="H17" s="36" t="str">
        <f t="shared" si="0"/>
        <v>АРУБА</v>
      </c>
      <c r="I17" s="79" t="s">
        <v>305</v>
      </c>
      <c r="J17" s="80">
        <v>0</v>
      </c>
      <c r="K17" s="81">
        <v>1</v>
      </c>
    </row>
    <row r="18" spans="1:11" x14ac:dyDescent="0.25">
      <c r="A18" s="36">
        <v>109</v>
      </c>
      <c r="B18" s="36">
        <v>0</v>
      </c>
      <c r="C18" s="36"/>
      <c r="D18" s="36"/>
      <c r="E18" s="36">
        <v>16</v>
      </c>
      <c r="F18" s="78" t="s">
        <v>306</v>
      </c>
      <c r="G18" s="78" t="s">
        <v>306</v>
      </c>
      <c r="H18" s="36" t="str">
        <f t="shared" si="0"/>
        <v>АТТОЛ ДЖОНСТОН (США)</v>
      </c>
      <c r="I18" s="79" t="s">
        <v>307</v>
      </c>
      <c r="J18" s="80">
        <v>0</v>
      </c>
      <c r="K18" s="81">
        <v>1</v>
      </c>
    </row>
    <row r="19" spans="1:11" ht="25.5" x14ac:dyDescent="0.25">
      <c r="A19" s="36">
        <v>1</v>
      </c>
      <c r="B19" s="36">
        <v>0</v>
      </c>
      <c r="C19" s="36"/>
      <c r="D19" s="36"/>
      <c r="E19" s="36">
        <v>17</v>
      </c>
      <c r="F19" s="78" t="s">
        <v>308</v>
      </c>
      <c r="G19" s="78" t="s">
        <v>309</v>
      </c>
      <c r="H19" s="36" t="str">
        <f t="shared" si="0"/>
        <v>АУҒАНСТАН / АФГАНИСТАН</v>
      </c>
      <c r="I19" s="79" t="s">
        <v>310</v>
      </c>
      <c r="J19" s="80">
        <v>0</v>
      </c>
      <c r="K19" s="81">
        <v>1</v>
      </c>
    </row>
    <row r="20" spans="1:11" x14ac:dyDescent="0.25">
      <c r="A20" s="36">
        <v>12</v>
      </c>
      <c r="B20" s="36">
        <v>0</v>
      </c>
      <c r="C20" s="36"/>
      <c r="D20" s="36"/>
      <c r="E20" s="36">
        <v>18</v>
      </c>
      <c r="F20" s="78" t="s">
        <v>311</v>
      </c>
      <c r="G20" s="78" t="s">
        <v>312</v>
      </c>
      <c r="H20" s="36" t="str">
        <f t="shared" si="0"/>
        <v>БАГАМ / БАГАМЫ</v>
      </c>
      <c r="I20" s="79" t="s">
        <v>313</v>
      </c>
      <c r="J20" s="80">
        <v>0</v>
      </c>
      <c r="K20" s="81">
        <v>1</v>
      </c>
    </row>
    <row r="21" spans="1:11" x14ac:dyDescent="0.25">
      <c r="A21" s="36">
        <v>14</v>
      </c>
      <c r="B21" s="36">
        <v>0</v>
      </c>
      <c r="C21" s="36"/>
      <c r="D21" s="36"/>
      <c r="E21" s="36">
        <v>19</v>
      </c>
      <c r="F21" s="78" t="s">
        <v>314</v>
      </c>
      <c r="G21" s="78" t="s">
        <v>314</v>
      </c>
      <c r="H21" s="36" t="str">
        <f t="shared" si="0"/>
        <v>БАНГЛАДЕШ</v>
      </c>
      <c r="I21" s="79" t="s">
        <v>315</v>
      </c>
      <c r="J21" s="80">
        <v>0</v>
      </c>
      <c r="K21" s="81">
        <v>1</v>
      </c>
    </row>
    <row r="22" spans="1:11" x14ac:dyDescent="0.25">
      <c r="A22" s="36">
        <v>16</v>
      </c>
      <c r="B22" s="36">
        <v>0</v>
      </c>
      <c r="C22" s="36"/>
      <c r="D22" s="36"/>
      <c r="E22" s="36">
        <v>20</v>
      </c>
      <c r="F22" s="78" t="s">
        <v>316</v>
      </c>
      <c r="G22" s="78" t="s">
        <v>316</v>
      </c>
      <c r="H22" s="36" t="str">
        <f t="shared" si="0"/>
        <v>БАРБАДОС</v>
      </c>
      <c r="I22" s="79" t="s">
        <v>317</v>
      </c>
      <c r="J22" s="80">
        <v>0</v>
      </c>
      <c r="K22" s="81">
        <v>1</v>
      </c>
    </row>
    <row r="23" spans="1:11" x14ac:dyDescent="0.25">
      <c r="A23" s="36">
        <v>13</v>
      </c>
      <c r="B23" s="36">
        <v>0</v>
      </c>
      <c r="C23" s="36"/>
      <c r="D23" s="36"/>
      <c r="E23" s="36">
        <v>21</v>
      </c>
      <c r="F23" s="78" t="s">
        <v>318</v>
      </c>
      <c r="G23" s="78" t="s">
        <v>318</v>
      </c>
      <c r="H23" s="36" t="str">
        <f t="shared" si="0"/>
        <v>БАХРЕЙН</v>
      </c>
      <c r="I23" s="79" t="s">
        <v>319</v>
      </c>
      <c r="J23" s="80">
        <v>0</v>
      </c>
      <c r="K23" s="81">
        <v>1</v>
      </c>
    </row>
    <row r="24" spans="1:11" x14ac:dyDescent="0.25">
      <c r="A24" s="36">
        <v>33</v>
      </c>
      <c r="B24" s="36">
        <v>0</v>
      </c>
      <c r="C24" s="36"/>
      <c r="D24" s="36"/>
      <c r="E24" s="36">
        <v>22</v>
      </c>
      <c r="F24" s="78" t="s">
        <v>320</v>
      </c>
      <c r="G24" s="78" t="s">
        <v>320</v>
      </c>
      <c r="H24" s="36" t="str">
        <f t="shared" si="0"/>
        <v>БЕЛАРУСЬ</v>
      </c>
      <c r="I24" s="79" t="s">
        <v>321</v>
      </c>
      <c r="J24" s="80">
        <v>1</v>
      </c>
      <c r="K24" s="81">
        <v>1</v>
      </c>
    </row>
    <row r="25" spans="1:11" x14ac:dyDescent="0.25">
      <c r="A25" s="36">
        <v>25</v>
      </c>
      <c r="B25" s="36">
        <v>0</v>
      </c>
      <c r="C25" s="36"/>
      <c r="D25" s="36"/>
      <c r="E25" s="36">
        <v>23</v>
      </c>
      <c r="F25" s="78" t="s">
        <v>322</v>
      </c>
      <c r="G25" s="78" t="s">
        <v>322</v>
      </c>
      <c r="H25" s="36" t="str">
        <f t="shared" si="0"/>
        <v>БЕЛИЗ</v>
      </c>
      <c r="I25" s="79" t="s">
        <v>323</v>
      </c>
      <c r="J25" s="80">
        <v>0</v>
      </c>
      <c r="K25" s="81">
        <v>1</v>
      </c>
    </row>
    <row r="26" spans="1:11" x14ac:dyDescent="0.25">
      <c r="A26" s="36">
        <v>17</v>
      </c>
      <c r="B26" s="36">
        <v>0</v>
      </c>
      <c r="C26" s="36"/>
      <c r="D26" s="36"/>
      <c r="E26" s="36">
        <v>24</v>
      </c>
      <c r="F26" s="78" t="s">
        <v>324</v>
      </c>
      <c r="G26" s="78" t="s">
        <v>324</v>
      </c>
      <c r="H26" s="36" t="str">
        <f t="shared" si="0"/>
        <v>БЕЛЬГИЯ</v>
      </c>
      <c r="I26" s="79" t="s">
        <v>325</v>
      </c>
      <c r="J26" s="80">
        <v>0</v>
      </c>
      <c r="K26" s="81">
        <v>1</v>
      </c>
    </row>
    <row r="27" spans="1:11" x14ac:dyDescent="0.25">
      <c r="A27" s="36">
        <v>57</v>
      </c>
      <c r="B27" s="36">
        <v>0</v>
      </c>
      <c r="C27" s="36"/>
      <c r="D27" s="36"/>
      <c r="E27" s="36">
        <v>25</v>
      </c>
      <c r="F27" s="78" t="s">
        <v>326</v>
      </c>
      <c r="G27" s="78" t="s">
        <v>326</v>
      </c>
      <c r="H27" s="36" t="str">
        <f t="shared" si="0"/>
        <v>БЕНИН</v>
      </c>
      <c r="I27" s="79" t="s">
        <v>327</v>
      </c>
      <c r="J27" s="80">
        <v>0</v>
      </c>
      <c r="K27" s="81">
        <v>1</v>
      </c>
    </row>
    <row r="28" spans="1:11" x14ac:dyDescent="0.25">
      <c r="A28" s="36">
        <v>18</v>
      </c>
      <c r="B28" s="36">
        <v>0</v>
      </c>
      <c r="C28" s="36"/>
      <c r="D28" s="36"/>
      <c r="E28" s="36">
        <v>26</v>
      </c>
      <c r="F28" s="78" t="s">
        <v>328</v>
      </c>
      <c r="G28" s="78" t="s">
        <v>329</v>
      </c>
      <c r="H28" s="36" t="str">
        <f t="shared" si="0"/>
        <v>БЕРМУД / БЕРМУДЫ</v>
      </c>
      <c r="I28" s="79" t="s">
        <v>330</v>
      </c>
      <c r="J28" s="80">
        <v>0</v>
      </c>
      <c r="K28" s="81">
        <v>1</v>
      </c>
    </row>
    <row r="29" spans="1:11" x14ac:dyDescent="0.25">
      <c r="A29" s="36">
        <v>30</v>
      </c>
      <c r="B29" s="36">
        <v>0</v>
      </c>
      <c r="C29" s="36"/>
      <c r="D29" s="36"/>
      <c r="E29" s="36">
        <v>27</v>
      </c>
      <c r="F29" s="78" t="s">
        <v>331</v>
      </c>
      <c r="G29" s="78" t="s">
        <v>331</v>
      </c>
      <c r="H29" s="36" t="str">
        <f t="shared" si="0"/>
        <v>БОЛГАРИЯ</v>
      </c>
      <c r="I29" s="79" t="s">
        <v>332</v>
      </c>
      <c r="J29" s="80">
        <v>0</v>
      </c>
      <c r="K29" s="81">
        <v>1</v>
      </c>
    </row>
    <row r="30" spans="1:11" ht="63.75" x14ac:dyDescent="0.25">
      <c r="A30" s="36">
        <v>20</v>
      </c>
      <c r="B30" s="36">
        <v>0</v>
      </c>
      <c r="C30" s="36"/>
      <c r="D30" s="36"/>
      <c r="E30" s="36">
        <v>28</v>
      </c>
      <c r="F30" s="78" t="s">
        <v>333</v>
      </c>
      <c r="G30" s="78" t="s">
        <v>334</v>
      </c>
      <c r="H30" s="36" t="str">
        <f t="shared" si="0"/>
        <v>БОЛИВИЯ, БОЛИВИЯ К?П ?ЛТТЫ МЕМЛЕКЕТІ / БОЛИВИЯ, МНОГОНАЦИОНАЛЬНОЕ ГОСУДАРСТВО БОЛИВИЯ</v>
      </c>
      <c r="I30" s="79" t="s">
        <v>335</v>
      </c>
      <c r="J30" s="80">
        <v>0</v>
      </c>
      <c r="K30" s="81">
        <v>1</v>
      </c>
    </row>
    <row r="31" spans="1:11" ht="38.25" x14ac:dyDescent="0.25">
      <c r="A31" s="36">
        <v>300</v>
      </c>
      <c r="B31" s="36">
        <v>0</v>
      </c>
      <c r="C31" s="36"/>
      <c r="D31" s="36"/>
      <c r="E31" s="36">
        <v>29</v>
      </c>
      <c r="F31" s="78" t="s">
        <v>336</v>
      </c>
      <c r="G31" s="78" t="s">
        <v>337</v>
      </c>
      <c r="H31" s="36" t="str">
        <f t="shared" si="0"/>
        <v>БОНЭЙР, СИНТ-ЭСТАТИУС Ж?НЕ САБА / БОНЭЙР, СИНТ-ЭСТАТИУС И САБА</v>
      </c>
      <c r="I31" s="79" t="s">
        <v>338</v>
      </c>
      <c r="J31" s="80">
        <v>0</v>
      </c>
      <c r="K31" s="81">
        <v>1</v>
      </c>
    </row>
    <row r="32" spans="1:11" ht="38.25" x14ac:dyDescent="0.25">
      <c r="A32" s="36">
        <v>21</v>
      </c>
      <c r="B32" s="36">
        <v>0</v>
      </c>
      <c r="C32" s="36"/>
      <c r="D32" s="36"/>
      <c r="E32" s="36">
        <v>30</v>
      </c>
      <c r="F32" s="78" t="s">
        <v>339</v>
      </c>
      <c r="G32" s="78" t="s">
        <v>340</v>
      </c>
      <c r="H32" s="36" t="str">
        <f t="shared" si="0"/>
        <v>БОСНИЯ ЖӘНЕ ГЕРЦЕГОВИНА / БОСНИЯ И ГЕРЦЕГОВИНА</v>
      </c>
      <c r="I32" s="79" t="s">
        <v>341</v>
      </c>
      <c r="J32" s="80">
        <v>0</v>
      </c>
      <c r="K32" s="81">
        <v>1</v>
      </c>
    </row>
    <row r="33" spans="1:11" x14ac:dyDescent="0.25">
      <c r="A33" s="36">
        <v>22</v>
      </c>
      <c r="B33" s="36">
        <v>0</v>
      </c>
      <c r="C33" s="36"/>
      <c r="D33" s="36"/>
      <c r="E33" s="36">
        <v>31</v>
      </c>
      <c r="F33" s="78" t="s">
        <v>342</v>
      </c>
      <c r="G33" s="78" t="s">
        <v>342</v>
      </c>
      <c r="H33" s="36" t="str">
        <f t="shared" si="0"/>
        <v>БОТСВАНА</v>
      </c>
      <c r="I33" s="79" t="s">
        <v>343</v>
      </c>
      <c r="J33" s="80">
        <v>0</v>
      </c>
      <c r="K33" s="81">
        <v>1</v>
      </c>
    </row>
    <row r="34" spans="1:11" x14ac:dyDescent="0.25">
      <c r="A34" s="36">
        <v>24</v>
      </c>
      <c r="B34" s="36">
        <v>0</v>
      </c>
      <c r="C34" s="36"/>
      <c r="D34" s="36"/>
      <c r="E34" s="36">
        <v>32</v>
      </c>
      <c r="F34" s="78" t="s">
        <v>344</v>
      </c>
      <c r="G34" s="78" t="s">
        <v>344</v>
      </c>
      <c r="H34" s="36" t="str">
        <f t="shared" si="0"/>
        <v>БРАЗИЛИЯ</v>
      </c>
      <c r="I34" s="79" t="s">
        <v>345</v>
      </c>
      <c r="J34" s="80">
        <v>0</v>
      </c>
      <c r="K34" s="81">
        <v>1</v>
      </c>
    </row>
    <row r="35" spans="1:11" ht="25.5" x14ac:dyDescent="0.25">
      <c r="A35" s="36">
        <v>26</v>
      </c>
      <c r="B35" s="36">
        <v>0</v>
      </c>
      <c r="C35" s="36"/>
      <c r="D35" s="36"/>
      <c r="E35" s="36">
        <v>33</v>
      </c>
      <c r="F35" s="78" t="s">
        <v>346</v>
      </c>
      <c r="G35" s="78" t="s">
        <v>346</v>
      </c>
      <c r="H35" s="36" t="str">
        <f t="shared" si="0"/>
        <v>БРИТАНСКАЯ ТЕРРИТОРИЯ В ИНДИЙСКОМ ОКЕАНЕ</v>
      </c>
      <c r="I35" s="79" t="s">
        <v>347</v>
      </c>
      <c r="J35" s="80">
        <v>0</v>
      </c>
      <c r="K35" s="81">
        <v>1</v>
      </c>
    </row>
    <row r="36" spans="1:11" x14ac:dyDescent="0.25">
      <c r="A36" s="36">
        <v>29</v>
      </c>
      <c r="B36" s="36">
        <v>0</v>
      </c>
      <c r="C36" s="36"/>
      <c r="D36" s="36"/>
      <c r="E36" s="36">
        <v>34</v>
      </c>
      <c r="F36" s="78" t="s">
        <v>348</v>
      </c>
      <c r="G36" s="78" t="s">
        <v>348</v>
      </c>
      <c r="H36" s="36" t="str">
        <f t="shared" si="0"/>
        <v>БРУНЕЙ-ДАРУССАЛАМ</v>
      </c>
      <c r="I36" s="79" t="s">
        <v>349</v>
      </c>
      <c r="J36" s="80">
        <v>0</v>
      </c>
      <c r="K36" s="81">
        <v>1</v>
      </c>
    </row>
    <row r="37" spans="1:11" x14ac:dyDescent="0.25">
      <c r="A37" s="36">
        <v>232</v>
      </c>
      <c r="B37" s="36">
        <v>0</v>
      </c>
      <c r="C37" s="36"/>
      <c r="D37" s="36"/>
      <c r="E37" s="36">
        <v>35</v>
      </c>
      <c r="F37" s="78" t="s">
        <v>350</v>
      </c>
      <c r="G37" s="78" t="s">
        <v>350</v>
      </c>
      <c r="H37" s="36" t="str">
        <f t="shared" si="0"/>
        <v>БУРКИНА-ФАСО</v>
      </c>
      <c r="I37" s="79" t="s">
        <v>351</v>
      </c>
      <c r="J37" s="80">
        <v>0</v>
      </c>
      <c r="K37" s="81">
        <v>1</v>
      </c>
    </row>
    <row r="38" spans="1:11" x14ac:dyDescent="0.25">
      <c r="A38" s="36">
        <v>32</v>
      </c>
      <c r="B38" s="36">
        <v>0</v>
      </c>
      <c r="C38" s="36"/>
      <c r="D38" s="36"/>
      <c r="E38" s="36">
        <v>36</v>
      </c>
      <c r="F38" s="78" t="s">
        <v>352</v>
      </c>
      <c r="G38" s="78" t="s">
        <v>352</v>
      </c>
      <c r="H38" s="36" t="str">
        <f t="shared" si="0"/>
        <v>БУРУНДИ</v>
      </c>
      <c r="I38" s="79" t="s">
        <v>353</v>
      </c>
      <c r="J38" s="80">
        <v>0</v>
      </c>
      <c r="K38" s="81">
        <v>1</v>
      </c>
    </row>
    <row r="39" spans="1:11" x14ac:dyDescent="0.25">
      <c r="A39" s="36">
        <v>19</v>
      </c>
      <c r="B39" s="36">
        <v>0</v>
      </c>
      <c r="C39" s="36"/>
      <c r="D39" s="36"/>
      <c r="E39" s="36">
        <v>37</v>
      </c>
      <c r="F39" s="78" t="s">
        <v>354</v>
      </c>
      <c r="G39" s="78" t="s">
        <v>354</v>
      </c>
      <c r="H39" s="36" t="str">
        <f t="shared" si="0"/>
        <v>БУТАН</v>
      </c>
      <c r="I39" s="79" t="s">
        <v>355</v>
      </c>
      <c r="J39" s="80">
        <v>0</v>
      </c>
      <c r="K39" s="81">
        <v>1</v>
      </c>
    </row>
    <row r="40" spans="1:11" x14ac:dyDescent="0.25">
      <c r="A40" s="36">
        <v>152</v>
      </c>
      <c r="B40" s="36">
        <v>0</v>
      </c>
      <c r="C40" s="36"/>
      <c r="D40" s="36"/>
      <c r="E40" s="36">
        <v>38</v>
      </c>
      <c r="F40" s="78" t="s">
        <v>356</v>
      </c>
      <c r="G40" s="78" t="s">
        <v>356</v>
      </c>
      <c r="H40" s="36" t="str">
        <f t="shared" si="0"/>
        <v>ВАНУАТУ</v>
      </c>
      <c r="I40" s="79" t="s">
        <v>357</v>
      </c>
      <c r="J40" s="80">
        <v>0</v>
      </c>
      <c r="K40" s="81">
        <v>1</v>
      </c>
    </row>
    <row r="41" spans="1:11" x14ac:dyDescent="0.25">
      <c r="A41" s="36">
        <v>97</v>
      </c>
      <c r="B41" s="36">
        <v>0</v>
      </c>
      <c r="C41" s="36"/>
      <c r="D41" s="36"/>
      <c r="E41" s="36">
        <v>39</v>
      </c>
      <c r="F41" s="78" t="s">
        <v>358</v>
      </c>
      <c r="G41" s="78" t="s">
        <v>358</v>
      </c>
      <c r="H41" s="36" t="str">
        <f t="shared" si="0"/>
        <v>ВЕНГРИЯ</v>
      </c>
      <c r="I41" s="79" t="s">
        <v>359</v>
      </c>
      <c r="J41" s="80">
        <v>0</v>
      </c>
      <c r="K41" s="81">
        <v>1</v>
      </c>
    </row>
    <row r="42" spans="1:11" ht="63.75" x14ac:dyDescent="0.25">
      <c r="A42" s="36">
        <v>235</v>
      </c>
      <c r="B42" s="36">
        <v>0</v>
      </c>
      <c r="C42" s="36"/>
      <c r="D42" s="36"/>
      <c r="E42" s="36">
        <v>40</v>
      </c>
      <c r="F42" s="78" t="s">
        <v>360</v>
      </c>
      <c r="G42" s="78" t="s">
        <v>361</v>
      </c>
      <c r="H42" s="36" t="str">
        <f t="shared" si="0"/>
        <v>ВЕНЕСУЭЛА, БОЛИВАРИЯ РЕСПУБЛИКАСЫ / ВЕНЕСУЭЛА, БОЛИВАРИАНСКАЯ РЕСПУБЛИКА</v>
      </c>
      <c r="I42" s="79" t="s">
        <v>362</v>
      </c>
      <c r="J42" s="80">
        <v>0</v>
      </c>
      <c r="K42" s="81">
        <v>1</v>
      </c>
    </row>
    <row r="43" spans="1:11" ht="51" x14ac:dyDescent="0.25">
      <c r="A43" s="36">
        <v>28</v>
      </c>
      <c r="B43" s="36">
        <v>0</v>
      </c>
      <c r="C43" s="36"/>
      <c r="D43" s="36"/>
      <c r="E43" s="36">
        <v>41</v>
      </c>
      <c r="F43" s="78" t="s">
        <v>363</v>
      </c>
      <c r="G43" s="78" t="s">
        <v>364</v>
      </c>
      <c r="H43" s="36" t="str">
        <f t="shared" si="0"/>
        <v>ВИРГИН АРАЛДАРЫ (ҰЛЫБРИТАНИЯ) / ВИРГИНСКИЕ ОСТРОВА (ВЕЛИКОБРИТАНИЯ)</v>
      </c>
      <c r="I43" s="79" t="s">
        <v>365</v>
      </c>
      <c r="J43" s="80">
        <v>0</v>
      </c>
      <c r="K43" s="81">
        <v>1</v>
      </c>
    </row>
    <row r="44" spans="1:11" ht="38.25" x14ac:dyDescent="0.25">
      <c r="A44" s="36">
        <v>231</v>
      </c>
      <c r="B44" s="36">
        <v>0</v>
      </c>
      <c r="C44" s="36"/>
      <c r="D44" s="36"/>
      <c r="E44" s="36">
        <v>42</v>
      </c>
      <c r="F44" s="78" t="s">
        <v>366</v>
      </c>
      <c r="G44" s="78" t="s">
        <v>367</v>
      </c>
      <c r="H44" s="36" t="str">
        <f t="shared" si="0"/>
        <v>ВИРГИН АРАЛДАРЫ,  А?Ш / ВИРГИНСКИЕ ОСТРОВА, США</v>
      </c>
      <c r="I44" s="79" t="s">
        <v>368</v>
      </c>
      <c r="J44" s="80">
        <v>0</v>
      </c>
      <c r="K44" s="81">
        <v>1</v>
      </c>
    </row>
    <row r="45" spans="1:11" ht="38.25" x14ac:dyDescent="0.25">
      <c r="A45" s="36">
        <v>161</v>
      </c>
      <c r="B45" s="36">
        <v>0</v>
      </c>
      <c r="C45" s="36"/>
      <c r="D45" s="36"/>
      <c r="E45" s="36">
        <v>43</v>
      </c>
      <c r="F45" s="78" t="s">
        <v>369</v>
      </c>
      <c r="G45" s="78" t="s">
        <v>370</v>
      </c>
      <c r="H45" s="36" t="str">
        <f t="shared" si="0"/>
        <v>АҚШ сыртқы шағын аралдары / Внешние малые острова США</v>
      </c>
      <c r="I45" s="79" t="s">
        <v>371</v>
      </c>
      <c r="J45" s="80">
        <v>0</v>
      </c>
      <c r="K45" s="81">
        <v>1</v>
      </c>
    </row>
    <row r="46" spans="1:11" x14ac:dyDescent="0.25">
      <c r="A46" s="36">
        <v>196</v>
      </c>
      <c r="B46" s="36">
        <v>0</v>
      </c>
      <c r="C46" s="36"/>
      <c r="D46" s="36"/>
      <c r="E46" s="36">
        <v>44</v>
      </c>
      <c r="F46" s="78" t="s">
        <v>372</v>
      </c>
      <c r="G46" s="78" t="s">
        <v>372</v>
      </c>
      <c r="H46" s="36" t="str">
        <f t="shared" si="0"/>
        <v>ВЬЕТНАМ</v>
      </c>
      <c r="I46" s="79" t="s">
        <v>373</v>
      </c>
      <c r="J46" s="80">
        <v>0</v>
      </c>
      <c r="K46" s="81">
        <v>1</v>
      </c>
    </row>
    <row r="47" spans="1:11" x14ac:dyDescent="0.25">
      <c r="A47" s="36">
        <v>76</v>
      </c>
      <c r="B47" s="36">
        <v>0</v>
      </c>
      <c r="C47" s="36"/>
      <c r="D47" s="36"/>
      <c r="E47" s="36">
        <v>45</v>
      </c>
      <c r="F47" s="78" t="s">
        <v>374</v>
      </c>
      <c r="G47" s="78" t="s">
        <v>374</v>
      </c>
      <c r="H47" s="36" t="str">
        <f t="shared" si="0"/>
        <v>ГАБОН</v>
      </c>
      <c r="I47" s="79" t="s">
        <v>375</v>
      </c>
      <c r="J47" s="80">
        <v>0</v>
      </c>
      <c r="K47" s="81">
        <v>1</v>
      </c>
    </row>
    <row r="48" spans="1:11" x14ac:dyDescent="0.25">
      <c r="A48" s="36">
        <v>92</v>
      </c>
      <c r="B48" s="36">
        <v>0</v>
      </c>
      <c r="C48" s="36"/>
      <c r="D48" s="36"/>
      <c r="E48" s="36">
        <v>46</v>
      </c>
      <c r="F48" s="78" t="s">
        <v>376</v>
      </c>
      <c r="G48" s="78" t="s">
        <v>376</v>
      </c>
      <c r="H48" s="36" t="str">
        <f t="shared" si="0"/>
        <v>ГАИТИ</v>
      </c>
      <c r="I48" s="79" t="s">
        <v>377</v>
      </c>
      <c r="J48" s="80">
        <v>0</v>
      </c>
      <c r="K48" s="81">
        <v>1</v>
      </c>
    </row>
    <row r="49" spans="1:11" x14ac:dyDescent="0.25">
      <c r="A49" s="36">
        <v>78</v>
      </c>
      <c r="B49" s="36">
        <v>0</v>
      </c>
      <c r="C49" s="36"/>
      <c r="D49" s="36"/>
      <c r="E49" s="36">
        <v>47</v>
      </c>
      <c r="F49" s="78" t="s">
        <v>378</v>
      </c>
      <c r="G49" s="78" t="s">
        <v>378</v>
      </c>
      <c r="H49" s="36" t="str">
        <f t="shared" si="0"/>
        <v>ГАМБИЯ</v>
      </c>
      <c r="I49" s="79" t="s">
        <v>379</v>
      </c>
      <c r="J49" s="80">
        <v>0</v>
      </c>
      <c r="K49" s="81">
        <v>1</v>
      </c>
    </row>
    <row r="50" spans="1:11" ht="38.25" x14ac:dyDescent="0.25">
      <c r="A50" s="36">
        <v>81</v>
      </c>
      <c r="B50" s="36">
        <v>0</v>
      </c>
      <c r="C50" s="36"/>
      <c r="D50" s="36"/>
      <c r="E50" s="36">
        <v>48</v>
      </c>
      <c r="F50" s="78" t="s">
        <v>380</v>
      </c>
      <c r="G50" s="78" t="s">
        <v>381</v>
      </c>
      <c r="H50" s="36" t="str">
        <f t="shared" si="0"/>
        <v>ГАНА - ГАНА РЕСПУБЛИКАСЫ / ГАНА - РЕСПУБЛИКА ГАНА</v>
      </c>
      <c r="I50" s="79" t="s">
        <v>382</v>
      </c>
      <c r="J50" s="80">
        <v>0</v>
      </c>
      <c r="K50" s="81">
        <v>1</v>
      </c>
    </row>
    <row r="51" spans="1:11" x14ac:dyDescent="0.25">
      <c r="A51" s="36">
        <v>87</v>
      </c>
      <c r="B51" s="36">
        <v>0</v>
      </c>
      <c r="C51" s="36"/>
      <c r="D51" s="36"/>
      <c r="E51" s="36">
        <v>49</v>
      </c>
      <c r="F51" s="78" t="s">
        <v>383</v>
      </c>
      <c r="G51" s="78" t="s">
        <v>383</v>
      </c>
      <c r="H51" s="36" t="str">
        <f t="shared" si="0"/>
        <v>ГВАДЕЛУПА</v>
      </c>
      <c r="I51" s="79" t="s">
        <v>384</v>
      </c>
      <c r="J51" s="80">
        <v>0</v>
      </c>
      <c r="K51" s="81">
        <v>1</v>
      </c>
    </row>
    <row r="52" spans="1:11" x14ac:dyDescent="0.25">
      <c r="A52" s="36">
        <v>89</v>
      </c>
      <c r="B52" s="36">
        <v>0</v>
      </c>
      <c r="C52" s="36"/>
      <c r="D52" s="36"/>
      <c r="E52" s="36">
        <v>50</v>
      </c>
      <c r="F52" s="78" t="s">
        <v>385</v>
      </c>
      <c r="G52" s="78" t="s">
        <v>385</v>
      </c>
      <c r="H52" s="36" t="str">
        <f t="shared" si="0"/>
        <v>ГВАТЕМАЛА</v>
      </c>
      <c r="I52" s="79" t="s">
        <v>386</v>
      </c>
      <c r="J52" s="80">
        <v>0</v>
      </c>
      <c r="K52" s="81">
        <v>1</v>
      </c>
    </row>
    <row r="53" spans="1:11" x14ac:dyDescent="0.25">
      <c r="A53" s="36">
        <v>90</v>
      </c>
      <c r="B53" s="36">
        <v>0</v>
      </c>
      <c r="C53" s="36"/>
      <c r="D53" s="36"/>
      <c r="E53" s="36">
        <v>51</v>
      </c>
      <c r="F53" s="78" t="s">
        <v>387</v>
      </c>
      <c r="G53" s="78" t="s">
        <v>387</v>
      </c>
      <c r="H53" s="36" t="str">
        <f t="shared" si="0"/>
        <v>ГВИНЕЯ</v>
      </c>
      <c r="I53" s="79" t="s">
        <v>388</v>
      </c>
      <c r="J53" s="80">
        <v>0</v>
      </c>
      <c r="K53" s="81">
        <v>1</v>
      </c>
    </row>
    <row r="54" spans="1:11" x14ac:dyDescent="0.25">
      <c r="A54" s="36">
        <v>174</v>
      </c>
      <c r="B54" s="36">
        <v>0</v>
      </c>
      <c r="C54" s="36"/>
      <c r="D54" s="36"/>
      <c r="E54" s="36">
        <v>52</v>
      </c>
      <c r="F54" s="78" t="s">
        <v>389</v>
      </c>
      <c r="G54" s="78" t="s">
        <v>389</v>
      </c>
      <c r="H54" s="36" t="str">
        <f t="shared" si="0"/>
        <v>ГВИНЕЯ-БИСАУ</v>
      </c>
      <c r="I54" s="79" t="s">
        <v>390</v>
      </c>
      <c r="J54" s="80">
        <v>0</v>
      </c>
      <c r="K54" s="81">
        <v>1</v>
      </c>
    </row>
    <row r="55" spans="1:11" x14ac:dyDescent="0.25">
      <c r="A55" s="36">
        <v>80</v>
      </c>
      <c r="B55" s="36">
        <v>0</v>
      </c>
      <c r="C55" s="36"/>
      <c r="D55" s="36"/>
      <c r="E55" s="36">
        <v>53</v>
      </c>
      <c r="F55" s="78" t="s">
        <v>391</v>
      </c>
      <c r="G55" s="78" t="s">
        <v>391</v>
      </c>
      <c r="H55" s="36" t="str">
        <f t="shared" si="0"/>
        <v>ГЕРМАНИЯ</v>
      </c>
      <c r="I55" s="79" t="s">
        <v>392</v>
      </c>
      <c r="J55" s="80">
        <v>0</v>
      </c>
      <c r="K55" s="81">
        <v>1</v>
      </c>
    </row>
    <row r="56" spans="1:11" x14ac:dyDescent="0.25">
      <c r="A56" s="36">
        <v>82</v>
      </c>
      <c r="B56" s="36">
        <v>0</v>
      </c>
      <c r="C56" s="36"/>
      <c r="D56" s="36"/>
      <c r="E56" s="36">
        <v>54</v>
      </c>
      <c r="F56" s="78" t="s">
        <v>393</v>
      </c>
      <c r="G56" s="78" t="s">
        <v>393</v>
      </c>
      <c r="H56" s="36" t="str">
        <f t="shared" si="0"/>
        <v>ГИБРАЛТАР</v>
      </c>
      <c r="I56" s="79" t="s">
        <v>394</v>
      </c>
      <c r="J56" s="80">
        <v>0</v>
      </c>
      <c r="K56" s="81">
        <v>1</v>
      </c>
    </row>
    <row r="57" spans="1:11" x14ac:dyDescent="0.25">
      <c r="A57" s="36">
        <v>95</v>
      </c>
      <c r="B57" s="36">
        <v>0</v>
      </c>
      <c r="C57" s="36"/>
      <c r="D57" s="36"/>
      <c r="E57" s="36">
        <v>55</v>
      </c>
      <c r="F57" s="78" t="s">
        <v>395</v>
      </c>
      <c r="G57" s="78" t="s">
        <v>395</v>
      </c>
      <c r="H57" s="36" t="str">
        <f t="shared" si="0"/>
        <v>ГОНДУРАС</v>
      </c>
      <c r="I57" s="79" t="s">
        <v>396</v>
      </c>
      <c r="J57" s="80">
        <v>0</v>
      </c>
      <c r="K57" s="81">
        <v>1</v>
      </c>
    </row>
    <row r="58" spans="1:11" x14ac:dyDescent="0.25">
      <c r="A58" s="36">
        <v>96</v>
      </c>
      <c r="B58" s="36">
        <v>0</v>
      </c>
      <c r="C58" s="36"/>
      <c r="D58" s="36"/>
      <c r="E58" s="36">
        <v>56</v>
      </c>
      <c r="F58" s="78" t="s">
        <v>397</v>
      </c>
      <c r="G58" s="78" t="s">
        <v>397</v>
      </c>
      <c r="H58" s="36" t="str">
        <f t="shared" si="0"/>
        <v>ГОНКОНГ</v>
      </c>
      <c r="I58" s="79" t="s">
        <v>398</v>
      </c>
      <c r="J58" s="80">
        <v>0</v>
      </c>
      <c r="K58" s="81">
        <v>1</v>
      </c>
    </row>
    <row r="59" spans="1:11" x14ac:dyDescent="0.25">
      <c r="A59" s="36">
        <v>86</v>
      </c>
      <c r="B59" s="36">
        <v>0</v>
      </c>
      <c r="C59" s="36"/>
      <c r="D59" s="36"/>
      <c r="E59" s="36">
        <v>57</v>
      </c>
      <c r="F59" s="78" t="s">
        <v>399</v>
      </c>
      <c r="G59" s="78" t="s">
        <v>399</v>
      </c>
      <c r="H59" s="36" t="str">
        <f t="shared" si="0"/>
        <v>ГРЕНАДА</v>
      </c>
      <c r="I59" s="79" t="s">
        <v>400</v>
      </c>
      <c r="J59" s="80">
        <v>0</v>
      </c>
      <c r="K59" s="81">
        <v>1</v>
      </c>
    </row>
    <row r="60" spans="1:11" x14ac:dyDescent="0.25">
      <c r="A60" s="36">
        <v>85</v>
      </c>
      <c r="B60" s="36">
        <v>0</v>
      </c>
      <c r="C60" s="36"/>
      <c r="D60" s="36"/>
      <c r="E60" s="36">
        <v>58</v>
      </c>
      <c r="F60" s="78" t="s">
        <v>401</v>
      </c>
      <c r="G60" s="78" t="s">
        <v>401</v>
      </c>
      <c r="H60" s="36" t="str">
        <f t="shared" si="0"/>
        <v>ГРЕНЛАНДИЯ</v>
      </c>
      <c r="I60" s="79" t="s">
        <v>402</v>
      </c>
      <c r="J60" s="80">
        <v>0</v>
      </c>
      <c r="K60" s="81">
        <v>1</v>
      </c>
    </row>
    <row r="61" spans="1:11" x14ac:dyDescent="0.25">
      <c r="A61" s="36">
        <v>84</v>
      </c>
      <c r="B61" s="36">
        <v>0</v>
      </c>
      <c r="C61" s="36"/>
      <c r="D61" s="36"/>
      <c r="E61" s="36">
        <v>59</v>
      </c>
      <c r="F61" s="78" t="s">
        <v>403</v>
      </c>
      <c r="G61" s="78" t="s">
        <v>403</v>
      </c>
      <c r="H61" s="36" t="str">
        <f t="shared" si="0"/>
        <v>ГРЕЦИЯ</v>
      </c>
      <c r="I61" s="79" t="s">
        <v>404</v>
      </c>
      <c r="J61" s="80">
        <v>0</v>
      </c>
      <c r="K61" s="81">
        <v>1</v>
      </c>
    </row>
    <row r="62" spans="1:11" x14ac:dyDescent="0.25">
      <c r="A62" s="36">
        <v>77</v>
      </c>
      <c r="B62" s="36">
        <v>0</v>
      </c>
      <c r="C62" s="36"/>
      <c r="D62" s="36"/>
      <c r="E62" s="36">
        <v>60</v>
      </c>
      <c r="F62" s="78" t="s">
        <v>405</v>
      </c>
      <c r="G62" s="78" t="s">
        <v>405</v>
      </c>
      <c r="H62" s="36" t="str">
        <f t="shared" si="0"/>
        <v>ГРУЗИЯ</v>
      </c>
      <c r="I62" s="79" t="s">
        <v>406</v>
      </c>
      <c r="J62" s="80">
        <v>0</v>
      </c>
      <c r="K62" s="81">
        <v>1</v>
      </c>
    </row>
    <row r="63" spans="1:11" x14ac:dyDescent="0.25">
      <c r="A63" s="36">
        <v>88</v>
      </c>
      <c r="B63" s="36">
        <v>0</v>
      </c>
      <c r="C63" s="36"/>
      <c r="D63" s="36"/>
      <c r="E63" s="36">
        <v>61</v>
      </c>
      <c r="F63" s="78" t="s">
        <v>407</v>
      </c>
      <c r="G63" s="78" t="s">
        <v>407</v>
      </c>
      <c r="H63" s="36" t="str">
        <f t="shared" si="0"/>
        <v>ГУАМ</v>
      </c>
      <c r="I63" s="79" t="s">
        <v>408</v>
      </c>
      <c r="J63" s="80">
        <v>0</v>
      </c>
      <c r="K63" s="81">
        <v>1</v>
      </c>
    </row>
    <row r="64" spans="1:11" x14ac:dyDescent="0.25">
      <c r="A64" s="36">
        <v>58</v>
      </c>
      <c r="B64" s="36">
        <v>0</v>
      </c>
      <c r="C64" s="36"/>
      <c r="D64" s="36"/>
      <c r="E64" s="36">
        <v>62</v>
      </c>
      <c r="F64" s="78" t="s">
        <v>409</v>
      </c>
      <c r="G64" s="78" t="s">
        <v>409</v>
      </c>
      <c r="H64" s="36" t="str">
        <f t="shared" si="0"/>
        <v>ДАНИЯ</v>
      </c>
      <c r="I64" s="79" t="s">
        <v>410</v>
      </c>
      <c r="J64" s="80">
        <v>0</v>
      </c>
      <c r="K64" s="81">
        <v>1</v>
      </c>
    </row>
    <row r="65" spans="1:11" x14ac:dyDescent="0.25">
      <c r="A65" s="36">
        <v>75</v>
      </c>
      <c r="B65" s="36">
        <v>0</v>
      </c>
      <c r="C65" s="36"/>
      <c r="D65" s="36"/>
      <c r="E65" s="36">
        <v>63</v>
      </c>
      <c r="F65" s="78" t="s">
        <v>411</v>
      </c>
      <c r="G65" s="78" t="s">
        <v>411</v>
      </c>
      <c r="H65" s="36" t="str">
        <f t="shared" si="0"/>
        <v>ДЖИБУТИ</v>
      </c>
      <c r="I65" s="79" t="s">
        <v>412</v>
      </c>
      <c r="J65" s="80">
        <v>0</v>
      </c>
      <c r="K65" s="81">
        <v>1</v>
      </c>
    </row>
    <row r="66" spans="1:11" x14ac:dyDescent="0.25">
      <c r="A66" s="36">
        <v>59</v>
      </c>
      <c r="B66" s="36">
        <v>0</v>
      </c>
      <c r="C66" s="36"/>
      <c r="D66" s="36"/>
      <c r="E66" s="36">
        <v>64</v>
      </c>
      <c r="F66" s="78" t="s">
        <v>413</v>
      </c>
      <c r="G66" s="78" t="s">
        <v>413</v>
      </c>
      <c r="H66" s="36" t="str">
        <f t="shared" si="0"/>
        <v>ДОМИНИКА</v>
      </c>
      <c r="I66" s="79" t="s">
        <v>414</v>
      </c>
      <c r="J66" s="80">
        <v>0</v>
      </c>
      <c r="K66" s="81">
        <v>1</v>
      </c>
    </row>
    <row r="67" spans="1:11" ht="51" x14ac:dyDescent="0.25">
      <c r="A67" s="36">
        <v>60</v>
      </c>
      <c r="B67" s="36">
        <v>0</v>
      </c>
      <c r="C67" s="36"/>
      <c r="D67" s="36"/>
      <c r="E67" s="36">
        <v>65</v>
      </c>
      <c r="F67" s="78" t="s">
        <v>415</v>
      </c>
      <c r="G67" s="78" t="s">
        <v>416</v>
      </c>
      <c r="H67" s="36" t="str">
        <f t="shared" ref="H67:H130" si="1">CONCATENATE(IF(C67&lt;&gt;"",CONCATENATE(C67," "),""),IF(p_language_current_id=1,F67,IF(p_language_current_id=2,G67,IF(F67=G67,F67,CONCATENATE(G67,IF(B67=0," / ",CHAR(10)),F67)))),IF(D67&lt;&gt;"",CONCATENATE(" ",D67),""))</f>
        <v>ДОМИНИКАН РЕСПУБЛИКАСЫ / ДОМИНИКАНСКАЯ РЕСПУБЛИКА</v>
      </c>
      <c r="I67" s="79" t="s">
        <v>417</v>
      </c>
      <c r="J67" s="80">
        <v>0</v>
      </c>
      <c r="K67" s="81">
        <v>1</v>
      </c>
    </row>
    <row r="68" spans="1:11" ht="25.5" x14ac:dyDescent="0.25">
      <c r="A68" s="36">
        <v>245</v>
      </c>
      <c r="B68" s="36">
        <v>0</v>
      </c>
      <c r="C68" s="36"/>
      <c r="D68" s="36"/>
      <c r="E68" s="36">
        <v>66</v>
      </c>
      <c r="F68" s="78" t="s">
        <v>418</v>
      </c>
      <c r="G68" s="78" t="s">
        <v>419</v>
      </c>
      <c r="H68" s="36" t="str">
        <f t="shared" si="1"/>
        <v>ТМД-ның басқа елдері / др. страны СНГ</v>
      </c>
      <c r="I68" s="79" t="s">
        <v>274</v>
      </c>
      <c r="J68" s="80">
        <v>1</v>
      </c>
      <c r="K68" s="81">
        <v>1</v>
      </c>
    </row>
    <row r="69" spans="1:11" ht="51" x14ac:dyDescent="0.25">
      <c r="A69" s="36">
        <v>225</v>
      </c>
      <c r="B69" s="36">
        <v>0</v>
      </c>
      <c r="C69" s="36"/>
      <c r="D69" s="36"/>
      <c r="E69" s="36">
        <v>67</v>
      </c>
      <c r="F69" s="78" t="s">
        <v>420</v>
      </c>
      <c r="G69" s="78" t="s">
        <v>421</v>
      </c>
      <c r="H69" s="36" t="str">
        <f t="shared" si="1"/>
        <v>ЕГИПЕТ - ЕГИПЕТ АРАБ РЕСПУБЛИКАСЫ / ЕГИПЕТ - АРАБСКАЯ РЕСПУБЛИКА ЕГИПЕТ</v>
      </c>
      <c r="I69" s="79" t="s">
        <v>422</v>
      </c>
      <c r="J69" s="80">
        <v>0</v>
      </c>
      <c r="K69" s="81">
        <v>1</v>
      </c>
    </row>
    <row r="70" spans="1:11" x14ac:dyDescent="0.25">
      <c r="A70" s="36">
        <v>241</v>
      </c>
      <c r="B70" s="36">
        <v>0</v>
      </c>
      <c r="C70" s="36"/>
      <c r="D70" s="36"/>
      <c r="E70" s="36">
        <v>68</v>
      </c>
      <c r="F70" s="78" t="s">
        <v>423</v>
      </c>
      <c r="G70" s="78" t="s">
        <v>423</v>
      </c>
      <c r="H70" s="36" t="str">
        <f t="shared" si="1"/>
        <v>ЗАМБИЯ</v>
      </c>
      <c r="I70" s="79" t="s">
        <v>424</v>
      </c>
      <c r="J70" s="80">
        <v>0</v>
      </c>
      <c r="K70" s="81">
        <v>1</v>
      </c>
    </row>
    <row r="71" spans="1:11" x14ac:dyDescent="0.25">
      <c r="A71" s="36">
        <v>202</v>
      </c>
      <c r="B71" s="36">
        <v>0</v>
      </c>
      <c r="C71" s="36"/>
      <c r="D71" s="36"/>
      <c r="E71" s="36">
        <v>69</v>
      </c>
      <c r="F71" s="78" t="s">
        <v>425</v>
      </c>
      <c r="G71" s="78" t="s">
        <v>425</v>
      </c>
      <c r="H71" s="36" t="str">
        <f t="shared" si="1"/>
        <v>ЗАПАДНАЯ САХАРА</v>
      </c>
      <c r="I71" s="79" t="s">
        <v>426</v>
      </c>
      <c r="J71" s="80">
        <v>0</v>
      </c>
      <c r="K71" s="81">
        <v>1</v>
      </c>
    </row>
    <row r="72" spans="1:11" x14ac:dyDescent="0.25">
      <c r="A72" s="36">
        <v>200</v>
      </c>
      <c r="B72" s="36">
        <v>0</v>
      </c>
      <c r="C72" s="36"/>
      <c r="D72" s="36"/>
      <c r="E72" s="36">
        <v>70</v>
      </c>
      <c r="F72" s="78" t="s">
        <v>427</v>
      </c>
      <c r="G72" s="78" t="s">
        <v>427</v>
      </c>
      <c r="H72" s="36" t="str">
        <f t="shared" si="1"/>
        <v>ЗИМБАБВЕ</v>
      </c>
      <c r="I72" s="79" t="s">
        <v>428</v>
      </c>
      <c r="J72" s="80">
        <v>0</v>
      </c>
      <c r="K72" s="81">
        <v>1</v>
      </c>
    </row>
    <row r="73" spans="1:11" x14ac:dyDescent="0.25">
      <c r="A73" s="36">
        <v>239</v>
      </c>
      <c r="B73" s="36">
        <v>0</v>
      </c>
      <c r="C73" s="36"/>
      <c r="D73" s="36"/>
      <c r="E73" s="36">
        <v>71</v>
      </c>
      <c r="F73" s="78" t="s">
        <v>429</v>
      </c>
      <c r="G73" s="78" t="s">
        <v>429</v>
      </c>
      <c r="H73" s="36" t="str">
        <f t="shared" si="1"/>
        <v>ЙЕМЕН</v>
      </c>
      <c r="I73" s="79" t="s">
        <v>430</v>
      </c>
      <c r="J73" s="80">
        <v>0</v>
      </c>
      <c r="K73" s="81">
        <v>1</v>
      </c>
    </row>
    <row r="74" spans="1:11" x14ac:dyDescent="0.25">
      <c r="A74" s="36">
        <v>104</v>
      </c>
      <c r="B74" s="36">
        <v>0</v>
      </c>
      <c r="C74" s="36"/>
      <c r="D74" s="36"/>
      <c r="E74" s="36">
        <v>72</v>
      </c>
      <c r="F74" s="78" t="s">
        <v>431</v>
      </c>
      <c r="G74" s="78" t="s">
        <v>431</v>
      </c>
      <c r="H74" s="36" t="str">
        <f t="shared" si="1"/>
        <v>ИЗРАИЛЬ</v>
      </c>
      <c r="I74" s="79" t="s">
        <v>432</v>
      </c>
      <c r="J74" s="80">
        <v>0</v>
      </c>
      <c r="K74" s="81">
        <v>1</v>
      </c>
    </row>
    <row r="75" spans="1:11" x14ac:dyDescent="0.25">
      <c r="A75" s="36">
        <v>99</v>
      </c>
      <c r="B75" s="36">
        <v>0</v>
      </c>
      <c r="C75" s="36"/>
      <c r="D75" s="36"/>
      <c r="E75" s="36">
        <v>73</v>
      </c>
      <c r="F75" s="78" t="s">
        <v>433</v>
      </c>
      <c r="G75" s="78" t="s">
        <v>433</v>
      </c>
      <c r="H75" s="36" t="str">
        <f t="shared" si="1"/>
        <v>ИНДИЯ</v>
      </c>
      <c r="I75" s="79" t="s">
        <v>434</v>
      </c>
      <c r="J75" s="80">
        <v>0</v>
      </c>
      <c r="K75" s="81">
        <v>1</v>
      </c>
    </row>
    <row r="76" spans="1:11" x14ac:dyDescent="0.25">
      <c r="A76" s="36">
        <v>100</v>
      </c>
      <c r="B76" s="36">
        <v>0</v>
      </c>
      <c r="C76" s="36"/>
      <c r="D76" s="36"/>
      <c r="E76" s="36">
        <v>74</v>
      </c>
      <c r="F76" s="78" t="s">
        <v>435</v>
      </c>
      <c r="G76" s="78" t="s">
        <v>435</v>
      </c>
      <c r="H76" s="36" t="str">
        <f t="shared" si="1"/>
        <v>ИНДОНЕЗИЯ</v>
      </c>
      <c r="I76" s="79" t="s">
        <v>436</v>
      </c>
      <c r="J76" s="80">
        <v>0</v>
      </c>
      <c r="K76" s="81">
        <v>1</v>
      </c>
    </row>
    <row r="77" spans="1:11" x14ac:dyDescent="0.25">
      <c r="A77" s="36">
        <v>111</v>
      </c>
      <c r="B77" s="36">
        <v>0</v>
      </c>
      <c r="C77" s="36"/>
      <c r="D77" s="36"/>
      <c r="E77" s="36">
        <v>75</v>
      </c>
      <c r="F77" s="78" t="s">
        <v>437</v>
      </c>
      <c r="G77" s="78" t="s">
        <v>437</v>
      </c>
      <c r="H77" s="36" t="str">
        <f t="shared" si="1"/>
        <v>ИОРДАНИЯ</v>
      </c>
      <c r="I77" s="79" t="s">
        <v>438</v>
      </c>
      <c r="J77" s="80">
        <v>0</v>
      </c>
      <c r="K77" s="81">
        <v>1</v>
      </c>
    </row>
    <row r="78" spans="1:11" x14ac:dyDescent="0.25">
      <c r="A78" s="36">
        <v>102</v>
      </c>
      <c r="B78" s="36">
        <v>0</v>
      </c>
      <c r="C78" s="36"/>
      <c r="D78" s="36"/>
      <c r="E78" s="36">
        <v>76</v>
      </c>
      <c r="F78" s="78" t="s">
        <v>439</v>
      </c>
      <c r="G78" s="78" t="s">
        <v>439</v>
      </c>
      <c r="H78" s="36" t="str">
        <f t="shared" si="1"/>
        <v>ИРАК</v>
      </c>
      <c r="I78" s="79" t="s">
        <v>440</v>
      </c>
      <c r="J78" s="80">
        <v>0</v>
      </c>
      <c r="K78" s="81">
        <v>1</v>
      </c>
    </row>
    <row r="79" spans="1:11" ht="38.25" x14ac:dyDescent="0.25">
      <c r="A79" s="36">
        <v>101</v>
      </c>
      <c r="B79" s="36">
        <v>0</v>
      </c>
      <c r="C79" s="36"/>
      <c r="D79" s="36"/>
      <c r="E79" s="36">
        <v>77</v>
      </c>
      <c r="F79" s="78" t="s">
        <v>441</v>
      </c>
      <c r="G79" s="78" t="s">
        <v>442</v>
      </c>
      <c r="H79" s="36" t="str">
        <f t="shared" si="1"/>
        <v>ИРАН, ИСЛАМ РЕСПУБЛИКАСЫ / ИРАН, ИСЛАМСКАЯ РЕСПУБЛИКА</v>
      </c>
      <c r="I79" s="79" t="s">
        <v>443</v>
      </c>
      <c r="J79" s="80">
        <v>0</v>
      </c>
      <c r="K79" s="81">
        <v>1</v>
      </c>
    </row>
    <row r="80" spans="1:11" x14ac:dyDescent="0.25">
      <c r="A80" s="36">
        <v>103</v>
      </c>
      <c r="B80" s="36">
        <v>0</v>
      </c>
      <c r="C80" s="36"/>
      <c r="D80" s="36"/>
      <c r="E80" s="36">
        <v>78</v>
      </c>
      <c r="F80" s="78" t="s">
        <v>444</v>
      </c>
      <c r="G80" s="78" t="s">
        <v>444</v>
      </c>
      <c r="H80" s="36" t="str">
        <f t="shared" si="1"/>
        <v>ИРЛАНДИЯ</v>
      </c>
      <c r="I80" s="79" t="s">
        <v>445</v>
      </c>
      <c r="J80" s="80">
        <v>0</v>
      </c>
      <c r="K80" s="81">
        <v>1</v>
      </c>
    </row>
    <row r="81" spans="1:11" x14ac:dyDescent="0.25">
      <c r="A81" s="36">
        <v>98</v>
      </c>
      <c r="B81" s="36">
        <v>0</v>
      </c>
      <c r="C81" s="36"/>
      <c r="D81" s="36"/>
      <c r="E81" s="36">
        <v>79</v>
      </c>
      <c r="F81" s="78" t="s">
        <v>446</v>
      </c>
      <c r="G81" s="78" t="s">
        <v>446</v>
      </c>
      <c r="H81" s="36" t="str">
        <f t="shared" si="1"/>
        <v>ИСЛАНДИЯ</v>
      </c>
      <c r="I81" s="79" t="s">
        <v>447</v>
      </c>
      <c r="J81" s="80">
        <v>0</v>
      </c>
      <c r="K81" s="81">
        <v>1</v>
      </c>
    </row>
    <row r="82" spans="1:11" x14ac:dyDescent="0.25">
      <c r="A82" s="36">
        <v>201</v>
      </c>
      <c r="B82" s="36">
        <v>0</v>
      </c>
      <c r="C82" s="36"/>
      <c r="D82" s="36"/>
      <c r="E82" s="36">
        <v>80</v>
      </c>
      <c r="F82" s="78" t="s">
        <v>448</v>
      </c>
      <c r="G82" s="78" t="s">
        <v>448</v>
      </c>
      <c r="H82" s="36" t="str">
        <f t="shared" si="1"/>
        <v>ИСПАНИЯ</v>
      </c>
      <c r="I82" s="79" t="s">
        <v>449</v>
      </c>
      <c r="J82" s="80">
        <v>0</v>
      </c>
      <c r="K82" s="81">
        <v>1</v>
      </c>
    </row>
    <row r="83" spans="1:11" x14ac:dyDescent="0.25">
      <c r="A83" s="36">
        <v>105</v>
      </c>
      <c r="B83" s="36">
        <v>0</v>
      </c>
      <c r="C83" s="36"/>
      <c r="D83" s="36"/>
      <c r="E83" s="36">
        <v>81</v>
      </c>
      <c r="F83" s="78" t="s">
        <v>450</v>
      </c>
      <c r="G83" s="78" t="s">
        <v>450</v>
      </c>
      <c r="H83" s="36" t="str">
        <f t="shared" si="1"/>
        <v>ИТАЛИЯ</v>
      </c>
      <c r="I83" s="79" t="s">
        <v>451</v>
      </c>
      <c r="J83" s="80">
        <v>0</v>
      </c>
      <c r="K83" s="81">
        <v>1</v>
      </c>
    </row>
    <row r="84" spans="1:11" x14ac:dyDescent="0.25">
      <c r="A84" s="36">
        <v>37</v>
      </c>
      <c r="B84" s="36">
        <v>0</v>
      </c>
      <c r="C84" s="36"/>
      <c r="D84" s="36"/>
      <c r="E84" s="36">
        <v>82</v>
      </c>
      <c r="F84" s="78" t="s">
        <v>452</v>
      </c>
      <c r="G84" s="78" t="s">
        <v>452</v>
      </c>
      <c r="H84" s="36" t="str">
        <f t="shared" si="1"/>
        <v>КАБО-ВЕРДЕ</v>
      </c>
      <c r="I84" s="79" t="s">
        <v>453</v>
      </c>
      <c r="J84" s="80">
        <v>0</v>
      </c>
      <c r="K84" s="81">
        <v>1</v>
      </c>
    </row>
    <row r="85" spans="1:11" x14ac:dyDescent="0.25">
      <c r="A85" s="36">
        <v>110</v>
      </c>
      <c r="B85" s="36">
        <v>0</v>
      </c>
      <c r="C85" s="36"/>
      <c r="D85" s="36"/>
      <c r="E85" s="36">
        <v>83</v>
      </c>
      <c r="F85" s="78" t="s">
        <v>454</v>
      </c>
      <c r="G85" s="78" t="s">
        <v>454</v>
      </c>
      <c r="H85" s="36" t="str">
        <f t="shared" si="1"/>
        <v>КАЗАХСТАН</v>
      </c>
      <c r="I85" s="79" t="s">
        <v>455</v>
      </c>
      <c r="J85" s="80">
        <v>1</v>
      </c>
      <c r="K85" s="81">
        <v>1</v>
      </c>
    </row>
    <row r="86" spans="1:11" x14ac:dyDescent="0.25">
      <c r="A86" s="36">
        <v>34</v>
      </c>
      <c r="B86" s="36">
        <v>0</v>
      </c>
      <c r="C86" s="36"/>
      <c r="D86" s="36"/>
      <c r="E86" s="36">
        <v>84</v>
      </c>
      <c r="F86" s="78" t="s">
        <v>456</v>
      </c>
      <c r="G86" s="78" t="s">
        <v>456</v>
      </c>
      <c r="H86" s="36" t="str">
        <f t="shared" si="1"/>
        <v>КАМБОДЖА</v>
      </c>
      <c r="I86" s="79" t="s">
        <v>457</v>
      </c>
      <c r="J86" s="80">
        <v>0</v>
      </c>
      <c r="K86" s="81">
        <v>1</v>
      </c>
    </row>
    <row r="87" spans="1:11" x14ac:dyDescent="0.25">
      <c r="A87" s="36">
        <v>35</v>
      </c>
      <c r="B87" s="36">
        <v>0</v>
      </c>
      <c r="C87" s="36"/>
      <c r="D87" s="36"/>
      <c r="E87" s="36">
        <v>85</v>
      </c>
      <c r="F87" s="78" t="s">
        <v>458</v>
      </c>
      <c r="G87" s="78" t="s">
        <v>458</v>
      </c>
      <c r="H87" s="36" t="str">
        <f t="shared" si="1"/>
        <v>КАМЕРУН</v>
      </c>
      <c r="I87" s="79" t="s">
        <v>459</v>
      </c>
      <c r="J87" s="80">
        <v>0</v>
      </c>
      <c r="K87" s="81">
        <v>1</v>
      </c>
    </row>
    <row r="88" spans="1:11" x14ac:dyDescent="0.25">
      <c r="A88" s="36">
        <v>36</v>
      </c>
      <c r="B88" s="36">
        <v>0</v>
      </c>
      <c r="C88" s="36"/>
      <c r="D88" s="36"/>
      <c r="E88" s="36">
        <v>86</v>
      </c>
      <c r="F88" s="78" t="s">
        <v>460</v>
      </c>
      <c r="G88" s="78" t="s">
        <v>460</v>
      </c>
      <c r="H88" s="36" t="str">
        <f t="shared" si="1"/>
        <v>КАНАДА</v>
      </c>
      <c r="I88" s="79" t="s">
        <v>461</v>
      </c>
      <c r="J88" s="80">
        <v>0</v>
      </c>
      <c r="K88" s="81">
        <v>1</v>
      </c>
    </row>
    <row r="89" spans="1:11" x14ac:dyDescent="0.25">
      <c r="A89" s="36">
        <v>177</v>
      </c>
      <c r="B89" s="36">
        <v>0</v>
      </c>
      <c r="C89" s="36"/>
      <c r="D89" s="36"/>
      <c r="E89" s="36">
        <v>87</v>
      </c>
      <c r="F89" s="78" t="s">
        <v>462</v>
      </c>
      <c r="G89" s="78" t="s">
        <v>462</v>
      </c>
      <c r="H89" s="36" t="str">
        <f t="shared" si="1"/>
        <v>КАТАР</v>
      </c>
      <c r="I89" s="79" t="s">
        <v>463</v>
      </c>
      <c r="J89" s="80">
        <v>0</v>
      </c>
      <c r="K89" s="81">
        <v>1</v>
      </c>
    </row>
    <row r="90" spans="1:11" x14ac:dyDescent="0.25">
      <c r="A90" s="36">
        <v>112</v>
      </c>
      <c r="B90" s="36">
        <v>0</v>
      </c>
      <c r="C90" s="36"/>
      <c r="D90" s="36"/>
      <c r="E90" s="36">
        <v>88</v>
      </c>
      <c r="F90" s="78" t="s">
        <v>464</v>
      </c>
      <c r="G90" s="78" t="s">
        <v>464</v>
      </c>
      <c r="H90" s="36" t="str">
        <f t="shared" si="1"/>
        <v>КЕНИЯ</v>
      </c>
      <c r="I90" s="79" t="s">
        <v>465</v>
      </c>
      <c r="J90" s="80">
        <v>0</v>
      </c>
      <c r="K90" s="81">
        <v>1</v>
      </c>
    </row>
    <row r="91" spans="1:11" x14ac:dyDescent="0.25">
      <c r="A91" s="36">
        <v>55</v>
      </c>
      <c r="B91" s="36">
        <v>0</v>
      </c>
      <c r="C91" s="36"/>
      <c r="D91" s="36"/>
      <c r="E91" s="36">
        <v>89</v>
      </c>
      <c r="F91" s="78" t="s">
        <v>466</v>
      </c>
      <c r="G91" s="78" t="s">
        <v>466</v>
      </c>
      <c r="H91" s="36" t="str">
        <f t="shared" si="1"/>
        <v>КИПР</v>
      </c>
      <c r="I91" s="79" t="s">
        <v>467</v>
      </c>
      <c r="J91" s="80">
        <v>0</v>
      </c>
      <c r="K91" s="81">
        <v>1</v>
      </c>
    </row>
    <row r="92" spans="1:11" x14ac:dyDescent="0.25">
      <c r="A92" s="36">
        <v>83</v>
      </c>
      <c r="B92" s="36">
        <v>0</v>
      </c>
      <c r="C92" s="36"/>
      <c r="D92" s="36"/>
      <c r="E92" s="36">
        <v>90</v>
      </c>
      <c r="F92" s="78" t="s">
        <v>468</v>
      </c>
      <c r="G92" s="78" t="s">
        <v>468</v>
      </c>
      <c r="H92" s="36" t="str">
        <f t="shared" si="1"/>
        <v>КИРИБАТИ</v>
      </c>
      <c r="I92" s="79" t="s">
        <v>469</v>
      </c>
      <c r="J92" s="80">
        <v>0</v>
      </c>
      <c r="K92" s="81">
        <v>1</v>
      </c>
    </row>
    <row r="93" spans="1:11" x14ac:dyDescent="0.25">
      <c r="A93" s="36">
        <v>43</v>
      </c>
      <c r="B93" s="36">
        <v>0</v>
      </c>
      <c r="C93" s="36"/>
      <c r="D93" s="36"/>
      <c r="E93" s="36">
        <v>91</v>
      </c>
      <c r="F93" s="78" t="s">
        <v>470</v>
      </c>
      <c r="G93" s="78" t="s">
        <v>470</v>
      </c>
      <c r="H93" s="36" t="str">
        <f t="shared" si="1"/>
        <v>КИТАЙ</v>
      </c>
      <c r="I93" s="79" t="s">
        <v>471</v>
      </c>
      <c r="J93" s="80">
        <v>0</v>
      </c>
      <c r="K93" s="81">
        <v>1</v>
      </c>
    </row>
    <row r="94" spans="1:11" ht="38.25" x14ac:dyDescent="0.25">
      <c r="A94" s="36">
        <v>46</v>
      </c>
      <c r="B94" s="36">
        <v>0</v>
      </c>
      <c r="C94" s="36"/>
      <c r="D94" s="36"/>
      <c r="E94" s="36">
        <v>92</v>
      </c>
      <c r="F94" s="78" t="s">
        <v>472</v>
      </c>
      <c r="G94" s="78" t="s">
        <v>473</v>
      </c>
      <c r="H94" s="36" t="str">
        <f t="shared" si="1"/>
        <v>Кокос аралдары немесе Килинг аралдары / Кокосовые острова или острова Килинг</v>
      </c>
      <c r="I94" s="79" t="s">
        <v>474</v>
      </c>
      <c r="J94" s="80">
        <v>0</v>
      </c>
      <c r="K94" s="81">
        <v>1</v>
      </c>
    </row>
    <row r="95" spans="1:11" x14ac:dyDescent="0.25">
      <c r="A95" s="36">
        <v>47</v>
      </c>
      <c r="B95" s="36">
        <v>0</v>
      </c>
      <c r="C95" s="36"/>
      <c r="D95" s="36"/>
      <c r="E95" s="36">
        <v>93</v>
      </c>
      <c r="F95" s="78" t="s">
        <v>475</v>
      </c>
      <c r="G95" s="78" t="s">
        <v>475</v>
      </c>
      <c r="H95" s="36" t="str">
        <f t="shared" si="1"/>
        <v>КОЛУМБИЯ</v>
      </c>
      <c r="I95" s="79" t="s">
        <v>476</v>
      </c>
      <c r="J95" s="80">
        <v>0</v>
      </c>
      <c r="K95" s="81">
        <v>1</v>
      </c>
    </row>
    <row r="96" spans="1:11" x14ac:dyDescent="0.25">
      <c r="A96" s="36">
        <v>48</v>
      </c>
      <c r="B96" s="36">
        <v>0</v>
      </c>
      <c r="C96" s="36"/>
      <c r="D96" s="36"/>
      <c r="E96" s="36">
        <v>94</v>
      </c>
      <c r="F96" s="78" t="s">
        <v>477</v>
      </c>
      <c r="G96" s="78" t="s">
        <v>478</v>
      </c>
      <c r="H96" s="36" t="str">
        <f t="shared" si="1"/>
        <v>КОМОР / КОМОРЫ</v>
      </c>
      <c r="I96" s="79" t="s">
        <v>479</v>
      </c>
      <c r="J96" s="80">
        <v>0</v>
      </c>
      <c r="K96" s="81">
        <v>1</v>
      </c>
    </row>
    <row r="97" spans="1:11" x14ac:dyDescent="0.25">
      <c r="A97" s="36">
        <v>49</v>
      </c>
      <c r="B97" s="36">
        <v>0</v>
      </c>
      <c r="C97" s="36"/>
      <c r="D97" s="36"/>
      <c r="E97" s="36">
        <v>95</v>
      </c>
      <c r="F97" s="78" t="s">
        <v>480</v>
      </c>
      <c r="G97" s="78" t="s">
        <v>480</v>
      </c>
      <c r="H97" s="36" t="str">
        <f t="shared" si="1"/>
        <v>КОНГО</v>
      </c>
      <c r="I97" s="79" t="s">
        <v>481</v>
      </c>
      <c r="J97" s="80">
        <v>0</v>
      </c>
      <c r="K97" s="81">
        <v>1</v>
      </c>
    </row>
    <row r="98" spans="1:11" ht="51" x14ac:dyDescent="0.25">
      <c r="A98" s="36">
        <v>50</v>
      </c>
      <c r="B98" s="36">
        <v>0</v>
      </c>
      <c r="C98" s="36"/>
      <c r="D98" s="36"/>
      <c r="E98" s="36">
        <v>96</v>
      </c>
      <c r="F98" s="78" t="s">
        <v>482</v>
      </c>
      <c r="G98" s="78" t="s">
        <v>483</v>
      </c>
      <c r="H98" s="36" t="str">
        <f t="shared" si="1"/>
        <v>КОНГО, ДЕМОКРАТИЯЛЫ? РЕСПУБЛИКА / КОНГО, ДЕМОКРАТИЧЕСКАЯ РЕСПУБЛИКА</v>
      </c>
      <c r="I98" s="79" t="s">
        <v>484</v>
      </c>
      <c r="J98" s="80">
        <v>0</v>
      </c>
      <c r="K98" s="81">
        <v>1</v>
      </c>
    </row>
    <row r="99" spans="1:11" ht="51" x14ac:dyDescent="0.25">
      <c r="A99" s="36">
        <v>113</v>
      </c>
      <c r="B99" s="36">
        <v>0</v>
      </c>
      <c r="C99" s="36"/>
      <c r="D99" s="36"/>
      <c r="E99" s="36">
        <v>97</v>
      </c>
      <c r="F99" s="78" t="s">
        <v>485</v>
      </c>
      <c r="G99" s="78" t="s">
        <v>486</v>
      </c>
      <c r="H99" s="36" t="str">
        <f t="shared" si="1"/>
        <v>Корея, Халықтық-Демократиялық республика / Корея, Народно-Демократическая  республика</v>
      </c>
      <c r="I99" s="79" t="s">
        <v>487</v>
      </c>
      <c r="J99" s="80">
        <v>0</v>
      </c>
      <c r="K99" s="81">
        <v>1</v>
      </c>
    </row>
    <row r="100" spans="1:11" ht="25.5" x14ac:dyDescent="0.25">
      <c r="A100" s="36">
        <v>206</v>
      </c>
      <c r="B100" s="36">
        <v>0</v>
      </c>
      <c r="C100" s="36"/>
      <c r="D100" s="36"/>
      <c r="E100" s="36">
        <v>98</v>
      </c>
      <c r="F100" s="78" t="s">
        <v>488</v>
      </c>
      <c r="G100" s="78" t="s">
        <v>489</v>
      </c>
      <c r="H100" s="36" t="str">
        <f t="shared" si="1"/>
        <v>Эсватини Королдігі / Королевство Эсватини</v>
      </c>
      <c r="I100" s="79" t="s">
        <v>490</v>
      </c>
      <c r="J100" s="80">
        <v>0</v>
      </c>
      <c r="K100" s="81">
        <v>1</v>
      </c>
    </row>
    <row r="101" spans="1:11" x14ac:dyDescent="0.25">
      <c r="A101" s="36">
        <v>52</v>
      </c>
      <c r="B101" s="36">
        <v>0</v>
      </c>
      <c r="C101" s="36"/>
      <c r="D101" s="36"/>
      <c r="E101" s="36">
        <v>99</v>
      </c>
      <c r="F101" s="78" t="s">
        <v>491</v>
      </c>
      <c r="G101" s="78" t="s">
        <v>491</v>
      </c>
      <c r="H101" s="36" t="str">
        <f t="shared" si="1"/>
        <v>КОСТА-РИКА</v>
      </c>
      <c r="I101" s="79" t="s">
        <v>492</v>
      </c>
      <c r="J101" s="80">
        <v>0</v>
      </c>
      <c r="K101" s="81">
        <v>1</v>
      </c>
    </row>
    <row r="102" spans="1:11" x14ac:dyDescent="0.25">
      <c r="A102" s="36">
        <v>106</v>
      </c>
      <c r="B102" s="36">
        <v>0</v>
      </c>
      <c r="C102" s="36"/>
      <c r="D102" s="36"/>
      <c r="E102" s="36">
        <v>100</v>
      </c>
      <c r="F102" s="78" t="s">
        <v>493</v>
      </c>
      <c r="G102" s="78" t="s">
        <v>493</v>
      </c>
      <c r="H102" s="36" t="str">
        <f t="shared" si="1"/>
        <v>КОТ-Д ИВУАР</v>
      </c>
      <c r="I102" s="79" t="s">
        <v>494</v>
      </c>
      <c r="J102" s="80">
        <v>0</v>
      </c>
      <c r="K102" s="81">
        <v>1</v>
      </c>
    </row>
    <row r="103" spans="1:11" x14ac:dyDescent="0.25">
      <c r="A103" s="36">
        <v>54</v>
      </c>
      <c r="B103" s="36">
        <v>0</v>
      </c>
      <c r="C103" s="36"/>
      <c r="D103" s="36"/>
      <c r="E103" s="36">
        <v>101</v>
      </c>
      <c r="F103" s="78" t="s">
        <v>495</v>
      </c>
      <c r="G103" s="78" t="s">
        <v>495</v>
      </c>
      <c r="H103" s="36" t="str">
        <f t="shared" si="1"/>
        <v>КУБА</v>
      </c>
      <c r="I103" s="79" t="s">
        <v>496</v>
      </c>
      <c r="J103" s="80">
        <v>0</v>
      </c>
      <c r="K103" s="81">
        <v>1</v>
      </c>
    </row>
    <row r="104" spans="1:11" x14ac:dyDescent="0.25">
      <c r="A104" s="36">
        <v>115</v>
      </c>
      <c r="B104" s="36">
        <v>0</v>
      </c>
      <c r="C104" s="36"/>
      <c r="D104" s="36"/>
      <c r="E104" s="36">
        <v>102</v>
      </c>
      <c r="F104" s="78" t="s">
        <v>497</v>
      </c>
      <c r="G104" s="78" t="s">
        <v>497</v>
      </c>
      <c r="H104" s="36" t="str">
        <f t="shared" si="1"/>
        <v>КУВЕЙТ</v>
      </c>
      <c r="I104" s="79" t="s">
        <v>498</v>
      </c>
      <c r="J104" s="80">
        <v>0</v>
      </c>
      <c r="K104" s="81">
        <v>1</v>
      </c>
    </row>
    <row r="105" spans="1:11" x14ac:dyDescent="0.25">
      <c r="A105" s="36">
        <v>116</v>
      </c>
      <c r="B105" s="36">
        <v>0</v>
      </c>
      <c r="C105" s="36"/>
      <c r="D105" s="36"/>
      <c r="E105" s="36">
        <v>103</v>
      </c>
      <c r="F105" s="78" t="s">
        <v>499</v>
      </c>
      <c r="G105" s="78" t="s">
        <v>499</v>
      </c>
      <c r="H105" s="36" t="str">
        <f t="shared" si="1"/>
        <v>КЫРГЫЗСТАН</v>
      </c>
      <c r="I105" s="79" t="s">
        <v>500</v>
      </c>
      <c r="J105" s="80">
        <v>1</v>
      </c>
      <c r="K105" s="81">
        <v>1</v>
      </c>
    </row>
    <row r="106" spans="1:11" x14ac:dyDescent="0.25">
      <c r="A106" s="36">
        <v>301</v>
      </c>
      <c r="B106" s="36">
        <v>0</v>
      </c>
      <c r="C106" s="36"/>
      <c r="D106" s="36"/>
      <c r="E106" s="36">
        <v>104</v>
      </c>
      <c r="F106" s="78" t="s">
        <v>501</v>
      </c>
      <c r="G106" s="78" t="s">
        <v>501</v>
      </c>
      <c r="H106" s="36" t="str">
        <f t="shared" si="1"/>
        <v>Кюрасао</v>
      </c>
      <c r="I106" s="79" t="s">
        <v>502</v>
      </c>
      <c r="J106" s="80">
        <v>0</v>
      </c>
      <c r="K106" s="81">
        <v>1</v>
      </c>
    </row>
    <row r="107" spans="1:11" ht="76.5" x14ac:dyDescent="0.25">
      <c r="A107" s="36">
        <v>117</v>
      </c>
      <c r="B107" s="36">
        <v>0</v>
      </c>
      <c r="C107" s="36"/>
      <c r="D107" s="36"/>
      <c r="E107" s="36">
        <v>105</v>
      </c>
      <c r="F107" s="78" t="s">
        <v>503</v>
      </c>
      <c r="G107" s="78" t="s">
        <v>504</v>
      </c>
      <c r="H107" s="36" t="str">
        <f t="shared" si="1"/>
        <v>ЛАОС ХАЛЫҚТЫҚ-ДЕМОКРАТИЯЛЫҚ РЕСПУБЛИКАСЫ / ЛАОССКАЯ НАРОДНО-ДЕМОКРАТИЧЕСКАЯ РЕСПУБЛИКА</v>
      </c>
      <c r="I107" s="79" t="s">
        <v>505</v>
      </c>
      <c r="J107" s="80">
        <v>0</v>
      </c>
      <c r="K107" s="81">
        <v>1</v>
      </c>
    </row>
    <row r="108" spans="1:11" x14ac:dyDescent="0.25">
      <c r="A108" s="36">
        <v>120</v>
      </c>
      <c r="B108" s="36">
        <v>0</v>
      </c>
      <c r="C108" s="36"/>
      <c r="D108" s="36"/>
      <c r="E108" s="36">
        <v>106</v>
      </c>
      <c r="F108" s="78" t="s">
        <v>506</v>
      </c>
      <c r="G108" s="78" t="s">
        <v>506</v>
      </c>
      <c r="H108" s="36" t="str">
        <f t="shared" si="1"/>
        <v>ЛАТВИЯ</v>
      </c>
      <c r="I108" s="79" t="s">
        <v>507</v>
      </c>
      <c r="J108" s="80">
        <v>0</v>
      </c>
      <c r="K108" s="81">
        <v>1</v>
      </c>
    </row>
    <row r="109" spans="1:11" x14ac:dyDescent="0.25">
      <c r="A109" s="36">
        <v>119</v>
      </c>
      <c r="B109" s="36">
        <v>0</v>
      </c>
      <c r="C109" s="36"/>
      <c r="D109" s="36"/>
      <c r="E109" s="36">
        <v>107</v>
      </c>
      <c r="F109" s="78" t="s">
        <v>508</v>
      </c>
      <c r="G109" s="78" t="s">
        <v>508</v>
      </c>
      <c r="H109" s="36" t="str">
        <f t="shared" si="1"/>
        <v>ЛЕСОТО</v>
      </c>
      <c r="I109" s="79" t="s">
        <v>509</v>
      </c>
      <c r="J109" s="80">
        <v>0</v>
      </c>
      <c r="K109" s="81">
        <v>1</v>
      </c>
    </row>
    <row r="110" spans="1:11" x14ac:dyDescent="0.25">
      <c r="A110" s="36">
        <v>121</v>
      </c>
      <c r="B110" s="36">
        <v>0</v>
      </c>
      <c r="C110" s="36"/>
      <c r="D110" s="36"/>
      <c r="E110" s="36">
        <v>108</v>
      </c>
      <c r="F110" s="78" t="s">
        <v>510</v>
      </c>
      <c r="G110" s="78" t="s">
        <v>510</v>
      </c>
      <c r="H110" s="36" t="str">
        <f t="shared" si="1"/>
        <v>ЛИБЕРИЯ</v>
      </c>
      <c r="I110" s="79" t="s">
        <v>511</v>
      </c>
      <c r="J110" s="80">
        <v>0</v>
      </c>
      <c r="K110" s="81">
        <v>1</v>
      </c>
    </row>
    <row r="111" spans="1:11" x14ac:dyDescent="0.25">
      <c r="A111" s="36">
        <v>118</v>
      </c>
      <c r="B111" s="36">
        <v>0</v>
      </c>
      <c r="C111" s="36"/>
      <c r="D111" s="36"/>
      <c r="E111" s="36">
        <v>109</v>
      </c>
      <c r="F111" s="78" t="s">
        <v>512</v>
      </c>
      <c r="G111" s="78" t="s">
        <v>512</v>
      </c>
      <c r="H111" s="36" t="str">
        <f t="shared" si="1"/>
        <v>ЛИВАН</v>
      </c>
      <c r="I111" s="79" t="s">
        <v>513</v>
      </c>
      <c r="J111" s="80">
        <v>0</v>
      </c>
      <c r="K111" s="81">
        <v>1</v>
      </c>
    </row>
    <row r="112" spans="1:11" x14ac:dyDescent="0.25">
      <c r="A112" s="36">
        <v>122</v>
      </c>
      <c r="B112" s="36">
        <v>0</v>
      </c>
      <c r="C112" s="36"/>
      <c r="D112" s="36"/>
      <c r="E112" s="36">
        <v>110</v>
      </c>
      <c r="F112" s="78" t="s">
        <v>514</v>
      </c>
      <c r="G112" s="78" t="s">
        <v>514</v>
      </c>
      <c r="H112" s="36" t="str">
        <f t="shared" si="1"/>
        <v>ЛИВИЯ</v>
      </c>
      <c r="I112" s="79" t="s">
        <v>515</v>
      </c>
      <c r="J112" s="80">
        <v>0</v>
      </c>
      <c r="K112" s="81">
        <v>1</v>
      </c>
    </row>
    <row r="113" spans="1:11" x14ac:dyDescent="0.25">
      <c r="A113" s="36">
        <v>124</v>
      </c>
      <c r="B113" s="36">
        <v>0</v>
      </c>
      <c r="C113" s="36"/>
      <c r="D113" s="36"/>
      <c r="E113" s="36">
        <v>111</v>
      </c>
      <c r="F113" s="78" t="s">
        <v>516</v>
      </c>
      <c r="G113" s="78" t="s">
        <v>516</v>
      </c>
      <c r="H113" s="36" t="str">
        <f t="shared" si="1"/>
        <v>ЛИТВА</v>
      </c>
      <c r="I113" s="79" t="s">
        <v>517</v>
      </c>
      <c r="J113" s="80">
        <v>0</v>
      </c>
      <c r="K113" s="81">
        <v>1</v>
      </c>
    </row>
    <row r="114" spans="1:11" x14ac:dyDescent="0.25">
      <c r="A114" s="36">
        <v>123</v>
      </c>
      <c r="B114" s="36">
        <v>0</v>
      </c>
      <c r="C114" s="36"/>
      <c r="D114" s="36"/>
      <c r="E114" s="36">
        <v>112</v>
      </c>
      <c r="F114" s="78" t="s">
        <v>518</v>
      </c>
      <c r="G114" s="78" t="s">
        <v>518</v>
      </c>
      <c r="H114" s="36" t="str">
        <f t="shared" si="1"/>
        <v>ЛИХТЕНШТЕЙН</v>
      </c>
      <c r="I114" s="79" t="s">
        <v>519</v>
      </c>
      <c r="J114" s="80">
        <v>0</v>
      </c>
      <c r="K114" s="81">
        <v>1</v>
      </c>
    </row>
    <row r="115" spans="1:11" x14ac:dyDescent="0.25">
      <c r="A115" s="36">
        <v>125</v>
      </c>
      <c r="B115" s="36">
        <v>0</v>
      </c>
      <c r="C115" s="36"/>
      <c r="D115" s="36"/>
      <c r="E115" s="36">
        <v>113</v>
      </c>
      <c r="F115" s="78" t="s">
        <v>520</v>
      </c>
      <c r="G115" s="78" t="s">
        <v>520</v>
      </c>
      <c r="H115" s="36" t="str">
        <f t="shared" si="1"/>
        <v>ЛЮКСЕМБУРГ</v>
      </c>
      <c r="I115" s="79" t="s">
        <v>521</v>
      </c>
      <c r="J115" s="80">
        <v>0</v>
      </c>
      <c r="K115" s="81">
        <v>1</v>
      </c>
    </row>
    <row r="116" spans="1:11" ht="38.25" x14ac:dyDescent="0.25">
      <c r="A116" s="36">
        <v>310</v>
      </c>
      <c r="B116" s="36">
        <v>0</v>
      </c>
      <c r="C116" s="36"/>
      <c r="D116" s="36"/>
      <c r="E116" s="36">
        <v>114</v>
      </c>
      <c r="F116" s="78" t="s">
        <v>522</v>
      </c>
      <c r="G116" s="78" t="s">
        <v>522</v>
      </c>
      <c r="H116" s="36" t="str">
        <f t="shared" si="1"/>
        <v>м/о Азиатский банк инфраструктурных инвестиций</v>
      </c>
      <c r="I116" s="79" t="s">
        <v>523</v>
      </c>
      <c r="J116" s="80">
        <v>0</v>
      </c>
      <c r="K116" s="81">
        <v>1</v>
      </c>
    </row>
    <row r="117" spans="1:11" ht="25.5" x14ac:dyDescent="0.25">
      <c r="A117" s="36">
        <v>311</v>
      </c>
      <c r="B117" s="36">
        <v>0</v>
      </c>
      <c r="C117" s="36"/>
      <c r="D117" s="36"/>
      <c r="E117" s="36">
        <v>115</v>
      </c>
      <c r="F117" s="78" t="s">
        <v>524</v>
      </c>
      <c r="G117" s="78" t="s">
        <v>524</v>
      </c>
      <c r="H117" s="36" t="str">
        <f t="shared" si="1"/>
        <v>м/о Антикризисный фонд ЕврАзЭС</v>
      </c>
      <c r="I117" s="79" t="s">
        <v>525</v>
      </c>
      <c r="J117" s="80">
        <v>0</v>
      </c>
      <c r="K117" s="81">
        <v>1</v>
      </c>
    </row>
    <row r="118" spans="1:11" ht="25.5" x14ac:dyDescent="0.25">
      <c r="A118" s="36">
        <v>306</v>
      </c>
      <c r="B118" s="36">
        <v>0</v>
      </c>
      <c r="C118" s="36"/>
      <c r="D118" s="36"/>
      <c r="E118" s="36">
        <v>116</v>
      </c>
      <c r="F118" s="78" t="s">
        <v>526</v>
      </c>
      <c r="G118" s="78" t="s">
        <v>526</v>
      </c>
      <c r="H118" s="36" t="str">
        <f t="shared" si="1"/>
        <v>м/о Евразийский Банк Развития</v>
      </c>
      <c r="I118" s="79" t="s">
        <v>274</v>
      </c>
      <c r="J118" s="80">
        <v>0</v>
      </c>
      <c r="K118" s="81">
        <v>1</v>
      </c>
    </row>
    <row r="119" spans="1:11" ht="25.5" x14ac:dyDescent="0.25">
      <c r="A119" s="36">
        <v>315</v>
      </c>
      <c r="B119" s="36">
        <v>0</v>
      </c>
      <c r="C119" s="36"/>
      <c r="D119" s="36"/>
      <c r="E119" s="36">
        <v>117</v>
      </c>
      <c r="F119" s="78" t="s">
        <v>527</v>
      </c>
      <c r="G119" s="78" t="s">
        <v>527</v>
      </c>
      <c r="H119" s="36" t="str">
        <f t="shared" si="1"/>
        <v>м/о Международная Ассоцияация Развития</v>
      </c>
      <c r="I119" s="79" t="s">
        <v>528</v>
      </c>
      <c r="J119" s="80">
        <v>0</v>
      </c>
      <c r="K119" s="81">
        <v>1</v>
      </c>
    </row>
    <row r="120" spans="1:11" x14ac:dyDescent="0.25">
      <c r="A120" s="36">
        <v>135</v>
      </c>
      <c r="B120" s="36">
        <v>0</v>
      </c>
      <c r="C120" s="36"/>
      <c r="D120" s="36"/>
      <c r="E120" s="36">
        <v>118</v>
      </c>
      <c r="F120" s="78" t="s">
        <v>529</v>
      </c>
      <c r="G120" s="78" t="s">
        <v>529</v>
      </c>
      <c r="H120" s="36" t="str">
        <f t="shared" si="1"/>
        <v>МАВРИКИЙ</v>
      </c>
      <c r="I120" s="79" t="s">
        <v>530</v>
      </c>
      <c r="J120" s="80">
        <v>0</v>
      </c>
      <c r="K120" s="81">
        <v>1</v>
      </c>
    </row>
    <row r="121" spans="1:11" x14ac:dyDescent="0.25">
      <c r="A121" s="36">
        <v>134</v>
      </c>
      <c r="B121" s="36">
        <v>0</v>
      </c>
      <c r="C121" s="36"/>
      <c r="D121" s="36"/>
      <c r="E121" s="36">
        <v>119</v>
      </c>
      <c r="F121" s="78" t="s">
        <v>531</v>
      </c>
      <c r="G121" s="78" t="s">
        <v>531</v>
      </c>
      <c r="H121" s="36" t="str">
        <f t="shared" si="1"/>
        <v>МАВРИТАНИЯ</v>
      </c>
      <c r="I121" s="79" t="s">
        <v>532</v>
      </c>
      <c r="J121" s="80">
        <v>0</v>
      </c>
      <c r="K121" s="81">
        <v>1</v>
      </c>
    </row>
    <row r="122" spans="1:11" x14ac:dyDescent="0.25">
      <c r="A122" s="36">
        <v>127</v>
      </c>
      <c r="B122" s="36">
        <v>0</v>
      </c>
      <c r="C122" s="36"/>
      <c r="D122" s="36"/>
      <c r="E122" s="36">
        <v>120</v>
      </c>
      <c r="F122" s="78" t="s">
        <v>533</v>
      </c>
      <c r="G122" s="78" t="s">
        <v>533</v>
      </c>
      <c r="H122" s="36" t="str">
        <f t="shared" si="1"/>
        <v>МАДАГАСКАР</v>
      </c>
      <c r="I122" s="79" t="s">
        <v>534</v>
      </c>
      <c r="J122" s="80">
        <v>0</v>
      </c>
      <c r="K122" s="81">
        <v>1</v>
      </c>
    </row>
    <row r="123" spans="1:11" x14ac:dyDescent="0.25">
      <c r="A123" s="36">
        <v>293</v>
      </c>
      <c r="B123" s="36">
        <v>0</v>
      </c>
      <c r="C123" s="36"/>
      <c r="D123" s="36"/>
      <c r="E123" s="36">
        <v>121</v>
      </c>
      <c r="F123" s="78" t="s">
        <v>535</v>
      </c>
      <c r="G123" s="78" t="s">
        <v>535</v>
      </c>
      <c r="H123" s="36" t="str">
        <f t="shared" si="1"/>
        <v>МАЙОТТА</v>
      </c>
      <c r="I123" s="79" t="s">
        <v>536</v>
      </c>
      <c r="J123" s="80">
        <v>0</v>
      </c>
      <c r="K123" s="81">
        <v>1</v>
      </c>
    </row>
    <row r="124" spans="1:11" ht="76.5" x14ac:dyDescent="0.25">
      <c r="A124" s="36">
        <v>126</v>
      </c>
      <c r="B124" s="36">
        <v>0</v>
      </c>
      <c r="C124" s="36"/>
      <c r="D124" s="36"/>
      <c r="E124" s="36">
        <v>122</v>
      </c>
      <c r="F124" s="78" t="s">
        <v>537</v>
      </c>
      <c r="G124" s="78" t="s">
        <v>538</v>
      </c>
      <c r="H124" s="36" t="str">
        <f t="shared" si="1"/>
        <v>МАКАО - ҚЫТАЙДАҒЫ АРНАЙЫ ӘКІМШІЛІК АЙМАҚ / МАКАО - СПЕЦИАЛЬНЫЙ АДМИНИСТРАТИВНЫЙ РЕГИОН В КИТАЕ</v>
      </c>
      <c r="I124" s="79" t="s">
        <v>539</v>
      </c>
      <c r="J124" s="80">
        <v>0</v>
      </c>
      <c r="K124" s="81">
        <v>1</v>
      </c>
    </row>
    <row r="125" spans="1:11" ht="76.5" x14ac:dyDescent="0.25">
      <c r="A125" s="36">
        <v>224</v>
      </c>
      <c r="B125" s="36">
        <v>0</v>
      </c>
      <c r="C125" s="36"/>
      <c r="D125" s="36"/>
      <c r="E125" s="36">
        <v>123</v>
      </c>
      <c r="F125" s="78" t="s">
        <v>540</v>
      </c>
      <c r="G125" s="78" t="s">
        <v>541</v>
      </c>
      <c r="H125" s="36" t="str">
        <f t="shared" si="1"/>
        <v>МАКЕДОНИЯ, Б?РЫН?Ы ЮГОСЛАВИЯ РЕСПУБЛИКАСЫ / МАКЕДОНИЯ, БЫВШАЯ ЮГОСЛАВСКАЯ РЕСПУБЛИКА</v>
      </c>
      <c r="I125" s="79" t="s">
        <v>542</v>
      </c>
      <c r="J125" s="80">
        <v>0</v>
      </c>
      <c r="K125" s="81">
        <v>1</v>
      </c>
    </row>
    <row r="126" spans="1:11" x14ac:dyDescent="0.25">
      <c r="A126" s="36">
        <v>128</v>
      </c>
      <c r="B126" s="36">
        <v>0</v>
      </c>
      <c r="C126" s="36"/>
      <c r="D126" s="36"/>
      <c r="E126" s="36">
        <v>124</v>
      </c>
      <c r="F126" s="78" t="s">
        <v>543</v>
      </c>
      <c r="G126" s="78" t="s">
        <v>543</v>
      </c>
      <c r="H126" s="36" t="str">
        <f t="shared" si="1"/>
        <v>МАЛАВИ</v>
      </c>
      <c r="I126" s="79" t="s">
        <v>544</v>
      </c>
      <c r="J126" s="80">
        <v>0</v>
      </c>
      <c r="K126" s="81">
        <v>1</v>
      </c>
    </row>
    <row r="127" spans="1:11" x14ac:dyDescent="0.25">
      <c r="A127" s="36">
        <v>129</v>
      </c>
      <c r="B127" s="36">
        <v>0</v>
      </c>
      <c r="C127" s="36"/>
      <c r="D127" s="36"/>
      <c r="E127" s="36">
        <v>125</v>
      </c>
      <c r="F127" s="78" t="s">
        <v>545</v>
      </c>
      <c r="G127" s="78" t="s">
        <v>545</v>
      </c>
      <c r="H127" s="36" t="str">
        <f t="shared" si="1"/>
        <v>МАЛАЙЗИЯ</v>
      </c>
      <c r="I127" s="79" t="s">
        <v>546</v>
      </c>
      <c r="J127" s="80">
        <v>0</v>
      </c>
      <c r="K127" s="81">
        <v>1</v>
      </c>
    </row>
    <row r="128" spans="1:11" x14ac:dyDescent="0.25">
      <c r="A128" s="36">
        <v>131</v>
      </c>
      <c r="B128" s="36">
        <v>0</v>
      </c>
      <c r="C128" s="36"/>
      <c r="D128" s="36"/>
      <c r="E128" s="36">
        <v>126</v>
      </c>
      <c r="F128" s="78" t="s">
        <v>547</v>
      </c>
      <c r="G128" s="78" t="s">
        <v>547</v>
      </c>
      <c r="H128" s="36" t="str">
        <f t="shared" si="1"/>
        <v>МАЛИ</v>
      </c>
      <c r="I128" s="79" t="s">
        <v>548</v>
      </c>
      <c r="J128" s="80">
        <v>0</v>
      </c>
      <c r="K128" s="81">
        <v>1</v>
      </c>
    </row>
    <row r="129" spans="1:11" x14ac:dyDescent="0.25">
      <c r="A129" s="36">
        <v>130</v>
      </c>
      <c r="B129" s="36">
        <v>0</v>
      </c>
      <c r="C129" s="36"/>
      <c r="D129" s="36"/>
      <c r="E129" s="36">
        <v>127</v>
      </c>
      <c r="F129" s="78" t="s">
        <v>549</v>
      </c>
      <c r="G129" s="78" t="s">
        <v>549</v>
      </c>
      <c r="H129" s="36" t="str">
        <f t="shared" si="1"/>
        <v>МАЛЬДИВЫ</v>
      </c>
      <c r="I129" s="79" t="s">
        <v>550</v>
      </c>
      <c r="J129" s="80">
        <v>0</v>
      </c>
      <c r="K129" s="81">
        <v>1</v>
      </c>
    </row>
    <row r="130" spans="1:11" x14ac:dyDescent="0.25">
      <c r="A130" s="36">
        <v>132</v>
      </c>
      <c r="B130" s="36">
        <v>0</v>
      </c>
      <c r="C130" s="36"/>
      <c r="D130" s="36"/>
      <c r="E130" s="36">
        <v>128</v>
      </c>
      <c r="F130" s="78" t="s">
        <v>551</v>
      </c>
      <c r="G130" s="78" t="s">
        <v>551</v>
      </c>
      <c r="H130" s="36" t="str">
        <f t="shared" si="1"/>
        <v>МАЛЬТА</v>
      </c>
      <c r="I130" s="79" t="s">
        <v>552</v>
      </c>
      <c r="J130" s="80">
        <v>0</v>
      </c>
      <c r="K130" s="81">
        <v>1</v>
      </c>
    </row>
    <row r="131" spans="1:11" x14ac:dyDescent="0.25">
      <c r="A131" s="36">
        <v>142</v>
      </c>
      <c r="B131" s="36">
        <v>0</v>
      </c>
      <c r="C131" s="36"/>
      <c r="D131" s="36"/>
      <c r="E131" s="36">
        <v>129</v>
      </c>
      <c r="F131" s="78" t="s">
        <v>553</v>
      </c>
      <c r="G131" s="78" t="s">
        <v>553</v>
      </c>
      <c r="H131" s="36" t="str">
        <f t="shared" ref="H131:H194" si="2">CONCATENATE(IF(C131&lt;&gt;"",CONCATENATE(C131," "),""),IF(p_language_current_id=1,F131,IF(p_language_current_id=2,G131,IF(F131=G131,F131,CONCATENATE(G131,IF(B131=0," / ",CHAR(10)),F131)))),IF(D131&lt;&gt;"",CONCATENATE(" ",D131),""))</f>
        <v>МАРОККО</v>
      </c>
      <c r="I131" s="79" t="s">
        <v>554</v>
      </c>
      <c r="J131" s="80">
        <v>0</v>
      </c>
      <c r="K131" s="81">
        <v>1</v>
      </c>
    </row>
    <row r="132" spans="1:11" x14ac:dyDescent="0.25">
      <c r="A132" s="36">
        <v>133</v>
      </c>
      <c r="B132" s="36">
        <v>0</v>
      </c>
      <c r="C132" s="36"/>
      <c r="D132" s="36"/>
      <c r="E132" s="36">
        <v>130</v>
      </c>
      <c r="F132" s="78" t="s">
        <v>555</v>
      </c>
      <c r="G132" s="78" t="s">
        <v>555</v>
      </c>
      <c r="H132" s="36" t="str">
        <f t="shared" si="2"/>
        <v>МАРТИНИКА</v>
      </c>
      <c r="I132" s="79" t="s">
        <v>556</v>
      </c>
      <c r="J132" s="80">
        <v>0</v>
      </c>
      <c r="K132" s="81">
        <v>1</v>
      </c>
    </row>
    <row r="133" spans="1:11" ht="25.5" x14ac:dyDescent="0.25">
      <c r="A133" s="36">
        <v>163</v>
      </c>
      <c r="B133" s="36">
        <v>0</v>
      </c>
      <c r="C133" s="36"/>
      <c r="D133" s="36"/>
      <c r="E133" s="36">
        <v>131</v>
      </c>
      <c r="F133" s="78" t="s">
        <v>557</v>
      </c>
      <c r="G133" s="78" t="s">
        <v>558</v>
      </c>
      <c r="H133" s="36" t="str">
        <f t="shared" si="2"/>
        <v>МАРШАЛ АРАЛДАРЫ / МАРШАЛЛОВЫ ОСТРОВА</v>
      </c>
      <c r="I133" s="79" t="s">
        <v>559</v>
      </c>
      <c r="J133" s="80">
        <v>0</v>
      </c>
      <c r="K133" s="81">
        <v>1</v>
      </c>
    </row>
    <row r="134" spans="1:11" ht="38.25" x14ac:dyDescent="0.25">
      <c r="A134" s="36">
        <v>242</v>
      </c>
      <c r="B134" s="36">
        <v>0</v>
      </c>
      <c r="C134" s="36"/>
      <c r="D134" s="36"/>
      <c r="E134" s="36">
        <v>132</v>
      </c>
      <c r="F134" s="78" t="s">
        <v>560</v>
      </c>
      <c r="G134" s="78" t="s">
        <v>561</v>
      </c>
      <c r="H134" s="36" t="str">
        <f t="shared" si="2"/>
        <v>ХАЛЫҚАРАЛЫҚ ҰЙЫМДАР / МЕЖДУНАРОДНЫЕ ОРГАНИЗАЦИИ</v>
      </c>
      <c r="I134" s="79" t="s">
        <v>562</v>
      </c>
      <c r="J134" s="80">
        <v>0</v>
      </c>
      <c r="K134" s="81">
        <v>1</v>
      </c>
    </row>
    <row r="135" spans="1:11" x14ac:dyDescent="0.25">
      <c r="A135" s="36">
        <v>136</v>
      </c>
      <c r="B135" s="36">
        <v>0</v>
      </c>
      <c r="C135" s="36"/>
      <c r="D135" s="36"/>
      <c r="E135" s="36">
        <v>133</v>
      </c>
      <c r="F135" s="78" t="s">
        <v>563</v>
      </c>
      <c r="G135" s="78" t="s">
        <v>563</v>
      </c>
      <c r="H135" s="36" t="str">
        <f t="shared" si="2"/>
        <v>МЕКСИКА</v>
      </c>
      <c r="I135" s="79" t="s">
        <v>564</v>
      </c>
      <c r="J135" s="80">
        <v>0</v>
      </c>
      <c r="K135" s="81">
        <v>1</v>
      </c>
    </row>
    <row r="136" spans="1:11" ht="51" x14ac:dyDescent="0.25">
      <c r="A136" s="36">
        <v>162</v>
      </c>
      <c r="B136" s="36">
        <v>0</v>
      </c>
      <c r="C136" s="36"/>
      <c r="D136" s="36"/>
      <c r="E136" s="36">
        <v>134</v>
      </c>
      <c r="F136" s="78" t="s">
        <v>565</v>
      </c>
      <c r="G136" s="78" t="s">
        <v>566</v>
      </c>
      <c r="H136" s="36" t="str">
        <f t="shared" si="2"/>
        <v>МИКРОНЕЗИЯ, ФЕДЕРАЦИЯЛЫ? ШТАТТАР / МИКРОНЕЗИЯ, ФЕДЕРАТИВНЫЕ ШТАТЫ</v>
      </c>
      <c r="I136" s="79" t="s">
        <v>567</v>
      </c>
      <c r="J136" s="80">
        <v>0</v>
      </c>
      <c r="K136" s="81">
        <v>1</v>
      </c>
    </row>
    <row r="137" spans="1:11" x14ac:dyDescent="0.25">
      <c r="A137" s="36">
        <v>143</v>
      </c>
      <c r="B137" s="36">
        <v>0</v>
      </c>
      <c r="C137" s="36"/>
      <c r="D137" s="36"/>
      <c r="E137" s="36">
        <v>135</v>
      </c>
      <c r="F137" s="78" t="s">
        <v>568</v>
      </c>
      <c r="G137" s="78" t="s">
        <v>568</v>
      </c>
      <c r="H137" s="36" t="str">
        <f t="shared" si="2"/>
        <v>МОЗАМБИК</v>
      </c>
      <c r="I137" s="79" t="s">
        <v>569</v>
      </c>
      <c r="J137" s="80">
        <v>0</v>
      </c>
      <c r="K137" s="81">
        <v>1</v>
      </c>
    </row>
    <row r="138" spans="1:11" ht="51" x14ac:dyDescent="0.25">
      <c r="A138" s="36">
        <v>140</v>
      </c>
      <c r="B138" s="36">
        <v>0</v>
      </c>
      <c r="C138" s="36"/>
      <c r="D138" s="36"/>
      <c r="E138" s="36">
        <v>136</v>
      </c>
      <c r="F138" s="78" t="s">
        <v>570</v>
      </c>
      <c r="G138" s="78" t="s">
        <v>571</v>
      </c>
      <c r="H138" s="36" t="str">
        <f t="shared" si="2"/>
        <v>МОЛДАВИЯ, МОЛДОВА РЕСПУБЛИКАСЫ / МОЛДАВИЯ, РЕСПУБЛИКА МОЛДОВА</v>
      </c>
      <c r="I138" s="79" t="s">
        <v>572</v>
      </c>
      <c r="J138" s="80">
        <v>1</v>
      </c>
      <c r="K138" s="81">
        <v>1</v>
      </c>
    </row>
    <row r="139" spans="1:11" x14ac:dyDescent="0.25">
      <c r="A139" s="36">
        <v>138</v>
      </c>
      <c r="B139" s="36">
        <v>0</v>
      </c>
      <c r="C139" s="36"/>
      <c r="D139" s="36"/>
      <c r="E139" s="36">
        <v>137</v>
      </c>
      <c r="F139" s="78" t="s">
        <v>573</v>
      </c>
      <c r="G139" s="78" t="s">
        <v>573</v>
      </c>
      <c r="H139" s="36" t="str">
        <f t="shared" si="2"/>
        <v>МОНАКО</v>
      </c>
      <c r="I139" s="79" t="s">
        <v>574</v>
      </c>
      <c r="J139" s="80">
        <v>0</v>
      </c>
      <c r="K139" s="81">
        <v>1</v>
      </c>
    </row>
    <row r="140" spans="1:11" x14ac:dyDescent="0.25">
      <c r="A140" s="36">
        <v>139</v>
      </c>
      <c r="B140" s="36">
        <v>0</v>
      </c>
      <c r="C140" s="36"/>
      <c r="D140" s="36"/>
      <c r="E140" s="36">
        <v>138</v>
      </c>
      <c r="F140" s="78" t="s">
        <v>575</v>
      </c>
      <c r="G140" s="78" t="s">
        <v>575</v>
      </c>
      <c r="H140" s="36" t="str">
        <f t="shared" si="2"/>
        <v>МОНГОЛИЯ</v>
      </c>
      <c r="I140" s="79" t="s">
        <v>576</v>
      </c>
      <c r="J140" s="80">
        <v>0</v>
      </c>
      <c r="K140" s="81">
        <v>1</v>
      </c>
    </row>
    <row r="141" spans="1:11" x14ac:dyDescent="0.25">
      <c r="A141" s="36">
        <v>141</v>
      </c>
      <c r="B141" s="36">
        <v>0</v>
      </c>
      <c r="C141" s="36"/>
      <c r="D141" s="36"/>
      <c r="E141" s="36">
        <v>139</v>
      </c>
      <c r="F141" s="78" t="s">
        <v>577</v>
      </c>
      <c r="G141" s="78" t="s">
        <v>577</v>
      </c>
      <c r="H141" s="36" t="str">
        <f t="shared" si="2"/>
        <v>МОНТСЕРРАТ</v>
      </c>
      <c r="I141" s="79" t="s">
        <v>578</v>
      </c>
      <c r="J141" s="80">
        <v>0</v>
      </c>
      <c r="K141" s="81">
        <v>1</v>
      </c>
    </row>
    <row r="142" spans="1:11" x14ac:dyDescent="0.25">
      <c r="A142" s="36">
        <v>31</v>
      </c>
      <c r="B142" s="36">
        <v>0</v>
      </c>
      <c r="C142" s="36"/>
      <c r="D142" s="36"/>
      <c r="E142" s="36">
        <v>140</v>
      </c>
      <c r="F142" s="78" t="s">
        <v>579</v>
      </c>
      <c r="G142" s="78" t="s">
        <v>579</v>
      </c>
      <c r="H142" s="36" t="str">
        <f t="shared" si="2"/>
        <v>МЬЯНМА</v>
      </c>
      <c r="I142" s="79" t="s">
        <v>580</v>
      </c>
      <c r="J142" s="80">
        <v>0</v>
      </c>
      <c r="K142" s="81">
        <v>1</v>
      </c>
    </row>
    <row r="143" spans="1:11" x14ac:dyDescent="0.25">
      <c r="A143" s="36">
        <v>145</v>
      </c>
      <c r="B143" s="36">
        <v>0</v>
      </c>
      <c r="C143" s="36"/>
      <c r="D143" s="36"/>
      <c r="E143" s="36">
        <v>141</v>
      </c>
      <c r="F143" s="78" t="s">
        <v>581</v>
      </c>
      <c r="G143" s="78" t="s">
        <v>581</v>
      </c>
      <c r="H143" s="36" t="str">
        <f t="shared" si="2"/>
        <v>НАМИБИЯ</v>
      </c>
      <c r="I143" s="79" t="s">
        <v>582</v>
      </c>
      <c r="J143" s="80">
        <v>0</v>
      </c>
      <c r="K143" s="81">
        <v>1</v>
      </c>
    </row>
    <row r="144" spans="1:11" x14ac:dyDescent="0.25">
      <c r="A144" s="36">
        <v>146</v>
      </c>
      <c r="B144" s="36">
        <v>0</v>
      </c>
      <c r="C144" s="36"/>
      <c r="D144" s="36"/>
      <c r="E144" s="36">
        <v>142</v>
      </c>
      <c r="F144" s="78" t="s">
        <v>583</v>
      </c>
      <c r="G144" s="78" t="s">
        <v>583</v>
      </c>
      <c r="H144" s="36" t="str">
        <f t="shared" si="2"/>
        <v>НАУРУ</v>
      </c>
      <c r="I144" s="79" t="s">
        <v>584</v>
      </c>
      <c r="J144" s="80">
        <v>0</v>
      </c>
      <c r="K144" s="81">
        <v>1</v>
      </c>
    </row>
    <row r="145" spans="1:11" x14ac:dyDescent="0.25">
      <c r="A145" s="36">
        <v>147</v>
      </c>
      <c r="B145" s="36">
        <v>0</v>
      </c>
      <c r="C145" s="36"/>
      <c r="D145" s="36"/>
      <c r="E145" s="36">
        <v>143</v>
      </c>
      <c r="F145" s="78" t="s">
        <v>585</v>
      </c>
      <c r="G145" s="78" t="s">
        <v>585</v>
      </c>
      <c r="H145" s="36" t="str">
        <f t="shared" si="2"/>
        <v>НЕПАЛ</v>
      </c>
      <c r="I145" s="79" t="s">
        <v>586</v>
      </c>
      <c r="J145" s="80">
        <v>0</v>
      </c>
      <c r="K145" s="81">
        <v>1</v>
      </c>
    </row>
    <row r="146" spans="1:11" x14ac:dyDescent="0.25">
      <c r="A146" s="36">
        <v>155</v>
      </c>
      <c r="B146" s="36">
        <v>0</v>
      </c>
      <c r="C146" s="36"/>
      <c r="D146" s="36"/>
      <c r="E146" s="36">
        <v>144</v>
      </c>
      <c r="F146" s="78" t="s">
        <v>587</v>
      </c>
      <c r="G146" s="78" t="s">
        <v>587</v>
      </c>
      <c r="H146" s="36" t="str">
        <f t="shared" si="2"/>
        <v>НИГЕР</v>
      </c>
      <c r="I146" s="79" t="s">
        <v>588</v>
      </c>
      <c r="J146" s="80">
        <v>0</v>
      </c>
      <c r="K146" s="81">
        <v>1</v>
      </c>
    </row>
    <row r="147" spans="1:11" x14ac:dyDescent="0.25">
      <c r="A147" s="36">
        <v>156</v>
      </c>
      <c r="B147" s="36">
        <v>0</v>
      </c>
      <c r="C147" s="36"/>
      <c r="D147" s="36"/>
      <c r="E147" s="36">
        <v>145</v>
      </c>
      <c r="F147" s="78" t="s">
        <v>589</v>
      </c>
      <c r="G147" s="78" t="s">
        <v>589</v>
      </c>
      <c r="H147" s="36" t="str">
        <f t="shared" si="2"/>
        <v>НИГЕРИЯ</v>
      </c>
      <c r="I147" s="79" t="s">
        <v>590</v>
      </c>
      <c r="J147" s="80">
        <v>0</v>
      </c>
      <c r="K147" s="81">
        <v>1</v>
      </c>
    </row>
    <row r="148" spans="1:11" ht="25.5" x14ac:dyDescent="0.25">
      <c r="A148" s="36">
        <v>148</v>
      </c>
      <c r="B148" s="36">
        <v>0</v>
      </c>
      <c r="C148" s="36"/>
      <c r="D148" s="36"/>
      <c r="E148" s="36">
        <v>146</v>
      </c>
      <c r="F148" s="78" t="s">
        <v>591</v>
      </c>
      <c r="G148" s="78" t="s">
        <v>592</v>
      </c>
      <c r="H148" s="36" t="str">
        <f t="shared" si="2"/>
        <v>НИДЕРЛАНД / НИДЕРЛАНДЫ</v>
      </c>
      <c r="I148" s="79" t="s">
        <v>593</v>
      </c>
      <c r="J148" s="80">
        <v>0</v>
      </c>
      <c r="K148" s="81">
        <v>1</v>
      </c>
    </row>
    <row r="149" spans="1:11" x14ac:dyDescent="0.25">
      <c r="A149" s="36">
        <v>154</v>
      </c>
      <c r="B149" s="36">
        <v>0</v>
      </c>
      <c r="C149" s="36"/>
      <c r="D149" s="36"/>
      <c r="E149" s="36">
        <v>147</v>
      </c>
      <c r="F149" s="78" t="s">
        <v>594</v>
      </c>
      <c r="G149" s="78" t="s">
        <v>594</v>
      </c>
      <c r="H149" s="36" t="str">
        <f t="shared" si="2"/>
        <v>НИКАРАГУА</v>
      </c>
      <c r="I149" s="79" t="s">
        <v>595</v>
      </c>
      <c r="J149" s="80">
        <v>0</v>
      </c>
      <c r="K149" s="81">
        <v>1</v>
      </c>
    </row>
    <row r="150" spans="1:11" x14ac:dyDescent="0.25">
      <c r="A150" s="36">
        <v>157</v>
      </c>
      <c r="B150" s="36">
        <v>0</v>
      </c>
      <c r="C150" s="36"/>
      <c r="D150" s="36"/>
      <c r="E150" s="36">
        <v>148</v>
      </c>
      <c r="F150" s="78" t="s">
        <v>596</v>
      </c>
      <c r="G150" s="78" t="s">
        <v>596</v>
      </c>
      <c r="H150" s="36" t="str">
        <f t="shared" si="2"/>
        <v>НИУЭ</v>
      </c>
      <c r="I150" s="79" t="s">
        <v>597</v>
      </c>
      <c r="J150" s="80">
        <v>0</v>
      </c>
      <c r="K150" s="81">
        <v>1</v>
      </c>
    </row>
    <row r="151" spans="1:11" ht="25.5" x14ac:dyDescent="0.25">
      <c r="A151" s="36">
        <v>153</v>
      </c>
      <c r="B151" s="36">
        <v>0</v>
      </c>
      <c r="C151" s="36"/>
      <c r="D151" s="36"/>
      <c r="E151" s="36">
        <v>149</v>
      </c>
      <c r="F151" s="78" t="s">
        <v>598</v>
      </c>
      <c r="G151" s="78" t="s">
        <v>599</v>
      </c>
      <c r="H151" s="36" t="str">
        <f t="shared" si="2"/>
        <v>ЖАҢА ЗЕЛАНДИЯ / НОВАЯ ЗЕЛАНДИЯ</v>
      </c>
      <c r="I151" s="79" t="s">
        <v>600</v>
      </c>
      <c r="J151" s="80">
        <v>0</v>
      </c>
      <c r="K151" s="81">
        <v>1</v>
      </c>
    </row>
    <row r="152" spans="1:11" ht="25.5" x14ac:dyDescent="0.25">
      <c r="A152" s="36">
        <v>151</v>
      </c>
      <c r="B152" s="36">
        <v>0</v>
      </c>
      <c r="C152" s="36"/>
      <c r="D152" s="36"/>
      <c r="E152" s="36">
        <v>150</v>
      </c>
      <c r="F152" s="78" t="s">
        <v>601</v>
      </c>
      <c r="G152" s="78" t="s">
        <v>602</v>
      </c>
      <c r="H152" s="36" t="str">
        <f t="shared" si="2"/>
        <v>ЖАҢА КАЛЕДОНИЯ / НОВАЯ КАЛЕДОНИЯ</v>
      </c>
      <c r="I152" s="79" t="s">
        <v>603</v>
      </c>
      <c r="J152" s="80">
        <v>0</v>
      </c>
      <c r="K152" s="81">
        <v>1</v>
      </c>
    </row>
    <row r="153" spans="1:11" x14ac:dyDescent="0.25">
      <c r="A153" s="36">
        <v>159</v>
      </c>
      <c r="B153" s="36">
        <v>0</v>
      </c>
      <c r="C153" s="36"/>
      <c r="D153" s="36"/>
      <c r="E153" s="36">
        <v>151</v>
      </c>
      <c r="F153" s="78" t="s">
        <v>604</v>
      </c>
      <c r="G153" s="78" t="s">
        <v>604</v>
      </c>
      <c r="H153" s="36" t="str">
        <f t="shared" si="2"/>
        <v>НОРВЕГИЯ</v>
      </c>
      <c r="I153" s="79" t="s">
        <v>605</v>
      </c>
      <c r="J153" s="80">
        <v>0</v>
      </c>
      <c r="K153" s="81">
        <v>1</v>
      </c>
    </row>
    <row r="154" spans="1:11" x14ac:dyDescent="0.25">
      <c r="A154" s="36">
        <v>227</v>
      </c>
      <c r="B154" s="36">
        <v>0</v>
      </c>
      <c r="C154" s="36"/>
      <c r="D154" s="36"/>
      <c r="E154" s="36">
        <v>152</v>
      </c>
      <c r="F154" s="78" t="s">
        <v>606</v>
      </c>
      <c r="G154" s="78" t="s">
        <v>606</v>
      </c>
      <c r="H154" s="36" t="str">
        <f t="shared" si="2"/>
        <v>НОРМАНДСКИЕ ОСТРОВА</v>
      </c>
      <c r="I154" s="79" t="s">
        <v>607</v>
      </c>
      <c r="J154" s="80">
        <v>0</v>
      </c>
      <c r="K154" s="81">
        <v>1</v>
      </c>
    </row>
    <row r="155" spans="1:11" ht="38.25" x14ac:dyDescent="0.25">
      <c r="A155" s="36">
        <v>216</v>
      </c>
      <c r="B155" s="36">
        <v>0</v>
      </c>
      <c r="C155" s="36"/>
      <c r="D155" s="36"/>
      <c r="E155" s="36">
        <v>153</v>
      </c>
      <c r="F155" s="78" t="s">
        <v>608</v>
      </c>
      <c r="G155" s="78" t="s">
        <v>609</v>
      </c>
      <c r="H155" s="36" t="str">
        <f t="shared" si="2"/>
        <v>БІРІККЕН АРАБ ?МІРЛІКТЕРІ / ОБЪЕДИНЕННЫЕ АРАБСКИЕ ЭМИРАТЫ</v>
      </c>
      <c r="I155" s="79" t="s">
        <v>610</v>
      </c>
      <c r="J155" s="80">
        <v>0</v>
      </c>
      <c r="K155" s="81">
        <v>1</v>
      </c>
    </row>
    <row r="156" spans="1:11" x14ac:dyDescent="0.25">
      <c r="A156" s="36">
        <v>144</v>
      </c>
      <c r="B156" s="36">
        <v>0</v>
      </c>
      <c r="C156" s="36"/>
      <c r="D156" s="36"/>
      <c r="E156" s="36">
        <v>154</v>
      </c>
      <c r="F156" s="78" t="s">
        <v>611</v>
      </c>
      <c r="G156" s="78" t="s">
        <v>611</v>
      </c>
      <c r="H156" s="36" t="str">
        <f t="shared" si="2"/>
        <v>ОМАН</v>
      </c>
      <c r="I156" s="79" t="s">
        <v>612</v>
      </c>
      <c r="J156" s="80">
        <v>0</v>
      </c>
      <c r="K156" s="81">
        <v>1</v>
      </c>
    </row>
    <row r="157" spans="1:11" x14ac:dyDescent="0.25">
      <c r="A157" s="36">
        <v>23</v>
      </c>
      <c r="B157" s="36">
        <v>0</v>
      </c>
      <c r="C157" s="36"/>
      <c r="D157" s="36"/>
      <c r="E157" s="36">
        <v>155</v>
      </c>
      <c r="F157" s="78" t="s">
        <v>613</v>
      </c>
      <c r="G157" s="78" t="s">
        <v>614</v>
      </c>
      <c r="H157" s="36" t="str">
        <f t="shared" si="2"/>
        <v>Буве аралы / Остров Буве</v>
      </c>
      <c r="I157" s="79" t="s">
        <v>615</v>
      </c>
      <c r="J157" s="80">
        <v>0</v>
      </c>
      <c r="K157" s="81">
        <v>1</v>
      </c>
    </row>
    <row r="158" spans="1:11" ht="25.5" x14ac:dyDescent="0.25">
      <c r="A158" s="36">
        <v>289</v>
      </c>
      <c r="B158" s="36">
        <v>0</v>
      </c>
      <c r="C158" s="36"/>
      <c r="D158" s="36"/>
      <c r="E158" s="36">
        <v>156</v>
      </c>
      <c r="F158" s="78" t="s">
        <v>616</v>
      </c>
      <c r="G158" s="78" t="s">
        <v>617</v>
      </c>
      <c r="H158" s="36" t="str">
        <f t="shared" si="2"/>
        <v>ГЕРНСИ АРАЛЫ / ОСТРОВ ГЕРНСИ</v>
      </c>
      <c r="I158" s="79" t="s">
        <v>618</v>
      </c>
      <c r="J158" s="80">
        <v>0</v>
      </c>
      <c r="K158" s="81">
        <v>1</v>
      </c>
    </row>
    <row r="159" spans="1:11" ht="25.5" x14ac:dyDescent="0.25">
      <c r="A159" s="36">
        <v>244</v>
      </c>
      <c r="B159" s="36">
        <v>0</v>
      </c>
      <c r="C159" s="36"/>
      <c r="D159" s="36"/>
      <c r="E159" s="36">
        <v>157</v>
      </c>
      <c r="F159" s="78" t="s">
        <v>619</v>
      </c>
      <c r="G159" s="78" t="s">
        <v>620</v>
      </c>
      <c r="H159" s="36" t="str">
        <f t="shared" si="2"/>
        <v>ДЖЕРСИ АРАЛЫ / ОСТРОВ ДЖЕРСИ</v>
      </c>
      <c r="I159" s="79" t="s">
        <v>621</v>
      </c>
      <c r="J159" s="80">
        <v>0</v>
      </c>
      <c r="K159" s="81">
        <v>1</v>
      </c>
    </row>
    <row r="160" spans="1:11" x14ac:dyDescent="0.25">
      <c r="A160" s="36">
        <v>228</v>
      </c>
      <c r="B160" s="36">
        <v>0</v>
      </c>
      <c r="C160" s="36"/>
      <c r="D160" s="36"/>
      <c r="E160" s="36">
        <v>158</v>
      </c>
      <c r="F160" s="78" t="s">
        <v>622</v>
      </c>
      <c r="G160" s="78" t="s">
        <v>623</v>
      </c>
      <c r="H160" s="36" t="str">
        <f t="shared" si="2"/>
        <v>МЭН АРАЛЫ / ОСТРОВ МЭН</v>
      </c>
      <c r="I160" s="79" t="s">
        <v>624</v>
      </c>
      <c r="J160" s="80">
        <v>0</v>
      </c>
      <c r="K160" s="81">
        <v>1</v>
      </c>
    </row>
    <row r="161" spans="1:11" ht="25.5" x14ac:dyDescent="0.25">
      <c r="A161" s="36">
        <v>158</v>
      </c>
      <c r="B161" s="36">
        <v>0</v>
      </c>
      <c r="C161" s="36"/>
      <c r="D161" s="36"/>
      <c r="E161" s="36">
        <v>159</v>
      </c>
      <c r="F161" s="78" t="s">
        <v>625</v>
      </c>
      <c r="G161" s="78" t="s">
        <v>626</v>
      </c>
      <c r="H161" s="36" t="str">
        <f t="shared" si="2"/>
        <v>НОРФОЛК АРАЛЫ / ОСТРОВ НОРФОЛК</v>
      </c>
      <c r="I161" s="79" t="s">
        <v>627</v>
      </c>
      <c r="J161" s="80">
        <v>0</v>
      </c>
      <c r="K161" s="81">
        <v>1</v>
      </c>
    </row>
    <row r="162" spans="1:11" x14ac:dyDescent="0.25">
      <c r="A162" s="36">
        <v>45</v>
      </c>
      <c r="B162" s="36">
        <v>0</v>
      </c>
      <c r="C162" s="36"/>
      <c r="D162" s="36"/>
      <c r="E162" s="36">
        <v>160</v>
      </c>
      <c r="F162" s="78" t="s">
        <v>628</v>
      </c>
      <c r="G162" s="78" t="s">
        <v>628</v>
      </c>
      <c r="H162" s="36" t="str">
        <f t="shared" si="2"/>
        <v>Остров Рождества</v>
      </c>
      <c r="I162" s="79" t="s">
        <v>629</v>
      </c>
      <c r="J162" s="80">
        <v>0</v>
      </c>
      <c r="K162" s="81">
        <v>1</v>
      </c>
    </row>
    <row r="163" spans="1:11" ht="38.25" x14ac:dyDescent="0.25">
      <c r="A163" s="36">
        <v>93</v>
      </c>
      <c r="B163" s="36">
        <v>0</v>
      </c>
      <c r="C163" s="36"/>
      <c r="D163" s="36"/>
      <c r="E163" s="36">
        <v>161</v>
      </c>
      <c r="F163" s="78" t="s">
        <v>630</v>
      </c>
      <c r="G163" s="78" t="s">
        <v>631</v>
      </c>
      <c r="H163" s="36" t="str">
        <f t="shared" si="2"/>
        <v>Херд аралы және Макдональд аралдары / Остров Херд и Острова Макдональд</v>
      </c>
      <c r="I163" s="79" t="s">
        <v>632</v>
      </c>
      <c r="J163" s="80">
        <v>0</v>
      </c>
      <c r="K163" s="81">
        <v>1</v>
      </c>
    </row>
    <row r="164" spans="1:11" ht="25.5" x14ac:dyDescent="0.25">
      <c r="A164" s="36">
        <v>38</v>
      </c>
      <c r="B164" s="36">
        <v>0</v>
      </c>
      <c r="C164" s="36"/>
      <c r="D164" s="36"/>
      <c r="E164" s="36">
        <v>162</v>
      </c>
      <c r="F164" s="78" t="s">
        <v>633</v>
      </c>
      <c r="G164" s="78" t="s">
        <v>634</v>
      </c>
      <c r="H164" s="36" t="str">
        <f t="shared" si="2"/>
        <v>Кайман аралдары / Острова Кайман</v>
      </c>
      <c r="I164" s="79" t="s">
        <v>635</v>
      </c>
      <c r="J164" s="80">
        <v>0</v>
      </c>
      <c r="K164" s="81">
        <v>1</v>
      </c>
    </row>
    <row r="165" spans="1:11" ht="25.5" x14ac:dyDescent="0.25">
      <c r="A165" s="36">
        <v>51</v>
      </c>
      <c r="B165" s="36">
        <v>0</v>
      </c>
      <c r="C165" s="36"/>
      <c r="D165" s="36"/>
      <c r="E165" s="36">
        <v>163</v>
      </c>
      <c r="F165" s="78" t="s">
        <v>636</v>
      </c>
      <c r="G165" s="78" t="s">
        <v>637</v>
      </c>
      <c r="H165" s="36" t="str">
        <f t="shared" si="2"/>
        <v>КУК АРАЛДАРЫ / ОСТРОВА КУКА</v>
      </c>
      <c r="I165" s="79" t="s">
        <v>638</v>
      </c>
      <c r="J165" s="80">
        <v>0</v>
      </c>
      <c r="K165" s="81">
        <v>1</v>
      </c>
    </row>
    <row r="166" spans="1:11" x14ac:dyDescent="0.25">
      <c r="A166" s="36">
        <v>137</v>
      </c>
      <c r="B166" s="36">
        <v>0</v>
      </c>
      <c r="C166" s="36"/>
      <c r="D166" s="36"/>
      <c r="E166" s="36">
        <v>164</v>
      </c>
      <c r="F166" s="78" t="s">
        <v>639</v>
      </c>
      <c r="G166" s="78" t="s">
        <v>639</v>
      </c>
      <c r="H166" s="36" t="str">
        <f t="shared" si="2"/>
        <v>ОСТРОВА МИДУЭЙ</v>
      </c>
      <c r="I166" s="79" t="s">
        <v>128</v>
      </c>
      <c r="J166" s="80">
        <v>0</v>
      </c>
      <c r="K166" s="81">
        <v>1</v>
      </c>
    </row>
    <row r="167" spans="1:11" ht="89.25" x14ac:dyDescent="0.25">
      <c r="A167" s="36">
        <v>283</v>
      </c>
      <c r="B167" s="36">
        <v>0</v>
      </c>
      <c r="C167" s="36"/>
      <c r="D167" s="36"/>
      <c r="E167" s="36">
        <v>165</v>
      </c>
      <c r="F167" s="78" t="s">
        <v>640</v>
      </c>
      <c r="G167" s="78" t="s">
        <v>641</v>
      </c>
      <c r="H167" s="36" t="str">
        <f t="shared" si="2"/>
        <v>ӘУЛИЕ ЕЛЕНА, ВОЗНЕСЕНИЯ ЖӘНЕ ТРИСТАН ДА КУНЬЯ АРАЛДАРЫ / ОСТРОВА СВЯТОЙ ЕЛЕНЫ, ВОЗНЕСЕНИЯ И ТРИСТАН-ДА-КУНЬЯ</v>
      </c>
      <c r="I167" s="79" t="s">
        <v>642</v>
      </c>
      <c r="J167" s="80">
        <v>0</v>
      </c>
      <c r="K167" s="81">
        <v>1</v>
      </c>
    </row>
    <row r="168" spans="1:11" ht="38.25" x14ac:dyDescent="0.25">
      <c r="A168" s="36">
        <v>220</v>
      </c>
      <c r="B168" s="36">
        <v>0</v>
      </c>
      <c r="C168" s="36"/>
      <c r="D168" s="36"/>
      <c r="E168" s="36">
        <v>166</v>
      </c>
      <c r="F168" s="78" t="s">
        <v>643</v>
      </c>
      <c r="G168" s="78" t="s">
        <v>644</v>
      </c>
      <c r="H168" s="36" t="str">
        <f t="shared" si="2"/>
        <v>ТЕРКС ПЕН КАЙКОС АРАЛДАРЫ / ОСТРОВА ТЕРКС И КАЙКОС</v>
      </c>
      <c r="I168" s="79" t="s">
        <v>645</v>
      </c>
      <c r="J168" s="80">
        <v>0</v>
      </c>
      <c r="K168" s="81">
        <v>1</v>
      </c>
    </row>
    <row r="169" spans="1:11" x14ac:dyDescent="0.25">
      <c r="A169" s="36">
        <v>165</v>
      </c>
      <c r="B169" s="36">
        <v>0</v>
      </c>
      <c r="C169" s="36"/>
      <c r="D169" s="36"/>
      <c r="E169" s="36">
        <v>167</v>
      </c>
      <c r="F169" s="78" t="s">
        <v>646</v>
      </c>
      <c r="G169" s="78" t="s">
        <v>647</v>
      </c>
      <c r="H169" s="36" t="str">
        <f t="shared" si="2"/>
        <v>ПӘКСТАН / ПАКИСТАН</v>
      </c>
      <c r="I169" s="79" t="s">
        <v>648</v>
      </c>
      <c r="J169" s="80">
        <v>0</v>
      </c>
      <c r="K169" s="81">
        <v>1</v>
      </c>
    </row>
    <row r="170" spans="1:11" x14ac:dyDescent="0.25">
      <c r="A170" s="36">
        <v>164</v>
      </c>
      <c r="B170" s="36">
        <v>0</v>
      </c>
      <c r="C170" s="36"/>
      <c r="D170" s="36"/>
      <c r="E170" s="36">
        <v>168</v>
      </c>
      <c r="F170" s="78" t="s">
        <v>649</v>
      </c>
      <c r="G170" s="78" t="s">
        <v>649</v>
      </c>
      <c r="H170" s="36" t="str">
        <f t="shared" si="2"/>
        <v>ПАЛАУ</v>
      </c>
      <c r="I170" s="79" t="s">
        <v>650</v>
      </c>
      <c r="J170" s="80">
        <v>0</v>
      </c>
      <c r="K170" s="81">
        <v>1</v>
      </c>
    </row>
    <row r="171" spans="1:11" ht="63.75" x14ac:dyDescent="0.25">
      <c r="A171" s="36">
        <v>294</v>
      </c>
      <c r="B171" s="36">
        <v>0</v>
      </c>
      <c r="C171" s="36"/>
      <c r="D171" s="36"/>
      <c r="E171" s="36">
        <v>169</v>
      </c>
      <c r="F171" s="78" t="s">
        <v>651</v>
      </c>
      <c r="G171" s="78" t="s">
        <v>652</v>
      </c>
      <c r="H171" s="36" t="str">
        <f t="shared" si="2"/>
        <v>ПАЛЕСТИНА АУМАҒЫ, БАСЫП АЛЫНҒАН / ПАЛЕСТИНСКАЯ ТЕРРИТОРИЯ, ОККУПИРОВАННАЯ</v>
      </c>
      <c r="I171" s="79" t="s">
        <v>653</v>
      </c>
      <c r="J171" s="80">
        <v>0</v>
      </c>
      <c r="K171" s="81">
        <v>1</v>
      </c>
    </row>
    <row r="172" spans="1:11" x14ac:dyDescent="0.25">
      <c r="A172" s="36">
        <v>166</v>
      </c>
      <c r="B172" s="36">
        <v>0</v>
      </c>
      <c r="C172" s="36"/>
      <c r="D172" s="36"/>
      <c r="E172" s="36">
        <v>170</v>
      </c>
      <c r="F172" s="78" t="s">
        <v>654</v>
      </c>
      <c r="G172" s="78" t="s">
        <v>654</v>
      </c>
      <c r="H172" s="36" t="str">
        <f t="shared" si="2"/>
        <v>ПАНАМА</v>
      </c>
      <c r="I172" s="79" t="s">
        <v>655</v>
      </c>
      <c r="J172" s="80">
        <v>0</v>
      </c>
      <c r="K172" s="81">
        <v>1</v>
      </c>
    </row>
    <row r="173" spans="1:11" ht="25.5" x14ac:dyDescent="0.25">
      <c r="A173" s="36">
        <v>167</v>
      </c>
      <c r="B173" s="36">
        <v>0</v>
      </c>
      <c r="C173" s="36"/>
      <c r="D173" s="36"/>
      <c r="E173" s="36">
        <v>171</v>
      </c>
      <c r="F173" s="78" t="s">
        <v>656</v>
      </c>
      <c r="G173" s="78" t="s">
        <v>657</v>
      </c>
      <c r="H173" s="36" t="str">
        <f t="shared" si="2"/>
        <v>ПАПУА-ЖА?А ГВИНЕЯ / ПАПУА-НОВАЯ ГВИНЕЯ</v>
      </c>
      <c r="I173" s="79" t="s">
        <v>658</v>
      </c>
      <c r="J173" s="80">
        <v>0</v>
      </c>
      <c r="K173" s="81">
        <v>1</v>
      </c>
    </row>
    <row r="174" spans="1:11" x14ac:dyDescent="0.25">
      <c r="A174" s="36">
        <v>168</v>
      </c>
      <c r="B174" s="36">
        <v>0</v>
      </c>
      <c r="C174" s="36"/>
      <c r="D174" s="36"/>
      <c r="E174" s="36">
        <v>172</v>
      </c>
      <c r="F174" s="78" t="s">
        <v>659</v>
      </c>
      <c r="G174" s="78" t="s">
        <v>659</v>
      </c>
      <c r="H174" s="36" t="str">
        <f t="shared" si="2"/>
        <v>ПАРАГВАЙ</v>
      </c>
      <c r="I174" s="79" t="s">
        <v>660</v>
      </c>
      <c r="J174" s="80">
        <v>0</v>
      </c>
      <c r="K174" s="81">
        <v>1</v>
      </c>
    </row>
    <row r="175" spans="1:11" x14ac:dyDescent="0.25">
      <c r="A175" s="36">
        <v>169</v>
      </c>
      <c r="B175" s="36">
        <v>0</v>
      </c>
      <c r="C175" s="36"/>
      <c r="D175" s="36"/>
      <c r="E175" s="36">
        <v>173</v>
      </c>
      <c r="F175" s="78" t="s">
        <v>661</v>
      </c>
      <c r="G175" s="78" t="s">
        <v>661</v>
      </c>
      <c r="H175" s="36" t="str">
        <f t="shared" si="2"/>
        <v>ПЕРУ</v>
      </c>
      <c r="I175" s="79" t="s">
        <v>662</v>
      </c>
      <c r="J175" s="80">
        <v>0</v>
      </c>
      <c r="K175" s="81">
        <v>1</v>
      </c>
    </row>
    <row r="176" spans="1:11" x14ac:dyDescent="0.25">
      <c r="A176" s="36">
        <v>171</v>
      </c>
      <c r="B176" s="36">
        <v>0</v>
      </c>
      <c r="C176" s="36"/>
      <c r="D176" s="36"/>
      <c r="E176" s="36">
        <v>174</v>
      </c>
      <c r="F176" s="78" t="s">
        <v>663</v>
      </c>
      <c r="G176" s="78" t="s">
        <v>663</v>
      </c>
      <c r="H176" s="36" t="str">
        <f t="shared" si="2"/>
        <v>ПИТКЭРН</v>
      </c>
      <c r="I176" s="79" t="s">
        <v>664</v>
      </c>
      <c r="J176" s="80">
        <v>0</v>
      </c>
      <c r="K176" s="81">
        <v>1</v>
      </c>
    </row>
    <row r="177" spans="1:11" x14ac:dyDescent="0.25">
      <c r="A177" s="36">
        <v>172</v>
      </c>
      <c r="B177" s="36">
        <v>0</v>
      </c>
      <c r="C177" s="36"/>
      <c r="D177" s="36"/>
      <c r="E177" s="36">
        <v>175</v>
      </c>
      <c r="F177" s="78" t="s">
        <v>665</v>
      </c>
      <c r="G177" s="78" t="s">
        <v>665</v>
      </c>
      <c r="H177" s="36" t="str">
        <f t="shared" si="2"/>
        <v>ПОЛЬША</v>
      </c>
      <c r="I177" s="79" t="s">
        <v>666</v>
      </c>
      <c r="J177" s="80">
        <v>0</v>
      </c>
      <c r="K177" s="81">
        <v>1</v>
      </c>
    </row>
    <row r="178" spans="1:11" x14ac:dyDescent="0.25">
      <c r="A178" s="36">
        <v>173</v>
      </c>
      <c r="B178" s="36">
        <v>0</v>
      </c>
      <c r="C178" s="36"/>
      <c r="D178" s="36"/>
      <c r="E178" s="36">
        <v>176</v>
      </c>
      <c r="F178" s="78" t="s">
        <v>667</v>
      </c>
      <c r="G178" s="78" t="s">
        <v>667</v>
      </c>
      <c r="H178" s="36" t="str">
        <f t="shared" si="2"/>
        <v>ПОРТУГАЛИЯ</v>
      </c>
      <c r="I178" s="79" t="s">
        <v>668</v>
      </c>
      <c r="J178" s="80">
        <v>0</v>
      </c>
      <c r="K178" s="81">
        <v>1</v>
      </c>
    </row>
    <row r="179" spans="1:11" x14ac:dyDescent="0.25">
      <c r="A179" s="36">
        <v>299</v>
      </c>
      <c r="B179" s="36">
        <v>0</v>
      </c>
      <c r="C179" s="36"/>
      <c r="D179" s="36"/>
      <c r="E179" s="36">
        <v>177</v>
      </c>
      <c r="F179" s="78" t="s">
        <v>669</v>
      </c>
      <c r="G179" s="78" t="s">
        <v>670</v>
      </c>
      <c r="H179" s="36" t="str">
        <f t="shared" si="2"/>
        <v>Басқалар / Прочие</v>
      </c>
      <c r="I179" s="79" t="s">
        <v>274</v>
      </c>
      <c r="J179" s="80">
        <v>0</v>
      </c>
      <c r="K179" s="81">
        <v>1</v>
      </c>
    </row>
    <row r="180" spans="1:11" x14ac:dyDescent="0.25">
      <c r="A180" s="36">
        <v>176</v>
      </c>
      <c r="B180" s="36">
        <v>0</v>
      </c>
      <c r="C180" s="36"/>
      <c r="D180" s="36"/>
      <c r="E180" s="36">
        <v>178</v>
      </c>
      <c r="F180" s="78" t="s">
        <v>671</v>
      </c>
      <c r="G180" s="78" t="s">
        <v>671</v>
      </c>
      <c r="H180" s="36" t="str">
        <f t="shared" si="2"/>
        <v>ПУЭРТО-РИКО</v>
      </c>
      <c r="I180" s="79" t="s">
        <v>672</v>
      </c>
      <c r="J180" s="80">
        <v>0</v>
      </c>
      <c r="K180" s="81">
        <v>1</v>
      </c>
    </row>
    <row r="181" spans="1:11" ht="25.5" x14ac:dyDescent="0.25">
      <c r="A181" s="36">
        <v>91</v>
      </c>
      <c r="B181" s="36">
        <v>0</v>
      </c>
      <c r="C181" s="36"/>
      <c r="D181" s="36"/>
      <c r="E181" s="36">
        <v>179</v>
      </c>
      <c r="F181" s="78" t="s">
        <v>673</v>
      </c>
      <c r="G181" s="78" t="s">
        <v>674</v>
      </c>
      <c r="H181" s="36" t="str">
        <f t="shared" si="2"/>
        <v>ГАЙАНА РЕСПУБЛИКАСЫ / РЕСПУБЛИКА ГАЙАНА</v>
      </c>
      <c r="I181" s="79" t="s">
        <v>675</v>
      </c>
      <c r="J181" s="80">
        <v>0</v>
      </c>
      <c r="K181" s="81">
        <v>1</v>
      </c>
    </row>
    <row r="182" spans="1:11" ht="25.5" x14ac:dyDescent="0.25">
      <c r="A182" s="36">
        <v>114</v>
      </c>
      <c r="B182" s="36">
        <v>0</v>
      </c>
      <c r="C182" s="36"/>
      <c r="D182" s="36"/>
      <c r="E182" s="36">
        <v>180</v>
      </c>
      <c r="F182" s="78" t="s">
        <v>676</v>
      </c>
      <c r="G182" s="78" t="s">
        <v>676</v>
      </c>
      <c r="H182" s="36" t="str">
        <f t="shared" si="2"/>
        <v>РЕСПУБЛИКА КОРЕЯ (ЮЖНАЯ)</v>
      </c>
      <c r="I182" s="79" t="s">
        <v>677</v>
      </c>
      <c r="J182" s="80">
        <v>0</v>
      </c>
      <c r="K182" s="81">
        <v>1</v>
      </c>
    </row>
    <row r="183" spans="1:11" ht="25.5" x14ac:dyDescent="0.25">
      <c r="A183" s="36">
        <v>56</v>
      </c>
      <c r="B183" s="36">
        <v>0</v>
      </c>
      <c r="C183" s="36"/>
      <c r="D183" s="36"/>
      <c r="E183" s="36">
        <v>181</v>
      </c>
      <c r="F183" s="78" t="s">
        <v>678</v>
      </c>
      <c r="G183" s="78" t="s">
        <v>679</v>
      </c>
      <c r="H183" s="36" t="str">
        <f t="shared" si="2"/>
        <v>ЧЕХИЯ РЕСПУБЛИКАСЫ / РЕСПУБЛИКА ЧЕХИЯ</v>
      </c>
      <c r="I183" s="79" t="s">
        <v>680</v>
      </c>
      <c r="J183" s="80">
        <v>0</v>
      </c>
      <c r="K183" s="81">
        <v>1</v>
      </c>
    </row>
    <row r="184" spans="1:11" ht="51" x14ac:dyDescent="0.25">
      <c r="A184" s="36">
        <v>62</v>
      </c>
      <c r="B184" s="36">
        <v>0</v>
      </c>
      <c r="C184" s="36"/>
      <c r="D184" s="36"/>
      <c r="E184" s="36">
        <v>182</v>
      </c>
      <c r="F184" s="78" t="s">
        <v>681</v>
      </c>
      <c r="G184" s="78" t="s">
        <v>682</v>
      </c>
      <c r="H184" s="36" t="str">
        <f t="shared" si="2"/>
        <v>ЭЛЬ-САЛЬВАДОР РЕСПУБЛИКАСЫ / РЕСПУБЛИКА ЭЛЬ-САЛЬВАДОР</v>
      </c>
      <c r="I184" s="79" t="s">
        <v>683</v>
      </c>
      <c r="J184" s="80">
        <v>0</v>
      </c>
      <c r="K184" s="81">
        <v>1</v>
      </c>
    </row>
    <row r="185" spans="1:11" x14ac:dyDescent="0.25">
      <c r="A185" s="36">
        <v>178</v>
      </c>
      <c r="B185" s="36">
        <v>0</v>
      </c>
      <c r="C185" s="36"/>
      <c r="D185" s="36"/>
      <c r="E185" s="36">
        <v>183</v>
      </c>
      <c r="F185" s="78" t="s">
        <v>684</v>
      </c>
      <c r="G185" s="78" t="s">
        <v>684</v>
      </c>
      <c r="H185" s="36" t="str">
        <f t="shared" si="2"/>
        <v>РЕЮНЬОН</v>
      </c>
      <c r="I185" s="79" t="s">
        <v>685</v>
      </c>
      <c r="J185" s="80">
        <v>0</v>
      </c>
      <c r="K185" s="81">
        <v>1</v>
      </c>
    </row>
    <row r="186" spans="1:11" ht="25.5" x14ac:dyDescent="0.25">
      <c r="A186" s="36">
        <v>180</v>
      </c>
      <c r="B186" s="36">
        <v>0</v>
      </c>
      <c r="C186" s="36"/>
      <c r="D186" s="36"/>
      <c r="E186" s="36">
        <v>184</v>
      </c>
      <c r="F186" s="78" t="s">
        <v>686</v>
      </c>
      <c r="G186" s="78" t="s">
        <v>687</v>
      </c>
      <c r="H186" s="36" t="str">
        <f t="shared" si="2"/>
        <v>РЕСЕЙ ФЕДЕРАЦИЯСЫ / РОССИЙСКАЯ ФЕДЕРАЦИЯ</v>
      </c>
      <c r="I186" s="79" t="s">
        <v>688</v>
      </c>
      <c r="J186" s="80">
        <v>1</v>
      </c>
      <c r="K186" s="81">
        <v>1</v>
      </c>
    </row>
    <row r="187" spans="1:11" x14ac:dyDescent="0.25">
      <c r="A187" s="36">
        <v>181</v>
      </c>
      <c r="B187" s="36">
        <v>0</v>
      </c>
      <c r="C187" s="36"/>
      <c r="D187" s="36"/>
      <c r="E187" s="36">
        <v>185</v>
      </c>
      <c r="F187" s="78" t="s">
        <v>689</v>
      </c>
      <c r="G187" s="78" t="s">
        <v>689</v>
      </c>
      <c r="H187" s="36" t="str">
        <f t="shared" si="2"/>
        <v>РУАНДА</v>
      </c>
      <c r="I187" s="79" t="s">
        <v>690</v>
      </c>
      <c r="J187" s="80">
        <v>0</v>
      </c>
      <c r="K187" s="81">
        <v>1</v>
      </c>
    </row>
    <row r="188" spans="1:11" x14ac:dyDescent="0.25">
      <c r="A188" s="36">
        <v>179</v>
      </c>
      <c r="B188" s="36">
        <v>0</v>
      </c>
      <c r="C188" s="36"/>
      <c r="D188" s="36"/>
      <c r="E188" s="36">
        <v>186</v>
      </c>
      <c r="F188" s="78" t="s">
        <v>691</v>
      </c>
      <c r="G188" s="78" t="s">
        <v>691</v>
      </c>
      <c r="H188" s="36" t="str">
        <f t="shared" si="2"/>
        <v>РУМЫНИЯ</v>
      </c>
      <c r="I188" s="79" t="s">
        <v>692</v>
      </c>
      <c r="J188" s="80">
        <v>0</v>
      </c>
      <c r="K188" s="81">
        <v>1</v>
      </c>
    </row>
    <row r="189" spans="1:11" x14ac:dyDescent="0.25">
      <c r="A189" s="36">
        <v>238</v>
      </c>
      <c r="B189" s="36">
        <v>0</v>
      </c>
      <c r="C189" s="36"/>
      <c r="D189" s="36"/>
      <c r="E189" s="36">
        <v>187</v>
      </c>
      <c r="F189" s="78" t="s">
        <v>693</v>
      </c>
      <c r="G189" s="78" t="s">
        <v>693</v>
      </c>
      <c r="H189" s="36" t="str">
        <f t="shared" si="2"/>
        <v>САМОА</v>
      </c>
      <c r="I189" s="79" t="s">
        <v>694</v>
      </c>
      <c r="J189" s="80">
        <v>0</v>
      </c>
      <c r="K189" s="81">
        <v>1</v>
      </c>
    </row>
    <row r="190" spans="1:11" x14ac:dyDescent="0.25">
      <c r="A190" s="36">
        <v>188</v>
      </c>
      <c r="B190" s="36">
        <v>0</v>
      </c>
      <c r="C190" s="36"/>
      <c r="D190" s="36"/>
      <c r="E190" s="36">
        <v>188</v>
      </c>
      <c r="F190" s="78" t="s">
        <v>695</v>
      </c>
      <c r="G190" s="78" t="s">
        <v>695</v>
      </c>
      <c r="H190" s="36" t="str">
        <f t="shared" si="2"/>
        <v>САН-МАРИНО</v>
      </c>
      <c r="I190" s="79" t="s">
        <v>696</v>
      </c>
      <c r="J190" s="80">
        <v>0</v>
      </c>
      <c r="K190" s="81">
        <v>1</v>
      </c>
    </row>
    <row r="191" spans="1:11" ht="38.25" x14ac:dyDescent="0.25">
      <c r="A191" s="36">
        <v>189</v>
      </c>
      <c r="B191" s="36">
        <v>0</v>
      </c>
      <c r="C191" s="36"/>
      <c r="D191" s="36"/>
      <c r="E191" s="36">
        <v>189</v>
      </c>
      <c r="F191" s="78" t="s">
        <v>697</v>
      </c>
      <c r="G191" s="78" t="s">
        <v>698</v>
      </c>
      <c r="H191" s="36" t="str">
        <f t="shared" si="2"/>
        <v>САН-ТОМЕ Ж?НЕ ПРИНСИПИ / САН-ТОМЕ И ПРИНСИПИ</v>
      </c>
      <c r="I191" s="79" t="s">
        <v>699</v>
      </c>
      <c r="J191" s="80">
        <v>0</v>
      </c>
      <c r="K191" s="81">
        <v>1</v>
      </c>
    </row>
    <row r="192" spans="1:11" ht="25.5" x14ac:dyDescent="0.25">
      <c r="A192" s="36">
        <v>190</v>
      </c>
      <c r="B192" s="36">
        <v>0</v>
      </c>
      <c r="C192" s="36"/>
      <c r="D192" s="36"/>
      <c r="E192" s="36">
        <v>190</v>
      </c>
      <c r="F192" s="78" t="s">
        <v>700</v>
      </c>
      <c r="G192" s="78" t="s">
        <v>701</v>
      </c>
      <c r="H192" s="36" t="str">
        <f t="shared" si="2"/>
        <v>САУД АРАВИЯСЫ / САУДОВСКАЯ АРАВИЯ</v>
      </c>
      <c r="I192" s="79" t="s">
        <v>702</v>
      </c>
      <c r="J192" s="80">
        <v>0</v>
      </c>
      <c r="K192" s="81">
        <v>1</v>
      </c>
    </row>
    <row r="193" spans="1:11" ht="51" x14ac:dyDescent="0.25">
      <c r="A193" s="36">
        <v>94</v>
      </c>
      <c r="B193" s="36">
        <v>0</v>
      </c>
      <c r="C193" s="36"/>
      <c r="D193" s="36"/>
      <c r="E193" s="36">
        <v>191</v>
      </c>
      <c r="F193" s="78" t="s">
        <v>703</v>
      </c>
      <c r="G193" s="78" t="s">
        <v>704</v>
      </c>
      <c r="H193" s="36" t="str">
        <f t="shared" si="2"/>
        <v>ҚАСИЕТТІ ТАҚ (ВАТИКАН ҚАЛА-МЕМЛЕКЕТІ) / СВЯТОЙ ПРЕСТОЛ (ГОРОД-ГОСУДАРСТВО ВАТИКАН)</v>
      </c>
      <c r="I193" s="79" t="s">
        <v>705</v>
      </c>
      <c r="J193" s="80">
        <v>0</v>
      </c>
      <c r="K193" s="81">
        <v>1</v>
      </c>
    </row>
    <row r="194" spans="1:11" ht="38.25" x14ac:dyDescent="0.25">
      <c r="A194" s="36">
        <v>160</v>
      </c>
      <c r="B194" s="36">
        <v>0</v>
      </c>
      <c r="C194" s="36"/>
      <c r="D194" s="36"/>
      <c r="E194" s="36">
        <v>192</v>
      </c>
      <c r="F194" s="78" t="s">
        <v>706</v>
      </c>
      <c r="G194" s="78" t="s">
        <v>707</v>
      </c>
      <c r="H194" s="36" t="str">
        <f t="shared" si="2"/>
        <v>СОЛТЇСТІК МАРИАНА АРАЛДАРЫ / СЕВЕРНЫЕ МАРИАНСКИЕ О-ВА</v>
      </c>
      <c r="I194" s="79" t="s">
        <v>708</v>
      </c>
      <c r="J194" s="80">
        <v>0</v>
      </c>
      <c r="K194" s="81">
        <v>1</v>
      </c>
    </row>
    <row r="195" spans="1:11" ht="25.5" x14ac:dyDescent="0.25">
      <c r="A195" s="36">
        <v>192</v>
      </c>
      <c r="B195" s="36">
        <v>0</v>
      </c>
      <c r="C195" s="36"/>
      <c r="D195" s="36"/>
      <c r="E195" s="36">
        <v>193</v>
      </c>
      <c r="F195" s="78" t="s">
        <v>709</v>
      </c>
      <c r="G195" s="78" t="s">
        <v>710</v>
      </c>
      <c r="H195" s="36" t="str">
        <f t="shared" ref="H195:H258" si="3">CONCATENATE(IF(C195&lt;&gt;"",CONCATENATE(C195," "),""),IF(p_language_current_id=1,F195,IF(p_language_current_id=2,G195,IF(F195=G195,F195,CONCATENATE(G195,IF(B195=0," / ",CHAR(10)),F195)))),IF(D195&lt;&gt;"",CONCATENATE(" ",D195),""))</f>
        <v>СЕЙШЕЛ АРАЛДАРЫ / СЕЙШЕЛЬСКИЕ ОСТРОВА</v>
      </c>
      <c r="I195" s="79" t="s">
        <v>711</v>
      </c>
      <c r="J195" s="80">
        <v>0</v>
      </c>
      <c r="K195" s="81">
        <v>1</v>
      </c>
    </row>
    <row r="196" spans="1:11" ht="38.25" x14ac:dyDescent="0.25">
      <c r="A196" s="36">
        <v>284</v>
      </c>
      <c r="B196" s="36">
        <v>0</v>
      </c>
      <c r="C196" s="36"/>
      <c r="D196" s="36"/>
      <c r="E196" s="36">
        <v>194</v>
      </c>
      <c r="F196" s="78" t="s">
        <v>712</v>
      </c>
      <c r="G196" s="78" t="s">
        <v>712</v>
      </c>
      <c r="H196" s="36" t="str">
        <f t="shared" si="3"/>
        <v>СЕКТОР ГАЗА (бывш. ПАЛЕСТИНСКИЕ ТЕРРИТОРИИ)</v>
      </c>
      <c r="I196" s="79" t="s">
        <v>713</v>
      </c>
      <c r="J196" s="80">
        <v>0</v>
      </c>
      <c r="K196" s="81">
        <v>1</v>
      </c>
    </row>
    <row r="197" spans="1:11" x14ac:dyDescent="0.25">
      <c r="A197" s="36">
        <v>330</v>
      </c>
      <c r="B197" s="36">
        <v>0</v>
      </c>
      <c r="C197" s="36"/>
      <c r="D197" s="36"/>
      <c r="E197" s="36">
        <v>195</v>
      </c>
      <c r="F197" s="78" t="s">
        <v>714</v>
      </c>
      <c r="G197" s="78" t="s">
        <v>714</v>
      </c>
      <c r="H197" s="36" t="str">
        <f t="shared" si="3"/>
        <v>Сен-Бартелеми</v>
      </c>
      <c r="I197" s="79" t="s">
        <v>715</v>
      </c>
      <c r="J197" s="80">
        <v>0</v>
      </c>
      <c r="K197" s="81">
        <v>1</v>
      </c>
    </row>
    <row r="198" spans="1:11" x14ac:dyDescent="0.25">
      <c r="A198" s="36">
        <v>191</v>
      </c>
      <c r="B198" s="36">
        <v>0</v>
      </c>
      <c r="C198" s="36"/>
      <c r="D198" s="36"/>
      <c r="E198" s="36">
        <v>196</v>
      </c>
      <c r="F198" s="78" t="s">
        <v>716</v>
      </c>
      <c r="G198" s="78" t="s">
        <v>716</v>
      </c>
      <c r="H198" s="36" t="str">
        <f t="shared" si="3"/>
        <v>СЕНЕГАЛ</v>
      </c>
      <c r="I198" s="79" t="s">
        <v>717</v>
      </c>
      <c r="J198" s="80">
        <v>0</v>
      </c>
      <c r="K198" s="81">
        <v>1</v>
      </c>
    </row>
    <row r="199" spans="1:11" x14ac:dyDescent="0.25">
      <c r="A199" s="36">
        <v>329</v>
      </c>
      <c r="B199" s="36">
        <v>0</v>
      </c>
      <c r="C199" s="36"/>
      <c r="D199" s="36"/>
      <c r="E199" s="36">
        <v>197</v>
      </c>
      <c r="F199" s="78" t="s">
        <v>718</v>
      </c>
      <c r="G199" s="78" t="s">
        <v>718</v>
      </c>
      <c r="H199" s="36" t="str">
        <f t="shared" si="3"/>
        <v>СЕН-МАРТЕН</v>
      </c>
      <c r="I199" s="79" t="s">
        <v>719</v>
      </c>
      <c r="J199" s="80">
        <v>0</v>
      </c>
      <c r="K199" s="81">
        <v>1</v>
      </c>
    </row>
    <row r="200" spans="1:11" ht="38.25" x14ac:dyDescent="0.25">
      <c r="A200" s="36">
        <v>187</v>
      </c>
      <c r="B200" s="36">
        <v>0</v>
      </c>
      <c r="C200" s="36"/>
      <c r="D200" s="36"/>
      <c r="E200" s="36">
        <v>198</v>
      </c>
      <c r="F200" s="78" t="s">
        <v>720</v>
      </c>
      <c r="G200" s="78" t="s">
        <v>721</v>
      </c>
      <c r="H200" s="36" t="str">
        <f t="shared" si="3"/>
        <v>СЕНТ-ВИНСЕНТ Ж?НЕ ГРЕНАДИНДЕР / СЕНТ-ВИНСЕНТ И ГРЕНАДИНЫ</v>
      </c>
      <c r="I200" s="79" t="s">
        <v>722</v>
      </c>
      <c r="J200" s="80">
        <v>0</v>
      </c>
      <c r="K200" s="81">
        <v>1</v>
      </c>
    </row>
    <row r="201" spans="1:11" ht="25.5" x14ac:dyDescent="0.25">
      <c r="A201" s="36">
        <v>183</v>
      </c>
      <c r="B201" s="36">
        <v>0</v>
      </c>
      <c r="C201" s="36"/>
      <c r="D201" s="36"/>
      <c r="E201" s="36">
        <v>199</v>
      </c>
      <c r="F201" s="78" t="s">
        <v>723</v>
      </c>
      <c r="G201" s="78" t="s">
        <v>724</v>
      </c>
      <c r="H201" s="36" t="str">
        <f t="shared" si="3"/>
        <v>СЕНТ-КИТС Ж?НЕ НЕВИС / СЕНТ-КИТС И НЕВИС</v>
      </c>
      <c r="I201" s="79" t="s">
        <v>725</v>
      </c>
      <c r="J201" s="80">
        <v>0</v>
      </c>
      <c r="K201" s="81">
        <v>1</v>
      </c>
    </row>
    <row r="202" spans="1:11" x14ac:dyDescent="0.25">
      <c r="A202" s="36">
        <v>185</v>
      </c>
      <c r="B202" s="36">
        <v>0</v>
      </c>
      <c r="C202" s="36"/>
      <c r="D202" s="36"/>
      <c r="E202" s="36">
        <v>200</v>
      </c>
      <c r="F202" s="78" t="s">
        <v>726</v>
      </c>
      <c r="G202" s="78" t="s">
        <v>726</v>
      </c>
      <c r="H202" s="36" t="str">
        <f t="shared" si="3"/>
        <v>СЕНТ-ЛЮСИЯ</v>
      </c>
      <c r="I202" s="79" t="s">
        <v>727</v>
      </c>
      <c r="J202" s="80">
        <v>0</v>
      </c>
      <c r="K202" s="81">
        <v>1</v>
      </c>
    </row>
    <row r="203" spans="1:11" ht="25.5" x14ac:dyDescent="0.25">
      <c r="A203" s="36">
        <v>186</v>
      </c>
      <c r="B203" s="36">
        <v>0</v>
      </c>
      <c r="C203" s="36"/>
      <c r="D203" s="36"/>
      <c r="E203" s="36">
        <v>201</v>
      </c>
      <c r="F203" s="78" t="s">
        <v>728</v>
      </c>
      <c r="G203" s="78" t="s">
        <v>729</v>
      </c>
      <c r="H203" s="36" t="str">
        <f t="shared" si="3"/>
        <v>СЕНТ-ПЬЕР Ж?НЕ МИКЕЛОН / СЕНТ-ПЬЕР И МИКЕЛОН</v>
      </c>
      <c r="I203" s="79" t="s">
        <v>730</v>
      </c>
      <c r="J203" s="80">
        <v>0</v>
      </c>
      <c r="K203" s="81">
        <v>1</v>
      </c>
    </row>
    <row r="204" spans="1:11" x14ac:dyDescent="0.25">
      <c r="A204" s="36">
        <v>296</v>
      </c>
      <c r="B204" s="36">
        <v>0</v>
      </c>
      <c r="C204" s="36"/>
      <c r="D204" s="36"/>
      <c r="E204" s="36">
        <v>202</v>
      </c>
      <c r="F204" s="78" t="s">
        <v>731</v>
      </c>
      <c r="G204" s="78" t="s">
        <v>731</v>
      </c>
      <c r="H204" s="36" t="str">
        <f t="shared" si="3"/>
        <v>СЕРБИЯ</v>
      </c>
      <c r="I204" s="79" t="s">
        <v>732</v>
      </c>
      <c r="J204" s="80">
        <v>0</v>
      </c>
      <c r="K204" s="81">
        <v>1</v>
      </c>
    </row>
    <row r="205" spans="1:11" x14ac:dyDescent="0.25">
      <c r="A205" s="36">
        <v>194</v>
      </c>
      <c r="B205" s="36">
        <v>0</v>
      </c>
      <c r="C205" s="36"/>
      <c r="D205" s="36"/>
      <c r="E205" s="36">
        <v>203</v>
      </c>
      <c r="F205" s="78" t="s">
        <v>733</v>
      </c>
      <c r="G205" s="78" t="s">
        <v>733</v>
      </c>
      <c r="H205" s="36" t="str">
        <f t="shared" si="3"/>
        <v>СИНГАПУР</v>
      </c>
      <c r="I205" s="79" t="s">
        <v>734</v>
      </c>
      <c r="J205" s="80">
        <v>0</v>
      </c>
      <c r="K205" s="81">
        <v>1</v>
      </c>
    </row>
    <row r="206" spans="1:11" ht="51" x14ac:dyDescent="0.25">
      <c r="A206" s="36">
        <v>302</v>
      </c>
      <c r="B206" s="36">
        <v>0</v>
      </c>
      <c r="C206" s="36"/>
      <c r="D206" s="36"/>
      <c r="E206" s="36">
        <v>204</v>
      </c>
      <c r="F206" s="78" t="s">
        <v>735</v>
      </c>
      <c r="G206" s="78" t="s">
        <v>736</v>
      </c>
      <c r="H206" s="36" t="str">
        <f t="shared" si="3"/>
        <v>СИНТ-МАРТЕН (ГОЛЛАНДИЯ БӨЛІГІ) / СИНТ-МАРТЕН (ГОЛЛАНДСКАЯ ЧАСТЬ)</v>
      </c>
      <c r="I206" s="79" t="s">
        <v>737</v>
      </c>
      <c r="J206" s="80">
        <v>0</v>
      </c>
      <c r="K206" s="81">
        <v>1</v>
      </c>
    </row>
    <row r="207" spans="1:11" ht="51" x14ac:dyDescent="0.25">
      <c r="A207" s="36">
        <v>209</v>
      </c>
      <c r="B207" s="36">
        <v>0</v>
      </c>
      <c r="C207" s="36"/>
      <c r="D207" s="36"/>
      <c r="E207" s="36">
        <v>205</v>
      </c>
      <c r="F207" s="78" t="s">
        <v>738</v>
      </c>
      <c r="G207" s="78" t="s">
        <v>739</v>
      </c>
      <c r="H207" s="36" t="str">
        <f t="shared" si="3"/>
        <v>СИРИЯ АРАБ РЕСПУБЛИКАСЫ / СИРИЙСКАЯ АРАБСКАЯ РЕСПУБЛИКА</v>
      </c>
      <c r="I207" s="79" t="s">
        <v>740</v>
      </c>
      <c r="J207" s="80">
        <v>0</v>
      </c>
      <c r="K207" s="81">
        <v>1</v>
      </c>
    </row>
    <row r="208" spans="1:11" x14ac:dyDescent="0.25">
      <c r="A208" s="36">
        <v>195</v>
      </c>
      <c r="B208" s="36">
        <v>0</v>
      </c>
      <c r="C208" s="36"/>
      <c r="D208" s="36"/>
      <c r="E208" s="36">
        <v>206</v>
      </c>
      <c r="F208" s="78" t="s">
        <v>741</v>
      </c>
      <c r="G208" s="78" t="s">
        <v>741</v>
      </c>
      <c r="H208" s="36" t="str">
        <f t="shared" si="3"/>
        <v>СЛОВАКИЯ</v>
      </c>
      <c r="I208" s="79" t="s">
        <v>742</v>
      </c>
      <c r="J208" s="80">
        <v>0</v>
      </c>
      <c r="K208" s="81">
        <v>1</v>
      </c>
    </row>
    <row r="209" spans="1:11" x14ac:dyDescent="0.25">
      <c r="A209" s="36">
        <v>197</v>
      </c>
      <c r="B209" s="36">
        <v>0</v>
      </c>
      <c r="C209" s="36"/>
      <c r="D209" s="36"/>
      <c r="E209" s="36">
        <v>207</v>
      </c>
      <c r="F209" s="78" t="s">
        <v>743</v>
      </c>
      <c r="G209" s="78" t="s">
        <v>743</v>
      </c>
      <c r="H209" s="36" t="str">
        <f t="shared" si="3"/>
        <v>СЛОВЕНИЯ</v>
      </c>
      <c r="I209" s="79" t="s">
        <v>744</v>
      </c>
      <c r="J209" s="80">
        <v>0</v>
      </c>
      <c r="K209" s="81">
        <v>1</v>
      </c>
    </row>
    <row r="210" spans="1:11" ht="38.25" x14ac:dyDescent="0.25">
      <c r="A210" s="36">
        <v>226</v>
      </c>
      <c r="B210" s="36">
        <v>0</v>
      </c>
      <c r="C210" s="36"/>
      <c r="D210" s="36"/>
      <c r="E210" s="36">
        <v>208</v>
      </c>
      <c r="F210" s="78" t="s">
        <v>745</v>
      </c>
      <c r="G210" s="78" t="s">
        <v>746</v>
      </c>
      <c r="H210" s="36" t="str">
        <f t="shared" si="3"/>
        <v>ҚҰРАМА КОРОЛДІГІ / СОЕДИНЕННОЕ КОРОЛЕВСТВО</v>
      </c>
      <c r="I210" s="79" t="s">
        <v>747</v>
      </c>
      <c r="J210" s="80">
        <v>0</v>
      </c>
      <c r="K210" s="81">
        <v>1</v>
      </c>
    </row>
    <row r="211" spans="1:11" ht="38.25" x14ac:dyDescent="0.25">
      <c r="A211" s="36">
        <v>230</v>
      </c>
      <c r="B211" s="36">
        <v>0</v>
      </c>
      <c r="C211" s="36"/>
      <c r="D211" s="36"/>
      <c r="E211" s="36">
        <v>209</v>
      </c>
      <c r="F211" s="78" t="s">
        <v>748</v>
      </c>
      <c r="G211" s="78" t="s">
        <v>749</v>
      </c>
      <c r="H211" s="36" t="str">
        <f t="shared" si="3"/>
        <v>АМЕРИКА ҚҰРАМА ШТАТТАР / СОЕДИНЕННЫЕ ШТАТЫ АМЕРИКИ</v>
      </c>
      <c r="I211" s="79" t="s">
        <v>750</v>
      </c>
      <c r="J211" s="80">
        <v>0</v>
      </c>
      <c r="K211" s="81">
        <v>1</v>
      </c>
    </row>
    <row r="212" spans="1:11" ht="25.5" x14ac:dyDescent="0.25">
      <c r="A212" s="36">
        <v>27</v>
      </c>
      <c r="B212" s="36">
        <v>0</v>
      </c>
      <c r="C212" s="36"/>
      <c r="D212" s="36"/>
      <c r="E212" s="36">
        <v>210</v>
      </c>
      <c r="F212" s="78" t="s">
        <v>751</v>
      </c>
      <c r="G212" s="78" t="s">
        <v>752</v>
      </c>
      <c r="H212" s="36" t="str">
        <f t="shared" si="3"/>
        <v>СОЛОМОН АРАЛДАРЫ / СОЛОМОНОВЫ ОСТРОВА</v>
      </c>
      <c r="I212" s="79" t="s">
        <v>753</v>
      </c>
      <c r="J212" s="80">
        <v>0</v>
      </c>
      <c r="K212" s="81">
        <v>1</v>
      </c>
    </row>
    <row r="213" spans="1:11" x14ac:dyDescent="0.25">
      <c r="A213" s="36">
        <v>198</v>
      </c>
      <c r="B213" s="36">
        <v>0</v>
      </c>
      <c r="C213" s="36"/>
      <c r="D213" s="36"/>
      <c r="E213" s="36">
        <v>211</v>
      </c>
      <c r="F213" s="78" t="s">
        <v>754</v>
      </c>
      <c r="G213" s="78" t="s">
        <v>754</v>
      </c>
      <c r="H213" s="36" t="str">
        <f t="shared" si="3"/>
        <v>СОМАЛИ</v>
      </c>
      <c r="I213" s="79" t="s">
        <v>755</v>
      </c>
      <c r="J213" s="80">
        <v>0</v>
      </c>
      <c r="K213" s="81">
        <v>1</v>
      </c>
    </row>
    <row r="214" spans="1:11" x14ac:dyDescent="0.25">
      <c r="A214" s="36">
        <v>203</v>
      </c>
      <c r="B214" s="36">
        <v>0</v>
      </c>
      <c r="C214" s="36"/>
      <c r="D214" s="36"/>
      <c r="E214" s="36">
        <v>212</v>
      </c>
      <c r="F214" s="78" t="s">
        <v>756</v>
      </c>
      <c r="G214" s="78" t="s">
        <v>756</v>
      </c>
      <c r="H214" s="36" t="str">
        <f t="shared" si="3"/>
        <v>СУДАН</v>
      </c>
      <c r="I214" s="79" t="s">
        <v>757</v>
      </c>
      <c r="J214" s="80">
        <v>0</v>
      </c>
      <c r="K214" s="81">
        <v>1</v>
      </c>
    </row>
    <row r="215" spans="1:11" x14ac:dyDescent="0.25">
      <c r="A215" s="36">
        <v>204</v>
      </c>
      <c r="B215" s="36">
        <v>0</v>
      </c>
      <c r="C215" s="36"/>
      <c r="D215" s="36"/>
      <c r="E215" s="36">
        <v>213</v>
      </c>
      <c r="F215" s="78" t="s">
        <v>758</v>
      </c>
      <c r="G215" s="78" t="s">
        <v>758</v>
      </c>
      <c r="H215" s="36" t="str">
        <f t="shared" si="3"/>
        <v>СУРИНАМ</v>
      </c>
      <c r="I215" s="79" t="s">
        <v>759</v>
      </c>
      <c r="J215" s="80">
        <v>0</v>
      </c>
      <c r="K215" s="81">
        <v>1</v>
      </c>
    </row>
    <row r="216" spans="1:11" x14ac:dyDescent="0.25">
      <c r="A216" s="36">
        <v>193</v>
      </c>
      <c r="B216" s="36">
        <v>0</v>
      </c>
      <c r="C216" s="36"/>
      <c r="D216" s="36"/>
      <c r="E216" s="36">
        <v>214</v>
      </c>
      <c r="F216" s="78" t="s">
        <v>760</v>
      </c>
      <c r="G216" s="78" t="s">
        <v>760</v>
      </c>
      <c r="H216" s="36" t="str">
        <f t="shared" si="3"/>
        <v>СЬЕРРА-ЛЕОНЕ</v>
      </c>
      <c r="I216" s="79" t="s">
        <v>761</v>
      </c>
      <c r="J216" s="80">
        <v>0</v>
      </c>
      <c r="K216" s="81">
        <v>1</v>
      </c>
    </row>
    <row r="217" spans="1:11" ht="25.5" x14ac:dyDescent="0.25">
      <c r="A217" s="36">
        <v>210</v>
      </c>
      <c r="B217" s="36">
        <v>0</v>
      </c>
      <c r="C217" s="36"/>
      <c r="D217" s="36"/>
      <c r="E217" s="36">
        <v>215</v>
      </c>
      <c r="F217" s="78" t="s">
        <v>762</v>
      </c>
      <c r="G217" s="78" t="s">
        <v>763</v>
      </c>
      <c r="H217" s="36" t="str">
        <f t="shared" si="3"/>
        <v>ТӘЖІКСТАН / ТАДЖИКИСТАН</v>
      </c>
      <c r="I217" s="79" t="s">
        <v>764</v>
      </c>
      <c r="J217" s="80">
        <v>1</v>
      </c>
      <c r="K217" s="81">
        <v>1</v>
      </c>
    </row>
    <row r="218" spans="1:11" ht="25.5" x14ac:dyDescent="0.25">
      <c r="A218" s="36">
        <v>44</v>
      </c>
      <c r="B218" s="36">
        <v>0</v>
      </c>
      <c r="C218" s="36"/>
      <c r="D218" s="36"/>
      <c r="E218" s="36">
        <v>216</v>
      </c>
      <c r="F218" s="78" t="s">
        <v>765</v>
      </c>
      <c r="G218" s="78" t="s">
        <v>766</v>
      </c>
      <c r="H218" s="36" t="str">
        <f t="shared" si="3"/>
        <v>Тайвань / Тайвань, провинция Китая</v>
      </c>
      <c r="I218" s="79" t="s">
        <v>767</v>
      </c>
      <c r="J218" s="80">
        <v>0</v>
      </c>
      <c r="K218" s="81">
        <v>1</v>
      </c>
    </row>
    <row r="219" spans="1:11" x14ac:dyDescent="0.25">
      <c r="A219" s="36">
        <v>211</v>
      </c>
      <c r="B219" s="36">
        <v>0</v>
      </c>
      <c r="C219" s="36"/>
      <c r="D219" s="36"/>
      <c r="E219" s="36">
        <v>217</v>
      </c>
      <c r="F219" s="78" t="s">
        <v>768</v>
      </c>
      <c r="G219" s="78" t="s">
        <v>768</v>
      </c>
      <c r="H219" s="36" t="str">
        <f t="shared" si="3"/>
        <v>ТАИЛАНД</v>
      </c>
      <c r="I219" s="79" t="s">
        <v>769</v>
      </c>
      <c r="J219" s="80">
        <v>0</v>
      </c>
      <c r="K219" s="81">
        <v>1</v>
      </c>
    </row>
    <row r="220" spans="1:11" ht="63.75" x14ac:dyDescent="0.25">
      <c r="A220" s="36">
        <v>229</v>
      </c>
      <c r="B220" s="36">
        <v>0</v>
      </c>
      <c r="C220" s="36"/>
      <c r="D220" s="36"/>
      <c r="E220" s="36">
        <v>218</v>
      </c>
      <c r="F220" s="78" t="s">
        <v>770</v>
      </c>
      <c r="G220" s="78" t="s">
        <v>771</v>
      </c>
      <c r="H220" s="36" t="str">
        <f t="shared" si="3"/>
        <v>ТАНЗАНИЯ, ҚҰРАМА РЕСПУБЛИКАСЫ / ТАНЗАНИЯ, ОБЪЕДИНЕННАЯ РЕСПУБЛИКА</v>
      </c>
      <c r="I220" s="79" t="s">
        <v>772</v>
      </c>
      <c r="J220" s="80">
        <v>0</v>
      </c>
      <c r="K220" s="81">
        <v>1</v>
      </c>
    </row>
    <row r="221" spans="1:11" x14ac:dyDescent="0.25">
      <c r="A221" s="36">
        <v>331</v>
      </c>
      <c r="B221" s="36">
        <v>0</v>
      </c>
      <c r="C221" s="36"/>
      <c r="D221" s="36"/>
      <c r="E221" s="36">
        <v>219</v>
      </c>
      <c r="F221" s="78" t="s">
        <v>773</v>
      </c>
      <c r="G221" s="78" t="s">
        <v>773</v>
      </c>
      <c r="H221" s="36" t="str">
        <f t="shared" si="3"/>
        <v>Тимор-Лешти</v>
      </c>
      <c r="I221" s="79" t="s">
        <v>774</v>
      </c>
      <c r="J221" s="80">
        <v>0</v>
      </c>
      <c r="K221" s="81">
        <v>1</v>
      </c>
    </row>
    <row r="222" spans="1:11" x14ac:dyDescent="0.25">
      <c r="A222" s="36">
        <v>212</v>
      </c>
      <c r="B222" s="36">
        <v>0</v>
      </c>
      <c r="C222" s="36"/>
      <c r="D222" s="36"/>
      <c r="E222" s="36">
        <v>220</v>
      </c>
      <c r="F222" s="78" t="s">
        <v>775</v>
      </c>
      <c r="G222" s="78" t="s">
        <v>775</v>
      </c>
      <c r="H222" s="36" t="str">
        <f t="shared" si="3"/>
        <v>ТОГО</v>
      </c>
      <c r="I222" s="79" t="s">
        <v>776</v>
      </c>
      <c r="J222" s="80">
        <v>0</v>
      </c>
      <c r="K222" s="81">
        <v>1</v>
      </c>
    </row>
    <row r="223" spans="1:11" x14ac:dyDescent="0.25">
      <c r="A223" s="36">
        <v>213</v>
      </c>
      <c r="B223" s="36">
        <v>0</v>
      </c>
      <c r="C223" s="36"/>
      <c r="D223" s="36"/>
      <c r="E223" s="36">
        <v>221</v>
      </c>
      <c r="F223" s="78" t="s">
        <v>777</v>
      </c>
      <c r="G223" s="78" t="s">
        <v>777</v>
      </c>
      <c r="H223" s="36" t="str">
        <f t="shared" si="3"/>
        <v>ТОКЕЛАУ</v>
      </c>
      <c r="I223" s="79" t="s">
        <v>778</v>
      </c>
      <c r="J223" s="80">
        <v>0</v>
      </c>
      <c r="K223" s="81">
        <v>1</v>
      </c>
    </row>
    <row r="224" spans="1:11" x14ac:dyDescent="0.25">
      <c r="A224" s="36">
        <v>214</v>
      </c>
      <c r="B224" s="36">
        <v>0</v>
      </c>
      <c r="C224" s="36"/>
      <c r="D224" s="36"/>
      <c r="E224" s="36">
        <v>222</v>
      </c>
      <c r="F224" s="78" t="s">
        <v>779</v>
      </c>
      <c r="G224" s="78" t="s">
        <v>779</v>
      </c>
      <c r="H224" s="36" t="str">
        <f t="shared" si="3"/>
        <v>ТОНГА</v>
      </c>
      <c r="I224" s="79" t="s">
        <v>780</v>
      </c>
      <c r="J224" s="80">
        <v>0</v>
      </c>
      <c r="K224" s="81">
        <v>1</v>
      </c>
    </row>
    <row r="225" spans="1:11" ht="25.5" x14ac:dyDescent="0.25">
      <c r="A225" s="36">
        <v>215</v>
      </c>
      <c r="B225" s="36">
        <v>0</v>
      </c>
      <c r="C225" s="36"/>
      <c r="D225" s="36"/>
      <c r="E225" s="36">
        <v>223</v>
      </c>
      <c r="F225" s="78" t="s">
        <v>781</v>
      </c>
      <c r="G225" s="78" t="s">
        <v>782</v>
      </c>
      <c r="H225" s="36" t="str">
        <f t="shared" si="3"/>
        <v>ТРИНИДАД ЖӘНЕ ТОБАГО / ТРИНИДАД И ТОБАГО</v>
      </c>
      <c r="I225" s="79" t="s">
        <v>783</v>
      </c>
      <c r="J225" s="80">
        <v>0</v>
      </c>
      <c r="K225" s="81">
        <v>1</v>
      </c>
    </row>
    <row r="226" spans="1:11" x14ac:dyDescent="0.25">
      <c r="A226" s="36">
        <v>221</v>
      </c>
      <c r="B226" s="36">
        <v>0</v>
      </c>
      <c r="C226" s="36"/>
      <c r="D226" s="36"/>
      <c r="E226" s="36">
        <v>224</v>
      </c>
      <c r="F226" s="78" t="s">
        <v>784</v>
      </c>
      <c r="G226" s="78" t="s">
        <v>784</v>
      </c>
      <c r="H226" s="36" t="str">
        <f t="shared" si="3"/>
        <v>ТУВАЛУ</v>
      </c>
      <c r="I226" s="79" t="s">
        <v>785</v>
      </c>
      <c r="J226" s="80">
        <v>0</v>
      </c>
      <c r="K226" s="81">
        <v>1</v>
      </c>
    </row>
    <row r="227" spans="1:11" x14ac:dyDescent="0.25">
      <c r="A227" s="36">
        <v>217</v>
      </c>
      <c r="B227" s="36">
        <v>0</v>
      </c>
      <c r="C227" s="36"/>
      <c r="D227" s="36"/>
      <c r="E227" s="36">
        <v>225</v>
      </c>
      <c r="F227" s="78" t="s">
        <v>786</v>
      </c>
      <c r="G227" s="78" t="s">
        <v>786</v>
      </c>
      <c r="H227" s="36" t="str">
        <f t="shared" si="3"/>
        <v>ТУНИС</v>
      </c>
      <c r="I227" s="79" t="s">
        <v>787</v>
      </c>
      <c r="J227" s="80">
        <v>0</v>
      </c>
      <c r="K227" s="81">
        <v>1</v>
      </c>
    </row>
    <row r="228" spans="1:11" ht="25.5" x14ac:dyDescent="0.25">
      <c r="A228" s="36">
        <v>219</v>
      </c>
      <c r="B228" s="36">
        <v>0</v>
      </c>
      <c r="C228" s="36"/>
      <c r="D228" s="36"/>
      <c r="E228" s="36">
        <v>226</v>
      </c>
      <c r="F228" s="78" t="s">
        <v>788</v>
      </c>
      <c r="G228" s="78" t="s">
        <v>789</v>
      </c>
      <c r="H228" s="36" t="str">
        <f t="shared" si="3"/>
        <v>ТҮРКМЕНСТАН / ТУРКМЕНИСТАН</v>
      </c>
      <c r="I228" s="79" t="s">
        <v>790</v>
      </c>
      <c r="J228" s="80">
        <v>1</v>
      </c>
      <c r="K228" s="81">
        <v>1</v>
      </c>
    </row>
    <row r="229" spans="1:11" x14ac:dyDescent="0.25">
      <c r="A229" s="36">
        <v>218</v>
      </c>
      <c r="B229" s="36">
        <v>0</v>
      </c>
      <c r="C229" s="36"/>
      <c r="D229" s="36"/>
      <c r="E229" s="36">
        <v>227</v>
      </c>
      <c r="F229" s="78" t="s">
        <v>791</v>
      </c>
      <c r="G229" s="78" t="s">
        <v>792</v>
      </c>
      <c r="H229" s="36" t="str">
        <f t="shared" si="3"/>
        <v>ТҮРКИЯ / ТУРЦИЯ</v>
      </c>
      <c r="I229" s="79" t="s">
        <v>793</v>
      </c>
      <c r="J229" s="80">
        <v>0</v>
      </c>
      <c r="K229" s="81">
        <v>1</v>
      </c>
    </row>
    <row r="230" spans="1:11" x14ac:dyDescent="0.25">
      <c r="A230" s="36">
        <v>222</v>
      </c>
      <c r="B230" s="36">
        <v>0</v>
      </c>
      <c r="C230" s="36"/>
      <c r="D230" s="36"/>
      <c r="E230" s="36">
        <v>228</v>
      </c>
      <c r="F230" s="78" t="s">
        <v>794</v>
      </c>
      <c r="G230" s="78" t="s">
        <v>794</v>
      </c>
      <c r="H230" s="36" t="str">
        <f t="shared" si="3"/>
        <v>УГАНДА</v>
      </c>
      <c r="I230" s="79" t="s">
        <v>795</v>
      </c>
      <c r="J230" s="80">
        <v>0</v>
      </c>
      <c r="K230" s="81">
        <v>1</v>
      </c>
    </row>
    <row r="231" spans="1:11" x14ac:dyDescent="0.25">
      <c r="A231" s="36">
        <v>234</v>
      </c>
      <c r="B231" s="36">
        <v>0</v>
      </c>
      <c r="C231" s="36"/>
      <c r="D231" s="36"/>
      <c r="E231" s="36">
        <v>229</v>
      </c>
      <c r="F231" s="78" t="s">
        <v>796</v>
      </c>
      <c r="G231" s="78" t="s">
        <v>797</v>
      </c>
      <c r="H231" s="36" t="str">
        <f t="shared" si="3"/>
        <v>ӨЗБЕКСТАН / УЗБЕКИСТАН</v>
      </c>
      <c r="I231" s="79" t="s">
        <v>798</v>
      </c>
      <c r="J231" s="80">
        <v>1</v>
      </c>
      <c r="K231" s="81">
        <v>1</v>
      </c>
    </row>
    <row r="232" spans="1:11" x14ac:dyDescent="0.25">
      <c r="A232" s="36">
        <v>223</v>
      </c>
      <c r="B232" s="36">
        <v>0</v>
      </c>
      <c r="C232" s="36"/>
      <c r="D232" s="36"/>
      <c r="E232" s="36">
        <v>230</v>
      </c>
      <c r="F232" s="78" t="s">
        <v>799</v>
      </c>
      <c r="G232" s="78" t="s">
        <v>799</v>
      </c>
      <c r="H232" s="36" t="str">
        <f t="shared" si="3"/>
        <v>УКРАИНА</v>
      </c>
      <c r="I232" s="79" t="s">
        <v>800</v>
      </c>
      <c r="J232" s="80">
        <v>1</v>
      </c>
      <c r="K232" s="81">
        <v>1</v>
      </c>
    </row>
    <row r="233" spans="1:11" ht="25.5" x14ac:dyDescent="0.25">
      <c r="A233" s="36">
        <v>237</v>
      </c>
      <c r="B233" s="36">
        <v>0</v>
      </c>
      <c r="C233" s="36"/>
      <c r="D233" s="36"/>
      <c r="E233" s="36">
        <v>231</v>
      </c>
      <c r="F233" s="78" t="s">
        <v>801</v>
      </c>
      <c r="G233" s="78" t="s">
        <v>802</v>
      </c>
      <c r="H233" s="36" t="str">
        <f t="shared" si="3"/>
        <v>УОЛЛИС ПЕН ФУТУНА / УОЛЛИС И ФУТУНА</v>
      </c>
      <c r="I233" s="79" t="s">
        <v>803</v>
      </c>
      <c r="J233" s="80">
        <v>0</v>
      </c>
      <c r="K233" s="81">
        <v>1</v>
      </c>
    </row>
    <row r="234" spans="1:11" x14ac:dyDescent="0.25">
      <c r="A234" s="36">
        <v>233</v>
      </c>
      <c r="B234" s="36">
        <v>0</v>
      </c>
      <c r="C234" s="36"/>
      <c r="D234" s="36"/>
      <c r="E234" s="36">
        <v>232</v>
      </c>
      <c r="F234" s="78" t="s">
        <v>804</v>
      </c>
      <c r="G234" s="78" t="s">
        <v>804</v>
      </c>
      <c r="H234" s="36" t="str">
        <f t="shared" si="3"/>
        <v>УРУГВАЙ</v>
      </c>
      <c r="I234" s="79" t="s">
        <v>805</v>
      </c>
      <c r="J234" s="80">
        <v>0</v>
      </c>
      <c r="K234" s="81">
        <v>1</v>
      </c>
    </row>
    <row r="235" spans="1:11" x14ac:dyDescent="0.25">
      <c r="A235" s="36">
        <v>236</v>
      </c>
      <c r="B235" s="36">
        <v>0</v>
      </c>
      <c r="C235" s="36"/>
      <c r="D235" s="36"/>
      <c r="E235" s="36">
        <v>233</v>
      </c>
      <c r="F235" s="78" t="s">
        <v>806</v>
      </c>
      <c r="G235" s="78" t="s">
        <v>806</v>
      </c>
      <c r="H235" s="36" t="str">
        <f t="shared" si="3"/>
        <v>УЭЙК</v>
      </c>
      <c r="I235" s="79" t="s">
        <v>807</v>
      </c>
      <c r="J235" s="80">
        <v>0</v>
      </c>
      <c r="K235" s="81">
        <v>1</v>
      </c>
    </row>
    <row r="236" spans="1:11" ht="25.5" x14ac:dyDescent="0.25">
      <c r="A236" s="36">
        <v>67</v>
      </c>
      <c r="B236" s="36">
        <v>0</v>
      </c>
      <c r="C236" s="36"/>
      <c r="D236" s="36"/>
      <c r="E236" s="36">
        <v>234</v>
      </c>
      <c r="F236" s="78" t="s">
        <v>808</v>
      </c>
      <c r="G236" s="78" t="s">
        <v>809</v>
      </c>
      <c r="H236" s="36" t="str">
        <f t="shared" si="3"/>
        <v>ФАРЕР АРАЛДАРЫ / ФАРЕРСКИЕ ОСТРОВА</v>
      </c>
      <c r="I236" s="79" t="s">
        <v>810</v>
      </c>
      <c r="J236" s="80">
        <v>0</v>
      </c>
      <c r="K236" s="81">
        <v>1</v>
      </c>
    </row>
    <row r="237" spans="1:11" x14ac:dyDescent="0.25">
      <c r="A237" s="36">
        <v>69</v>
      </c>
      <c r="B237" s="36">
        <v>0</v>
      </c>
      <c r="C237" s="36"/>
      <c r="D237" s="36"/>
      <c r="E237" s="36">
        <v>235</v>
      </c>
      <c r="F237" s="78" t="s">
        <v>811</v>
      </c>
      <c r="G237" s="78" t="s">
        <v>811</v>
      </c>
      <c r="H237" s="36" t="str">
        <f t="shared" si="3"/>
        <v>ФИДЖИ</v>
      </c>
      <c r="I237" s="79" t="s">
        <v>812</v>
      </c>
      <c r="J237" s="80">
        <v>0</v>
      </c>
      <c r="K237" s="81">
        <v>1</v>
      </c>
    </row>
    <row r="238" spans="1:11" x14ac:dyDescent="0.25">
      <c r="A238" s="36">
        <v>170</v>
      </c>
      <c r="B238" s="36">
        <v>0</v>
      </c>
      <c r="C238" s="36"/>
      <c r="D238" s="36"/>
      <c r="E238" s="36">
        <v>236</v>
      </c>
      <c r="F238" s="78" t="s">
        <v>813</v>
      </c>
      <c r="G238" s="78" t="s">
        <v>814</v>
      </c>
      <c r="H238" s="36" t="str">
        <f t="shared" si="3"/>
        <v>ФИЛИППИН / ФИЛИППИНЫ</v>
      </c>
      <c r="I238" s="79" t="s">
        <v>815</v>
      </c>
      <c r="J238" s="80">
        <v>0</v>
      </c>
      <c r="K238" s="81">
        <v>1</v>
      </c>
    </row>
    <row r="239" spans="1:11" x14ac:dyDescent="0.25">
      <c r="A239" s="36">
        <v>70</v>
      </c>
      <c r="B239" s="36">
        <v>0</v>
      </c>
      <c r="C239" s="36"/>
      <c r="D239" s="36"/>
      <c r="E239" s="36">
        <v>237</v>
      </c>
      <c r="F239" s="78" t="s">
        <v>816</v>
      </c>
      <c r="G239" s="78" t="s">
        <v>816</v>
      </c>
      <c r="H239" s="36" t="str">
        <f t="shared" si="3"/>
        <v>ФИНЛЯНДИЯ</v>
      </c>
      <c r="I239" s="79" t="s">
        <v>817</v>
      </c>
      <c r="J239" s="80">
        <v>0</v>
      </c>
      <c r="K239" s="81">
        <v>1</v>
      </c>
    </row>
    <row r="240" spans="1:11" ht="51" x14ac:dyDescent="0.25">
      <c r="A240" s="36">
        <v>68</v>
      </c>
      <c r="B240" s="36">
        <v>0</v>
      </c>
      <c r="C240" s="36"/>
      <c r="D240" s="36"/>
      <c r="E240" s="36">
        <v>238</v>
      </c>
      <c r="F240" s="78" t="s">
        <v>818</v>
      </c>
      <c r="G240" s="78" t="s">
        <v>819</v>
      </c>
      <c r="H240" s="36" t="str">
        <f t="shared" si="3"/>
        <v>ФОЛКЛЕНД (МАЛЬВИН) АРАЛДАРЫ / ФОЛКЛЕНДСКИЕ О-ВА ( МАЛЬВИНСКИЕ)</v>
      </c>
      <c r="I240" s="79" t="s">
        <v>820</v>
      </c>
      <c r="J240" s="80">
        <v>0</v>
      </c>
      <c r="K240" s="81">
        <v>1</v>
      </c>
    </row>
    <row r="241" spans="1:11" x14ac:dyDescent="0.25">
      <c r="A241" s="36">
        <v>71</v>
      </c>
      <c r="B241" s="36">
        <v>0</v>
      </c>
      <c r="C241" s="36"/>
      <c r="D241" s="36"/>
      <c r="E241" s="36">
        <v>239</v>
      </c>
      <c r="F241" s="78" t="s">
        <v>821</v>
      </c>
      <c r="G241" s="78" t="s">
        <v>821</v>
      </c>
      <c r="H241" s="36" t="str">
        <f t="shared" si="3"/>
        <v>ФРАНЦИЯ</v>
      </c>
      <c r="I241" s="79" t="s">
        <v>822</v>
      </c>
      <c r="J241" s="80">
        <v>0</v>
      </c>
      <c r="K241" s="81">
        <v>1</v>
      </c>
    </row>
    <row r="242" spans="1:11" ht="25.5" x14ac:dyDescent="0.25">
      <c r="A242" s="36">
        <v>72</v>
      </c>
      <c r="B242" s="36">
        <v>0</v>
      </c>
      <c r="C242" s="36"/>
      <c r="D242" s="36"/>
      <c r="E242" s="36">
        <v>240</v>
      </c>
      <c r="F242" s="78" t="s">
        <v>823</v>
      </c>
      <c r="G242" s="78" t="s">
        <v>824</v>
      </c>
      <c r="H242" s="36" t="str">
        <f t="shared" si="3"/>
        <v>ФРАНЦУЗ ГВИАНАСЫ / ФРАНЦУЗСКАЯ ГВИАНА</v>
      </c>
      <c r="I242" s="79" t="s">
        <v>825</v>
      </c>
      <c r="J242" s="80">
        <v>0</v>
      </c>
      <c r="K242" s="81">
        <v>1</v>
      </c>
    </row>
    <row r="243" spans="1:11" ht="38.25" x14ac:dyDescent="0.25">
      <c r="A243" s="36">
        <v>73</v>
      </c>
      <c r="B243" s="36">
        <v>0</v>
      </c>
      <c r="C243" s="36"/>
      <c r="D243" s="36"/>
      <c r="E243" s="36">
        <v>241</v>
      </c>
      <c r="F243" s="78" t="s">
        <v>826</v>
      </c>
      <c r="G243" s="78" t="s">
        <v>827</v>
      </c>
      <c r="H243" s="36" t="str">
        <f t="shared" si="3"/>
        <v>ФРАНЦУЗ ПОЛИНЕЗИЯСЫ / ФРАНЦУЗСКАЯ ПОЛИНЕЗИЯ</v>
      </c>
      <c r="I243" s="79" t="s">
        <v>828</v>
      </c>
      <c r="J243" s="80">
        <v>0</v>
      </c>
      <c r="K243" s="81">
        <v>1</v>
      </c>
    </row>
    <row r="244" spans="1:11" ht="38.25" x14ac:dyDescent="0.25">
      <c r="A244" s="36">
        <v>74</v>
      </c>
      <c r="B244" s="36">
        <v>0</v>
      </c>
      <c r="C244" s="36"/>
      <c r="D244" s="36"/>
      <c r="E244" s="36">
        <v>242</v>
      </c>
      <c r="F244" s="78" t="s">
        <v>829</v>
      </c>
      <c r="G244" s="78" t="s">
        <v>830</v>
      </c>
      <c r="H244" s="36" t="str">
        <f t="shared" si="3"/>
        <v>Францз оңтүстік аумақтары / Французские южные территории</v>
      </c>
      <c r="I244" s="79" t="s">
        <v>831</v>
      </c>
      <c r="J244" s="80">
        <v>0</v>
      </c>
      <c r="K244" s="81">
        <v>1</v>
      </c>
    </row>
    <row r="245" spans="1:11" x14ac:dyDescent="0.25">
      <c r="A245" s="36">
        <v>53</v>
      </c>
      <c r="B245" s="36">
        <v>0</v>
      </c>
      <c r="C245" s="36"/>
      <c r="D245" s="36"/>
      <c r="E245" s="36">
        <v>243</v>
      </c>
      <c r="F245" s="78" t="s">
        <v>832</v>
      </c>
      <c r="G245" s="78" t="s">
        <v>832</v>
      </c>
      <c r="H245" s="36" t="str">
        <f t="shared" si="3"/>
        <v>ХОРВАТИЯ</v>
      </c>
      <c r="I245" s="79" t="s">
        <v>833</v>
      </c>
      <c r="J245" s="80">
        <v>0</v>
      </c>
      <c r="K245" s="81">
        <v>1</v>
      </c>
    </row>
    <row r="246" spans="1:11" ht="63.75" x14ac:dyDescent="0.25">
      <c r="A246" s="36">
        <v>39</v>
      </c>
      <c r="B246" s="36">
        <v>0</v>
      </c>
      <c r="C246" s="36"/>
      <c r="D246" s="36"/>
      <c r="E246" s="36">
        <v>244</v>
      </c>
      <c r="F246" s="78" t="s">
        <v>834</v>
      </c>
      <c r="G246" s="78" t="s">
        <v>835</v>
      </c>
      <c r="H246" s="36" t="str">
        <f t="shared" si="3"/>
        <v>ОРТАЛЫҚ АФРИКА РЕСПУБЛИКАСЫ / ЦЕНТРАЛЬНО-АФРИКАНСКАЯ РЕСПУБЛИКА</v>
      </c>
      <c r="I246" s="79" t="s">
        <v>836</v>
      </c>
      <c r="J246" s="80">
        <v>0</v>
      </c>
      <c r="K246" s="81">
        <v>1</v>
      </c>
    </row>
    <row r="247" spans="1:11" x14ac:dyDescent="0.25">
      <c r="A247" s="36">
        <v>41</v>
      </c>
      <c r="B247" s="36">
        <v>0</v>
      </c>
      <c r="C247" s="36"/>
      <c r="D247" s="36"/>
      <c r="E247" s="36">
        <v>245</v>
      </c>
      <c r="F247" s="78" t="s">
        <v>837</v>
      </c>
      <c r="G247" s="78" t="s">
        <v>837</v>
      </c>
      <c r="H247" s="36" t="str">
        <f t="shared" si="3"/>
        <v>ЧАД</v>
      </c>
      <c r="I247" s="79" t="s">
        <v>838</v>
      </c>
      <c r="J247" s="80">
        <v>0</v>
      </c>
      <c r="K247" s="81">
        <v>1</v>
      </c>
    </row>
    <row r="248" spans="1:11" x14ac:dyDescent="0.25">
      <c r="A248" s="36">
        <v>297</v>
      </c>
      <c r="B248" s="36">
        <v>0</v>
      </c>
      <c r="C248" s="36"/>
      <c r="D248" s="36"/>
      <c r="E248" s="36">
        <v>246</v>
      </c>
      <c r="F248" s="78" t="s">
        <v>839</v>
      </c>
      <c r="G248" s="78" t="s">
        <v>839</v>
      </c>
      <c r="H248" s="36" t="str">
        <f t="shared" si="3"/>
        <v>Черногория</v>
      </c>
      <c r="I248" s="79" t="s">
        <v>840</v>
      </c>
      <c r="J248" s="80">
        <v>0</v>
      </c>
      <c r="K248" s="81">
        <v>1</v>
      </c>
    </row>
    <row r="249" spans="1:11" x14ac:dyDescent="0.25">
      <c r="A249" s="36">
        <v>42</v>
      </c>
      <c r="B249" s="36">
        <v>0</v>
      </c>
      <c r="C249" s="36"/>
      <c r="D249" s="36"/>
      <c r="E249" s="36">
        <v>247</v>
      </c>
      <c r="F249" s="78" t="s">
        <v>841</v>
      </c>
      <c r="G249" s="78" t="s">
        <v>841</v>
      </c>
      <c r="H249" s="36" t="str">
        <f t="shared" si="3"/>
        <v>ЧИЛИ</v>
      </c>
      <c r="I249" s="79" t="s">
        <v>842</v>
      </c>
      <c r="J249" s="80">
        <v>0</v>
      </c>
      <c r="K249" s="81">
        <v>1</v>
      </c>
    </row>
    <row r="250" spans="1:11" x14ac:dyDescent="0.25">
      <c r="A250" s="36">
        <v>208</v>
      </c>
      <c r="B250" s="36">
        <v>0</v>
      </c>
      <c r="C250" s="36"/>
      <c r="D250" s="36"/>
      <c r="E250" s="36">
        <v>248</v>
      </c>
      <c r="F250" s="78" t="s">
        <v>843</v>
      </c>
      <c r="G250" s="78" t="s">
        <v>843</v>
      </c>
      <c r="H250" s="36" t="str">
        <f t="shared" si="3"/>
        <v>ШВЕЙЦАРИЯ</v>
      </c>
      <c r="I250" s="79" t="s">
        <v>844</v>
      </c>
      <c r="J250" s="80">
        <v>0</v>
      </c>
      <c r="K250" s="81">
        <v>1</v>
      </c>
    </row>
    <row r="251" spans="1:11" x14ac:dyDescent="0.25">
      <c r="A251" s="36">
        <v>207</v>
      </c>
      <c r="B251" s="36">
        <v>0</v>
      </c>
      <c r="C251" s="36"/>
      <c r="D251" s="36"/>
      <c r="E251" s="36">
        <v>249</v>
      </c>
      <c r="F251" s="78" t="s">
        <v>845</v>
      </c>
      <c r="G251" s="78" t="s">
        <v>845</v>
      </c>
      <c r="H251" s="36" t="str">
        <f t="shared" si="3"/>
        <v>ШВЕЦИЯ</v>
      </c>
      <c r="I251" s="79" t="s">
        <v>846</v>
      </c>
      <c r="J251" s="80">
        <v>0</v>
      </c>
      <c r="K251" s="81">
        <v>1</v>
      </c>
    </row>
    <row r="252" spans="1:11" ht="38.25" x14ac:dyDescent="0.25">
      <c r="A252" s="36">
        <v>205</v>
      </c>
      <c r="B252" s="36">
        <v>0</v>
      </c>
      <c r="C252" s="36"/>
      <c r="D252" s="36"/>
      <c r="E252" s="36">
        <v>250</v>
      </c>
      <c r="F252" s="78" t="s">
        <v>847</v>
      </c>
      <c r="G252" s="78" t="s">
        <v>848</v>
      </c>
      <c r="H252" s="36" t="str">
        <f t="shared" si="3"/>
        <v>ШПИЦБЕРГЕН МЕН ЯН-МАЙЕН / ШПИЦБЕРГЕН И ЯН-МАЙЕН</v>
      </c>
      <c r="I252" s="79" t="s">
        <v>849</v>
      </c>
      <c r="J252" s="80">
        <v>0</v>
      </c>
      <c r="K252" s="81">
        <v>1</v>
      </c>
    </row>
    <row r="253" spans="1:11" x14ac:dyDescent="0.25">
      <c r="A253" s="36">
        <v>40</v>
      </c>
      <c r="B253" s="36">
        <v>0</v>
      </c>
      <c r="C253" s="36"/>
      <c r="D253" s="36"/>
      <c r="E253" s="36">
        <v>251</v>
      </c>
      <c r="F253" s="78" t="s">
        <v>850</v>
      </c>
      <c r="G253" s="78" t="s">
        <v>850</v>
      </c>
      <c r="H253" s="36" t="str">
        <f t="shared" si="3"/>
        <v>ШРИ-ЛАНКА</v>
      </c>
      <c r="I253" s="79" t="s">
        <v>851</v>
      </c>
      <c r="J253" s="80">
        <v>0</v>
      </c>
      <c r="K253" s="81">
        <v>1</v>
      </c>
    </row>
    <row r="254" spans="1:11" x14ac:dyDescent="0.25">
      <c r="A254" s="36">
        <v>61</v>
      </c>
      <c r="B254" s="36">
        <v>0</v>
      </c>
      <c r="C254" s="36"/>
      <c r="D254" s="36"/>
      <c r="E254" s="36">
        <v>252</v>
      </c>
      <c r="F254" s="78" t="s">
        <v>852</v>
      </c>
      <c r="G254" s="78" t="s">
        <v>852</v>
      </c>
      <c r="H254" s="36" t="str">
        <f t="shared" si="3"/>
        <v>ЭКВАДОР</v>
      </c>
      <c r="I254" s="79" t="s">
        <v>853</v>
      </c>
      <c r="J254" s="80">
        <v>0</v>
      </c>
      <c r="K254" s="81">
        <v>1</v>
      </c>
    </row>
    <row r="255" spans="1:11" ht="38.25" x14ac:dyDescent="0.25">
      <c r="A255" s="36">
        <v>63</v>
      </c>
      <c r="B255" s="36">
        <v>0</v>
      </c>
      <c r="C255" s="36"/>
      <c r="D255" s="36"/>
      <c r="E255" s="36">
        <v>253</v>
      </c>
      <c r="F255" s="78" t="s">
        <v>854</v>
      </c>
      <c r="G255" s="78" t="s">
        <v>855</v>
      </c>
      <c r="H255" s="36" t="str">
        <f t="shared" si="3"/>
        <v>ЭКВАТОРИАЛДЫ? ГВИНЕЯ / ЭКВАТОРИАЛЬНАЯ ГВИНЕЯ</v>
      </c>
      <c r="I255" s="79" t="s">
        <v>856</v>
      </c>
      <c r="J255" s="80">
        <v>0</v>
      </c>
      <c r="K255" s="81">
        <v>1</v>
      </c>
    </row>
    <row r="256" spans="1:11" ht="25.5" x14ac:dyDescent="0.25">
      <c r="A256" s="36">
        <v>292</v>
      </c>
      <c r="B256" s="36">
        <v>0</v>
      </c>
      <c r="C256" s="36"/>
      <c r="D256" s="36"/>
      <c r="E256" s="36">
        <v>254</v>
      </c>
      <c r="F256" s="78" t="s">
        <v>857</v>
      </c>
      <c r="G256" s="78" t="s">
        <v>858</v>
      </c>
      <c r="H256" s="36" t="str">
        <f t="shared" si="3"/>
        <v>АЛАНД АРАЛДАРЫ / ЭЛАНДСКИЕ ОСТРОВА</v>
      </c>
      <c r="I256" s="79" t="s">
        <v>859</v>
      </c>
      <c r="J256" s="80">
        <v>0</v>
      </c>
      <c r="K256" s="81">
        <v>1</v>
      </c>
    </row>
    <row r="257" spans="1:11" x14ac:dyDescent="0.25">
      <c r="A257" s="36">
        <v>65</v>
      </c>
      <c r="B257" s="36">
        <v>0</v>
      </c>
      <c r="C257" s="36"/>
      <c r="D257" s="36"/>
      <c r="E257" s="36">
        <v>255</v>
      </c>
      <c r="F257" s="78" t="s">
        <v>860</v>
      </c>
      <c r="G257" s="78" t="s">
        <v>860</v>
      </c>
      <c r="H257" s="36" t="str">
        <f t="shared" si="3"/>
        <v>ЭРИТРЕЯ</v>
      </c>
      <c r="I257" s="79" t="s">
        <v>861</v>
      </c>
      <c r="J257" s="80">
        <v>0</v>
      </c>
      <c r="K257" s="81">
        <v>1</v>
      </c>
    </row>
    <row r="258" spans="1:11" x14ac:dyDescent="0.25">
      <c r="A258" s="36">
        <v>66</v>
      </c>
      <c r="B258" s="36">
        <v>0</v>
      </c>
      <c r="C258" s="36"/>
      <c r="D258" s="36"/>
      <c r="E258" s="36">
        <v>256</v>
      </c>
      <c r="F258" s="78" t="s">
        <v>862</v>
      </c>
      <c r="G258" s="78" t="s">
        <v>862</v>
      </c>
      <c r="H258" s="36" t="str">
        <f t="shared" si="3"/>
        <v>ЭСТОНИЯ</v>
      </c>
      <c r="I258" s="79" t="s">
        <v>863</v>
      </c>
      <c r="J258" s="80">
        <v>0</v>
      </c>
      <c r="K258" s="81">
        <v>1</v>
      </c>
    </row>
    <row r="259" spans="1:11" x14ac:dyDescent="0.25">
      <c r="A259" s="36">
        <v>64</v>
      </c>
      <c r="B259" s="36">
        <v>0</v>
      </c>
      <c r="C259" s="36"/>
      <c r="D259" s="36"/>
      <c r="E259" s="36">
        <v>257</v>
      </c>
      <c r="F259" s="78" t="s">
        <v>864</v>
      </c>
      <c r="G259" s="78" t="s">
        <v>864</v>
      </c>
      <c r="H259" s="36" t="str">
        <f t="shared" ref="H259:H264" si="4">CONCATENATE(IF(C259&lt;&gt;"",CONCATENATE(C259," "),""),IF(p_language_current_id=1,F259,IF(p_language_current_id=2,G259,IF(F259=G259,F259,CONCATENATE(G259,IF(B259=0," / ",CHAR(10)),F259)))),IF(D259&lt;&gt;"",CONCATENATE(" ",D259),""))</f>
        <v>ЭФИОПИЯ</v>
      </c>
      <c r="I259" s="79" t="s">
        <v>865</v>
      </c>
      <c r="J259" s="80">
        <v>0</v>
      </c>
      <c r="K259" s="81">
        <v>1</v>
      </c>
    </row>
    <row r="260" spans="1:11" ht="51" x14ac:dyDescent="0.25">
      <c r="A260" s="36">
        <v>295</v>
      </c>
      <c r="B260" s="36">
        <v>0</v>
      </c>
      <c r="C260" s="36"/>
      <c r="D260" s="36"/>
      <c r="E260" s="36">
        <v>258</v>
      </c>
      <c r="F260" s="78" t="s">
        <v>866</v>
      </c>
      <c r="G260" s="78" t="s">
        <v>867</v>
      </c>
      <c r="H260" s="36" t="str">
        <f t="shared" si="4"/>
        <v>Оңтүстік Джорджия және Оңтүстік Сандвич Аралдары / Южная Джорджия и Южные Сандвичевы острова</v>
      </c>
      <c r="I260" s="79" t="s">
        <v>868</v>
      </c>
      <c r="J260" s="80">
        <v>0</v>
      </c>
      <c r="K260" s="81">
        <v>1</v>
      </c>
    </row>
    <row r="261" spans="1:11" ht="51" x14ac:dyDescent="0.25">
      <c r="A261" s="36">
        <v>199</v>
      </c>
      <c r="B261" s="36">
        <v>0</v>
      </c>
      <c r="C261" s="36"/>
      <c r="D261" s="36"/>
      <c r="E261" s="36">
        <v>259</v>
      </c>
      <c r="F261" s="78" t="s">
        <v>869</v>
      </c>
      <c r="G261" s="78" t="s">
        <v>870</v>
      </c>
      <c r="H261" s="36" t="str">
        <f t="shared" si="4"/>
        <v>ОҢТҮСТІК АФРИКА РЕСПУБЛИКАСЫ / ЮЖНО-АФРИКАНСКАЯ РЕСПУБЛИКА</v>
      </c>
      <c r="I261" s="79" t="s">
        <v>871</v>
      </c>
      <c r="J261" s="80">
        <v>0</v>
      </c>
      <c r="K261" s="81">
        <v>1</v>
      </c>
    </row>
    <row r="262" spans="1:11" ht="25.5" x14ac:dyDescent="0.25">
      <c r="A262" s="36">
        <v>327</v>
      </c>
      <c r="B262" s="36">
        <v>0</v>
      </c>
      <c r="C262" s="36"/>
      <c r="D262" s="36"/>
      <c r="E262" s="36">
        <v>260</v>
      </c>
      <c r="F262" s="78" t="s">
        <v>872</v>
      </c>
      <c r="G262" s="78" t="s">
        <v>873</v>
      </c>
      <c r="H262" s="36" t="str">
        <f t="shared" si="4"/>
        <v>ОҢТҮСТІК СУДАН / ЮЖНЫЙ СУДАН</v>
      </c>
      <c r="I262" s="79" t="s">
        <v>874</v>
      </c>
      <c r="J262" s="80">
        <v>0</v>
      </c>
      <c r="K262" s="81">
        <v>1</v>
      </c>
    </row>
    <row r="263" spans="1:11" x14ac:dyDescent="0.25">
      <c r="A263" s="36">
        <v>107</v>
      </c>
      <c r="B263" s="36">
        <v>0</v>
      </c>
      <c r="C263" s="36"/>
      <c r="D263" s="36"/>
      <c r="E263" s="36">
        <v>261</v>
      </c>
      <c r="F263" s="78" t="s">
        <v>875</v>
      </c>
      <c r="G263" s="78" t="s">
        <v>875</v>
      </c>
      <c r="H263" s="36" t="str">
        <f t="shared" si="4"/>
        <v>ЯМАЙКА</v>
      </c>
      <c r="I263" s="79" t="s">
        <v>876</v>
      </c>
      <c r="J263" s="80">
        <v>0</v>
      </c>
      <c r="K263" s="81">
        <v>1</v>
      </c>
    </row>
    <row r="264" spans="1:11" x14ac:dyDescent="0.25">
      <c r="A264" s="36">
        <v>108</v>
      </c>
      <c r="B264" s="36">
        <v>0</v>
      </c>
      <c r="C264" s="36"/>
      <c r="D264" s="36"/>
      <c r="E264" s="36">
        <v>262</v>
      </c>
      <c r="F264" s="78" t="s">
        <v>877</v>
      </c>
      <c r="G264" s="78" t="s">
        <v>878</v>
      </c>
      <c r="H264" s="36" t="str">
        <f t="shared" si="4"/>
        <v>ЖАПОНИЯ / ЯПОНИЯ</v>
      </c>
      <c r="I264" s="79" t="s">
        <v>879</v>
      </c>
      <c r="J264" s="80">
        <v>0</v>
      </c>
      <c r="K264" s="81">
        <v>1</v>
      </c>
    </row>
  </sheetData>
  <mergeCells count="1">
    <mergeCell ref="E1:K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7"/>
  <sheetViews>
    <sheetView topLeftCell="D69" workbookViewId="0">
      <selection activeCell="V113" sqref="V113"/>
    </sheetView>
  </sheetViews>
  <sheetFormatPr defaultRowHeight="15" x14ac:dyDescent="0.25"/>
  <cols>
    <col min="1" max="3" width="8" hidden="1" customWidth="1"/>
    <col min="4" max="4" width="7.7109375" customWidth="1"/>
    <col min="5" max="5" width="5.5703125" customWidth="1"/>
    <col min="6" max="6" width="9.85546875" customWidth="1"/>
    <col min="7" max="21" width="5.5703125" customWidth="1"/>
    <col min="22" max="22" width="16.28515625" customWidth="1"/>
    <col min="23" max="23" width="5.5703125" customWidth="1"/>
  </cols>
  <sheetData>
    <row r="1" spans="1:23" ht="38.25" hidden="1" customHeight="1" x14ac:dyDescent="0.25">
      <c r="A1">
        <v>4</v>
      </c>
      <c r="C1" s="37" t="s">
        <v>153</v>
      </c>
      <c r="D1" s="121" t="s">
        <v>154</v>
      </c>
      <c r="E1" s="121"/>
      <c r="F1" s="118"/>
      <c r="G1" s="118"/>
      <c r="H1" s="118"/>
      <c r="I1" s="118"/>
      <c r="J1" s="118"/>
      <c r="K1" s="118"/>
      <c r="L1" s="118"/>
      <c r="M1" s="118"/>
      <c r="N1" s="118"/>
      <c r="O1" s="118"/>
      <c r="P1" s="118"/>
      <c r="Q1" s="118"/>
      <c r="R1" s="118"/>
      <c r="S1" s="118"/>
      <c r="T1" s="118"/>
      <c r="U1" s="118"/>
      <c r="V1" s="118"/>
      <c r="W1" s="118"/>
    </row>
    <row r="2" spans="1:23" hidden="1" x14ac:dyDescent="0.25">
      <c r="A2">
        <v>4</v>
      </c>
      <c r="D2" s="118" t="str">
        <f>CONCATENATE(VLOOKUP(p_report_current_id,p_report,COLUMN(p_report_pril),FALSE),"-қосымша")</f>
        <v>15-қосымша</v>
      </c>
      <c r="E2" s="118"/>
      <c r="F2" s="118"/>
      <c r="G2" s="118"/>
      <c r="H2" s="118"/>
      <c r="I2" s="118"/>
      <c r="J2" s="118"/>
      <c r="K2" s="118"/>
      <c r="L2" s="118"/>
      <c r="M2" s="118"/>
      <c r="N2" s="118"/>
      <c r="O2" s="118"/>
      <c r="P2" s="118"/>
      <c r="Q2" s="118"/>
      <c r="R2" s="118"/>
      <c r="S2" s="118"/>
      <c r="T2" s="118"/>
      <c r="U2" s="118"/>
      <c r="V2" s="118"/>
      <c r="W2" s="118"/>
    </row>
    <row r="3" spans="1:23" hidden="1" x14ac:dyDescent="0.25">
      <c r="A3">
        <v>4</v>
      </c>
      <c r="D3" s="117" t="str">
        <f>CONCATENATE("Приложение ",VLOOKUP(p_report_current_id,p_report,COLUMN(p_report_pril),FALSE))</f>
        <v>Приложение 15</v>
      </c>
      <c r="E3" s="117"/>
      <c r="F3" s="117"/>
      <c r="G3" s="117"/>
      <c r="H3" s="117"/>
      <c r="I3" s="117"/>
      <c r="J3" s="117"/>
      <c r="K3" s="117"/>
      <c r="L3" s="117"/>
      <c r="M3" s="117"/>
      <c r="N3" s="117"/>
      <c r="O3" s="117"/>
      <c r="P3" s="117"/>
      <c r="Q3" s="117"/>
      <c r="R3" s="117"/>
      <c r="S3" s="117"/>
      <c r="T3" s="117"/>
      <c r="U3" s="117"/>
      <c r="V3" s="117"/>
      <c r="W3" s="117"/>
    </row>
    <row r="4" spans="1:23" ht="45" hidden="1" x14ac:dyDescent="0.25">
      <c r="A4">
        <v>4</v>
      </c>
      <c r="C4" s="37" t="s">
        <v>153</v>
      </c>
      <c r="D4" s="122" t="s">
        <v>155</v>
      </c>
      <c r="E4" s="122"/>
      <c r="F4" s="117"/>
      <c r="G4" s="117"/>
      <c r="H4" s="117"/>
      <c r="I4" s="117"/>
      <c r="J4" s="117"/>
      <c r="K4" s="117"/>
      <c r="L4" s="117"/>
      <c r="M4" s="117"/>
      <c r="N4" s="117"/>
      <c r="O4" s="117"/>
      <c r="P4" s="117"/>
      <c r="Q4" s="117"/>
      <c r="R4" s="117"/>
      <c r="S4" s="117"/>
      <c r="T4" s="117"/>
      <c r="U4" s="117"/>
      <c r="V4" s="117"/>
      <c r="W4" s="117"/>
    </row>
    <row r="5" spans="1:23" hidden="1" x14ac:dyDescent="0.25">
      <c r="A5">
        <v>4</v>
      </c>
      <c r="D5" s="117"/>
      <c r="E5" s="117"/>
      <c r="F5" s="117"/>
      <c r="G5" s="117"/>
      <c r="H5" s="117"/>
      <c r="I5" s="117"/>
      <c r="J5" s="117"/>
      <c r="K5" s="117"/>
      <c r="L5" s="117"/>
      <c r="M5" s="117"/>
      <c r="N5" s="117"/>
      <c r="O5" s="117"/>
      <c r="P5" s="117"/>
      <c r="Q5" s="117"/>
      <c r="R5" s="117"/>
      <c r="S5" s="117"/>
      <c r="T5" s="117"/>
      <c r="U5" s="117"/>
      <c r="V5" s="117"/>
      <c r="W5" s="117"/>
    </row>
    <row r="6" spans="1:23" hidden="1" x14ac:dyDescent="0.25">
      <c r="A6">
        <v>4</v>
      </c>
      <c r="D6" s="118" t="s">
        <v>156</v>
      </c>
      <c r="E6" s="118"/>
      <c r="F6" s="118"/>
      <c r="G6" s="118"/>
      <c r="H6" s="118"/>
      <c r="I6" s="118"/>
      <c r="J6" s="118"/>
      <c r="K6" s="118"/>
      <c r="L6" s="118"/>
      <c r="M6" s="118"/>
      <c r="N6" s="118"/>
      <c r="O6" s="118"/>
      <c r="P6" s="118"/>
      <c r="Q6" s="118"/>
      <c r="R6" s="118"/>
      <c r="S6" s="118"/>
      <c r="T6" s="118"/>
      <c r="U6" s="118"/>
      <c r="V6" s="118"/>
      <c r="W6" s="118"/>
    </row>
    <row r="7" spans="1:23" hidden="1" x14ac:dyDescent="0.25">
      <c r="A7">
        <v>4</v>
      </c>
      <c r="D7" s="118" t="s">
        <v>157</v>
      </c>
      <c r="E7" s="118"/>
      <c r="F7" s="118"/>
      <c r="G7" s="118"/>
      <c r="H7" s="118"/>
      <c r="I7" s="118"/>
      <c r="J7" s="118"/>
      <c r="K7" s="118"/>
      <c r="L7" s="118"/>
      <c r="M7" s="118"/>
      <c r="N7" s="118"/>
      <c r="O7" s="118"/>
      <c r="P7" s="118"/>
      <c r="Q7" s="118"/>
      <c r="R7" s="118"/>
      <c r="S7" s="118"/>
      <c r="T7" s="118"/>
      <c r="U7" s="118"/>
      <c r="V7" s="118"/>
      <c r="W7" s="118"/>
    </row>
    <row r="8" spans="1:23" hidden="1" x14ac:dyDescent="0.25">
      <c r="A8">
        <v>4</v>
      </c>
      <c r="D8" s="120" t="s">
        <v>158</v>
      </c>
      <c r="E8" s="120"/>
      <c r="F8" s="120"/>
      <c r="G8" s="120"/>
      <c r="H8" s="120"/>
      <c r="I8" s="120"/>
      <c r="J8" s="120"/>
      <c r="K8" s="120"/>
      <c r="L8" s="120"/>
      <c r="M8" s="120"/>
      <c r="N8" s="120"/>
      <c r="O8" s="120"/>
      <c r="P8" s="120"/>
      <c r="Q8" s="120"/>
      <c r="R8" s="120"/>
      <c r="S8" s="120"/>
      <c r="T8" s="120"/>
      <c r="U8" s="120"/>
      <c r="V8" s="120"/>
      <c r="W8" s="120"/>
    </row>
    <row r="9" spans="1:23" hidden="1" x14ac:dyDescent="0.25">
      <c r="A9">
        <v>4</v>
      </c>
      <c r="D9" s="120" t="s">
        <v>159</v>
      </c>
      <c r="E9" s="120"/>
      <c r="F9" s="120"/>
      <c r="G9" s="120"/>
      <c r="H9" s="120"/>
      <c r="I9" s="120"/>
      <c r="J9" s="120"/>
      <c r="K9" s="120"/>
      <c r="L9" s="120"/>
      <c r="M9" s="120"/>
      <c r="N9" s="120"/>
      <c r="O9" s="120"/>
      <c r="P9" s="120"/>
      <c r="Q9" s="120"/>
      <c r="R9" s="120"/>
      <c r="S9" s="120"/>
      <c r="T9" s="120"/>
      <c r="U9" s="120"/>
      <c r="V9" s="120"/>
      <c r="W9" s="120"/>
    </row>
    <row r="10" spans="1:23" hidden="1" x14ac:dyDescent="0.25">
      <c r="A10">
        <v>4</v>
      </c>
      <c r="D10" s="111"/>
      <c r="E10" s="111"/>
      <c r="F10" s="111"/>
      <c r="G10" s="111"/>
      <c r="H10" s="111"/>
      <c r="I10" s="111"/>
      <c r="J10" s="111"/>
      <c r="K10" s="111"/>
      <c r="L10" s="111"/>
      <c r="M10" s="111"/>
      <c r="N10" s="111"/>
      <c r="O10" s="111"/>
      <c r="P10" s="111"/>
      <c r="Q10" s="111"/>
      <c r="R10" s="111"/>
      <c r="S10" s="111"/>
      <c r="T10" s="111"/>
      <c r="U10" s="111"/>
      <c r="V10" s="111"/>
      <c r="W10" s="111"/>
    </row>
    <row r="11" spans="1:23" ht="15.75" hidden="1" x14ac:dyDescent="0.25">
      <c r="A11">
        <v>4</v>
      </c>
      <c r="D11" s="113" t="str">
        <f>CONCATENATE("«",VLOOKUP(p_report_current_id,p_report,COLUMN(p_report_name_2)-1,FALSE),"»")</f>
        <v>«Мемлекеттік басқару секторының  халықаралық операциялары, сыртқы активтері және міндеттемелері туралы есеп»</v>
      </c>
      <c r="E11" s="113"/>
      <c r="F11" s="113"/>
      <c r="G11" s="113"/>
      <c r="H11" s="113"/>
      <c r="I11" s="113"/>
      <c r="J11" s="113"/>
      <c r="K11" s="113"/>
      <c r="L11" s="113"/>
      <c r="M11" s="113"/>
      <c r="N11" s="113"/>
      <c r="O11" s="113"/>
      <c r="P11" s="113"/>
      <c r="Q11" s="113"/>
      <c r="R11" s="113"/>
      <c r="S11" s="113"/>
      <c r="T11" s="113"/>
      <c r="U11" s="113"/>
      <c r="V11" s="113"/>
      <c r="W11" s="113"/>
    </row>
    <row r="12" spans="1:23" hidden="1" x14ac:dyDescent="0.25">
      <c r="A12">
        <v>4</v>
      </c>
      <c r="D12" s="116" t="str">
        <f>CONCATENATE("«",VLOOKUP(p_report_current_id,p_report,COLUMN(p_report_name_2)-2,FALSE),"»")</f>
        <v>«Отчет о международных операциях, внешних активах и обязательствах сектора государственного управления»</v>
      </c>
      <c r="E12" s="116"/>
      <c r="F12" s="116"/>
      <c r="G12" s="116"/>
      <c r="H12" s="116"/>
      <c r="I12" s="116"/>
      <c r="J12" s="116"/>
      <c r="K12" s="116"/>
      <c r="L12" s="116"/>
      <c r="M12" s="116"/>
      <c r="N12" s="116"/>
      <c r="O12" s="116"/>
      <c r="P12" s="116"/>
      <c r="Q12" s="116"/>
      <c r="R12" s="116"/>
      <c r="S12" s="116"/>
      <c r="T12" s="116"/>
      <c r="U12" s="116"/>
      <c r="V12" s="116"/>
      <c r="W12" s="116"/>
    </row>
    <row r="13" spans="1:23" hidden="1" x14ac:dyDescent="0.25">
      <c r="A13">
        <v>4</v>
      </c>
      <c r="D13" s="111"/>
      <c r="E13" s="111"/>
      <c r="F13" s="111"/>
      <c r="G13" s="111"/>
      <c r="H13" s="111"/>
      <c r="I13" s="111"/>
      <c r="J13" s="111"/>
      <c r="K13" s="111"/>
      <c r="L13" s="111"/>
      <c r="M13" s="111"/>
      <c r="N13" s="111"/>
      <c r="O13" s="111"/>
      <c r="P13" s="111"/>
      <c r="Q13" s="111"/>
      <c r="R13" s="111"/>
      <c r="S13" s="111"/>
      <c r="T13" s="111"/>
      <c r="U13" s="111"/>
      <c r="V13" s="111"/>
      <c r="W13" s="111"/>
    </row>
    <row r="14" spans="1:23" hidden="1" x14ac:dyDescent="0.25">
      <c r="A14">
        <v>4</v>
      </c>
      <c r="D14" s="115" t="str">
        <f>CONCATENATE("Есепті кезең: ",IF(p1_year="","________",p1_year)," жылғы ",IF(p1_quarter="","__",p1_quarter)," тоқсан")</f>
        <v>Есепті кезең: ________ жылғы __ тоқсан</v>
      </c>
      <c r="E14" s="115"/>
      <c r="F14" s="115"/>
      <c r="G14" s="115"/>
      <c r="H14" s="115"/>
      <c r="I14" s="115"/>
      <c r="J14" s="115"/>
      <c r="K14" s="115"/>
      <c r="L14" s="115"/>
      <c r="M14" s="115"/>
      <c r="N14" s="115"/>
      <c r="O14" s="115"/>
      <c r="P14" s="115"/>
      <c r="Q14" s="115"/>
      <c r="R14" s="115"/>
      <c r="S14" s="115"/>
      <c r="T14" s="115"/>
      <c r="U14" s="115"/>
      <c r="V14" s="115"/>
      <c r="W14" s="115"/>
    </row>
    <row r="15" spans="1:23" hidden="1" x14ac:dyDescent="0.25">
      <c r="A15">
        <v>4</v>
      </c>
      <c r="D15" s="116" t="str">
        <f>CONCATENATE("Отчетный период: ",IF(p1_quarter="","__",p1_quarter)," квартал ",IF(p1_year="","________",p1_year)," года")</f>
        <v>Отчетный период: __ квартал ________ года</v>
      </c>
      <c r="E15" s="116"/>
      <c r="F15" s="116"/>
      <c r="G15" s="116"/>
      <c r="H15" s="116"/>
      <c r="I15" s="116"/>
      <c r="J15" s="116"/>
      <c r="K15" s="116"/>
      <c r="L15" s="116"/>
      <c r="M15" s="116"/>
      <c r="N15" s="116"/>
      <c r="O15" s="116"/>
      <c r="P15" s="116"/>
      <c r="Q15" s="116"/>
      <c r="R15" s="116"/>
      <c r="S15" s="116"/>
      <c r="T15" s="116"/>
      <c r="U15" s="116"/>
      <c r="V15" s="116"/>
      <c r="W15" s="116"/>
    </row>
    <row r="16" spans="1:23" hidden="1" x14ac:dyDescent="0.25">
      <c r="A16">
        <v>4</v>
      </c>
      <c r="D16" s="111"/>
      <c r="E16" s="111"/>
      <c r="F16" s="111"/>
      <c r="G16" s="111"/>
      <c r="H16" s="111"/>
      <c r="I16" s="111"/>
      <c r="J16" s="111"/>
      <c r="K16" s="111"/>
      <c r="L16" s="111"/>
      <c r="M16" s="111"/>
      <c r="N16" s="111"/>
      <c r="O16" s="111"/>
      <c r="P16" s="111"/>
      <c r="Q16" s="111"/>
      <c r="R16" s="111"/>
      <c r="S16" s="111"/>
      <c r="T16" s="111"/>
      <c r="U16" s="111"/>
      <c r="V16" s="111"/>
      <c r="W16" s="111"/>
    </row>
    <row r="17" spans="1:23" hidden="1" x14ac:dyDescent="0.25">
      <c r="A17">
        <v>4</v>
      </c>
      <c r="D17" s="112" t="str">
        <f>CONCATENATE("Нысанның индексі: ",VLOOKUP(p_report_current_id,p_report,COLUMN(p_report_index),FALSE))</f>
        <v>Нысанның индексі: 7-ТБ
7-ПБ</v>
      </c>
      <c r="E17" s="112"/>
      <c r="F17" s="112"/>
      <c r="G17" s="112"/>
      <c r="H17" s="112"/>
      <c r="I17" s="112"/>
      <c r="J17" s="112"/>
      <c r="K17" s="112"/>
      <c r="L17" s="112"/>
      <c r="M17" s="112"/>
      <c r="N17" s="112"/>
      <c r="O17" s="112"/>
      <c r="P17" s="112"/>
      <c r="Q17" s="112"/>
      <c r="R17" s="112"/>
      <c r="S17" s="112"/>
      <c r="T17" s="112"/>
      <c r="U17" s="112"/>
      <c r="V17" s="112"/>
      <c r="W17" s="112"/>
    </row>
    <row r="18" spans="1:23" hidden="1" x14ac:dyDescent="0.25">
      <c r="A18">
        <v>4</v>
      </c>
      <c r="D18" s="111" t="str">
        <f>CONCATENATE("Индекс: ",VLOOKUP(p_report_current_id,p_report,COLUMN(p_report_index),FALSE))</f>
        <v>Индекс: 7-ТБ
7-ПБ</v>
      </c>
      <c r="E18" s="111"/>
      <c r="F18" s="111"/>
      <c r="G18" s="111"/>
      <c r="H18" s="111"/>
      <c r="I18" s="111"/>
      <c r="J18" s="111"/>
      <c r="K18" s="111"/>
      <c r="L18" s="111"/>
      <c r="M18" s="111"/>
      <c r="N18" s="111"/>
      <c r="O18" s="111"/>
      <c r="P18" s="111"/>
      <c r="Q18" s="111"/>
      <c r="R18" s="111"/>
      <c r="S18" s="111"/>
      <c r="T18" s="111"/>
      <c r="U18" s="111"/>
      <c r="V18" s="111"/>
      <c r="W18" s="111"/>
    </row>
    <row r="19" spans="1:23" hidden="1" x14ac:dyDescent="0.25">
      <c r="A19">
        <v>4</v>
      </c>
      <c r="D19" s="111"/>
      <c r="E19" s="111"/>
      <c r="F19" s="111"/>
      <c r="G19" s="111"/>
      <c r="H19" s="111"/>
      <c r="I19" s="111"/>
      <c r="J19" s="111"/>
      <c r="K19" s="111"/>
      <c r="L19" s="111"/>
      <c r="M19" s="111"/>
      <c r="N19" s="111"/>
      <c r="O19" s="111"/>
      <c r="P19" s="111"/>
      <c r="Q19" s="111"/>
      <c r="R19" s="111"/>
      <c r="S19" s="111"/>
      <c r="T19" s="111"/>
      <c r="U19" s="111"/>
      <c r="V19" s="111"/>
      <c r="W19" s="111"/>
    </row>
    <row r="20" spans="1:23" hidden="1" x14ac:dyDescent="0.25">
      <c r="A20">
        <v>4</v>
      </c>
      <c r="D20" s="112" t="s">
        <v>160</v>
      </c>
      <c r="E20" s="112"/>
      <c r="F20" s="112"/>
      <c r="G20" s="112"/>
      <c r="H20" s="112"/>
      <c r="I20" s="112"/>
      <c r="J20" s="112"/>
      <c r="K20" s="112"/>
      <c r="L20" s="112"/>
      <c r="M20" s="112"/>
      <c r="N20" s="112"/>
      <c r="O20" s="112"/>
      <c r="P20" s="112"/>
      <c r="Q20" s="112"/>
      <c r="R20" s="112"/>
      <c r="S20" s="112"/>
      <c r="T20" s="112"/>
      <c r="U20" s="112"/>
      <c r="V20" s="112"/>
      <c r="W20" s="112"/>
    </row>
    <row r="21" spans="1:23" hidden="1" x14ac:dyDescent="0.25">
      <c r="A21">
        <v>4</v>
      </c>
      <c r="D21" s="111" t="s">
        <v>161</v>
      </c>
      <c r="E21" s="111"/>
      <c r="F21" s="111"/>
      <c r="G21" s="111"/>
      <c r="H21" s="111"/>
      <c r="I21" s="111"/>
      <c r="J21" s="111"/>
      <c r="K21" s="111"/>
      <c r="L21" s="111"/>
      <c r="M21" s="111"/>
      <c r="N21" s="111"/>
      <c r="O21" s="111"/>
      <c r="P21" s="111"/>
      <c r="Q21" s="111"/>
      <c r="R21" s="111"/>
      <c r="S21" s="111"/>
      <c r="T21" s="111"/>
      <c r="U21" s="111"/>
      <c r="V21" s="111"/>
      <c r="W21" s="111"/>
    </row>
    <row r="22" spans="1:23" hidden="1" x14ac:dyDescent="0.25">
      <c r="A22">
        <v>4</v>
      </c>
      <c r="D22" s="111"/>
      <c r="E22" s="111"/>
      <c r="F22" s="111"/>
      <c r="G22" s="111"/>
      <c r="H22" s="111"/>
      <c r="I22" s="111"/>
      <c r="J22" s="111"/>
      <c r="K22" s="111"/>
      <c r="L22" s="111"/>
      <c r="M22" s="111"/>
      <c r="N22" s="111"/>
      <c r="O22" s="111"/>
      <c r="P22" s="111"/>
      <c r="Q22" s="111"/>
      <c r="R22" s="111"/>
      <c r="S22" s="111"/>
      <c r="T22" s="111"/>
      <c r="U22" s="111"/>
      <c r="V22" s="111"/>
      <c r="W22" s="111"/>
    </row>
    <row r="23" spans="1:23" hidden="1" x14ac:dyDescent="0.25">
      <c r="A23">
        <v>4</v>
      </c>
      <c r="D23" s="112" t="str">
        <f>CONCATENATE("Ақпаратты ұсынатын тұлғалар тобы: ",IF(VLOOKUP(p_report_current_id,p_report,COLUMN(p_report_type)+1,FALSE)=1,"резидент","резидент-заңды тұлға"))</f>
        <v>Ақпаратты ұсынатын тұлғалар тобы: резидент</v>
      </c>
      <c r="E23" s="112"/>
      <c r="F23" s="112"/>
      <c r="G23" s="112"/>
      <c r="H23" s="112"/>
      <c r="I23" s="112"/>
      <c r="J23" s="112"/>
      <c r="K23" s="112"/>
      <c r="L23" s="112"/>
      <c r="M23" s="112"/>
      <c r="N23" s="112"/>
      <c r="O23" s="112"/>
      <c r="P23" s="112"/>
      <c r="Q23" s="112"/>
      <c r="R23" s="112"/>
      <c r="S23" s="112"/>
      <c r="T23" s="112"/>
      <c r="U23" s="112"/>
      <c r="V23" s="112"/>
      <c r="W23" s="112"/>
    </row>
    <row r="24" spans="1:23" hidden="1" x14ac:dyDescent="0.25">
      <c r="A24">
        <v>4</v>
      </c>
      <c r="D24" s="111" t="str">
        <f>CONCATENATE("Круг лиц представляющих информацию: ",IF(VLOOKUP(p_report_current_id,p_report,COLUMN(p_report_type)+1,FALSE)=1,"резидент","юридическое лицо-резидент"))</f>
        <v>Круг лиц представляющих информацию: резидент</v>
      </c>
      <c r="E24" s="111"/>
      <c r="F24" s="111"/>
      <c r="G24" s="111"/>
      <c r="H24" s="111"/>
      <c r="I24" s="111"/>
      <c r="J24" s="111"/>
      <c r="K24" s="111"/>
      <c r="L24" s="111"/>
      <c r="M24" s="111"/>
      <c r="N24" s="111"/>
      <c r="O24" s="111"/>
      <c r="P24" s="111"/>
      <c r="Q24" s="111"/>
      <c r="R24" s="111"/>
      <c r="S24" s="111"/>
      <c r="T24" s="111"/>
      <c r="U24" s="111"/>
      <c r="V24" s="111"/>
      <c r="W24" s="111"/>
    </row>
    <row r="25" spans="1:23" hidden="1" x14ac:dyDescent="0.25">
      <c r="A25">
        <v>4</v>
      </c>
      <c r="D25" s="111"/>
      <c r="E25" s="111"/>
      <c r="F25" s="111"/>
      <c r="G25" s="111"/>
      <c r="H25" s="111"/>
      <c r="I25" s="111"/>
      <c r="J25" s="111"/>
      <c r="K25" s="111"/>
      <c r="L25" s="111"/>
      <c r="M25" s="111"/>
      <c r="N25" s="111"/>
      <c r="O25" s="111"/>
      <c r="P25" s="111"/>
      <c r="Q25" s="111"/>
      <c r="R25" s="111"/>
      <c r="S25" s="111"/>
      <c r="T25" s="111"/>
      <c r="U25" s="111"/>
      <c r="V25" s="111"/>
      <c r="W25" s="111"/>
    </row>
    <row r="26" spans="1:23" ht="12.75" hidden="1" customHeight="1" x14ac:dyDescent="0.25">
      <c r="A26">
        <v>4</v>
      </c>
      <c r="D26" s="101" t="s">
        <v>162</v>
      </c>
      <c r="E26" s="101"/>
      <c r="F26" s="101"/>
      <c r="G26" s="101"/>
      <c r="H26" s="101"/>
      <c r="I26" s="101"/>
      <c r="J26" s="101"/>
      <c r="K26" s="101"/>
      <c r="L26" s="101"/>
      <c r="M26" s="101"/>
      <c r="N26" s="101"/>
      <c r="O26" s="101"/>
      <c r="P26" s="101"/>
      <c r="Q26" s="101"/>
      <c r="R26" s="101"/>
      <c r="S26" s="101"/>
      <c r="T26" s="101"/>
      <c r="U26" s="101"/>
      <c r="V26" s="101"/>
      <c r="W26" s="101"/>
    </row>
    <row r="27" spans="1:23" ht="12.75" hidden="1" customHeight="1" x14ac:dyDescent="0.25">
      <c r="A27">
        <v>4</v>
      </c>
      <c r="D27" s="119" t="s">
        <v>163</v>
      </c>
      <c r="E27" s="119"/>
      <c r="F27" s="119"/>
      <c r="G27" s="119"/>
      <c r="H27" s="119"/>
      <c r="I27" s="119"/>
      <c r="J27" s="119"/>
      <c r="K27" s="119"/>
      <c r="L27" s="119"/>
      <c r="M27" s="119"/>
      <c r="N27" s="119"/>
      <c r="O27" s="119"/>
      <c r="P27" s="119"/>
      <c r="Q27" s="119"/>
      <c r="R27" s="119"/>
      <c r="S27" s="119"/>
      <c r="T27" s="119"/>
      <c r="U27" s="119"/>
      <c r="V27" s="119"/>
      <c r="W27" s="119"/>
    </row>
    <row r="28" spans="1:23" hidden="1" x14ac:dyDescent="0.25">
      <c r="A28">
        <v>4</v>
      </c>
      <c r="D28" s="111"/>
      <c r="E28" s="111"/>
      <c r="F28" s="111"/>
      <c r="G28" s="111"/>
      <c r="H28" s="111"/>
      <c r="I28" s="111"/>
      <c r="J28" s="111"/>
      <c r="K28" s="111"/>
      <c r="L28" s="111"/>
      <c r="M28" s="111"/>
      <c r="N28" s="111"/>
      <c r="O28" s="111"/>
      <c r="P28" s="111"/>
      <c r="Q28" s="111"/>
      <c r="R28" s="111"/>
      <c r="S28" s="111"/>
      <c r="T28" s="111"/>
      <c r="U28" s="111"/>
      <c r="V28" s="111"/>
      <c r="W28" s="111"/>
    </row>
    <row r="29" spans="1:23" ht="12.75" hidden="1" customHeight="1" x14ac:dyDescent="0.25">
      <c r="A29">
        <v>4</v>
      </c>
      <c r="D29" s="101" t="s">
        <v>164</v>
      </c>
      <c r="E29" s="101"/>
      <c r="F29" s="101"/>
      <c r="G29" s="101"/>
      <c r="H29" s="101"/>
      <c r="I29" s="101"/>
      <c r="J29" s="101"/>
      <c r="K29" s="101"/>
      <c r="L29" s="101"/>
      <c r="M29" s="101"/>
      <c r="N29" s="101"/>
      <c r="O29" s="101"/>
      <c r="P29" s="101"/>
      <c r="Q29" s="101"/>
      <c r="R29" s="101"/>
      <c r="S29" s="101"/>
      <c r="T29" s="101"/>
      <c r="U29" s="101"/>
      <c r="V29" s="101"/>
      <c r="W29" s="101"/>
    </row>
    <row r="30" spans="1:23" ht="12.75" hidden="1" customHeight="1" x14ac:dyDescent="0.25">
      <c r="A30">
        <v>4</v>
      </c>
      <c r="D30" s="119" t="s">
        <v>165</v>
      </c>
      <c r="E30" s="119"/>
      <c r="F30" s="119"/>
      <c r="G30" s="119"/>
      <c r="H30" s="119"/>
      <c r="I30" s="119"/>
      <c r="J30" s="119"/>
      <c r="K30" s="119"/>
      <c r="L30" s="119"/>
      <c r="M30" s="119"/>
      <c r="N30" s="119"/>
      <c r="O30" s="119"/>
      <c r="P30" s="119"/>
      <c r="Q30" s="119"/>
      <c r="R30" s="119"/>
      <c r="S30" s="119"/>
      <c r="T30" s="119"/>
      <c r="U30" s="119"/>
      <c r="V30" s="119"/>
      <c r="W30" s="119"/>
    </row>
    <row r="31" spans="1:23" hidden="1" x14ac:dyDescent="0.25">
      <c r="A31">
        <v>4</v>
      </c>
      <c r="D31" s="111"/>
      <c r="E31" s="111"/>
      <c r="F31" s="111"/>
      <c r="G31" s="111"/>
      <c r="H31" s="111"/>
      <c r="I31" s="111"/>
      <c r="J31" s="111"/>
      <c r="K31" s="111"/>
      <c r="L31" s="111"/>
      <c r="M31" s="111"/>
      <c r="N31" s="111"/>
      <c r="O31" s="111"/>
      <c r="P31" s="111"/>
      <c r="Q31" s="111"/>
      <c r="R31" s="111"/>
      <c r="S31" s="111"/>
      <c r="T31" s="111"/>
      <c r="U31" s="111"/>
      <c r="V31" s="111"/>
      <c r="W31" s="111"/>
    </row>
    <row r="32" spans="1:23" ht="12.75" hidden="1" customHeight="1" x14ac:dyDescent="0.25">
      <c r="A32">
        <v>4</v>
      </c>
      <c r="D32" s="101" t="s">
        <v>166</v>
      </c>
      <c r="E32" s="101"/>
      <c r="F32" s="101"/>
      <c r="G32" s="101"/>
      <c r="H32" s="101"/>
      <c r="I32" s="101"/>
      <c r="J32" s="101"/>
      <c r="K32" s="101"/>
      <c r="L32" s="101"/>
      <c r="M32" s="101"/>
      <c r="N32" s="101"/>
      <c r="O32" s="101"/>
      <c r="P32" s="101"/>
      <c r="Q32" s="101"/>
      <c r="R32" s="101"/>
      <c r="S32" s="101"/>
      <c r="T32" s="101"/>
      <c r="U32" s="101"/>
      <c r="V32" s="101"/>
      <c r="W32" s="101"/>
    </row>
    <row r="33" spans="1:23" ht="12.75" hidden="1" customHeight="1" x14ac:dyDescent="0.25">
      <c r="A33">
        <v>4</v>
      </c>
      <c r="D33" s="119" t="s">
        <v>167</v>
      </c>
      <c r="E33" s="119"/>
      <c r="F33" s="119"/>
      <c r="G33" s="119"/>
      <c r="H33" s="119"/>
      <c r="I33" s="119"/>
      <c r="J33" s="119"/>
      <c r="K33" s="119"/>
      <c r="L33" s="119"/>
      <c r="M33" s="119"/>
      <c r="N33" s="119"/>
      <c r="O33" s="119"/>
      <c r="P33" s="119"/>
      <c r="Q33" s="119"/>
      <c r="R33" s="119"/>
      <c r="S33" s="119"/>
      <c r="T33" s="119"/>
      <c r="U33" s="119"/>
      <c r="V33" s="119"/>
      <c r="W33" s="119"/>
    </row>
    <row r="34" spans="1:23" hidden="1" x14ac:dyDescent="0.25">
      <c r="A34">
        <v>5</v>
      </c>
      <c r="D34" s="118" t="s">
        <v>168</v>
      </c>
      <c r="E34" s="118"/>
      <c r="F34" s="118"/>
      <c r="G34" s="118"/>
      <c r="H34" s="118"/>
      <c r="I34" s="118"/>
      <c r="J34" s="118"/>
      <c r="K34" s="118"/>
      <c r="L34" s="118"/>
      <c r="M34" s="118"/>
      <c r="N34" s="118"/>
      <c r="O34" s="118"/>
      <c r="P34" s="118"/>
      <c r="Q34" s="118"/>
      <c r="R34" s="118"/>
      <c r="S34" s="118"/>
      <c r="T34" s="118"/>
      <c r="U34" s="118"/>
      <c r="V34" s="118"/>
      <c r="W34" s="118"/>
    </row>
    <row r="35" spans="1:23" hidden="1" x14ac:dyDescent="0.25">
      <c r="A35">
        <v>5</v>
      </c>
      <c r="D35" s="118" t="s">
        <v>169</v>
      </c>
      <c r="E35" s="118"/>
      <c r="F35" s="118"/>
      <c r="G35" s="118"/>
      <c r="H35" s="118"/>
      <c r="I35" s="118"/>
      <c r="J35" s="118"/>
      <c r="K35" s="118"/>
      <c r="L35" s="118"/>
      <c r="M35" s="118"/>
      <c r="N35" s="118"/>
      <c r="O35" s="118"/>
      <c r="P35" s="118"/>
      <c r="Q35" s="118"/>
      <c r="R35" s="118"/>
      <c r="S35" s="118"/>
      <c r="T35" s="118"/>
      <c r="U35" s="118"/>
      <c r="V35" s="118"/>
      <c r="W35" s="118"/>
    </row>
    <row r="36" spans="1:23" hidden="1" x14ac:dyDescent="0.25">
      <c r="A36">
        <v>5</v>
      </c>
      <c r="D36" s="118" t="s">
        <v>170</v>
      </c>
      <c r="E36" s="118"/>
      <c r="F36" s="118"/>
      <c r="G36" s="118"/>
      <c r="H36" s="118"/>
      <c r="I36" s="118"/>
      <c r="J36" s="118"/>
      <c r="K36" s="118"/>
      <c r="L36" s="118"/>
      <c r="M36" s="118"/>
      <c r="N36" s="118"/>
      <c r="O36" s="118"/>
      <c r="P36" s="118"/>
      <c r="Q36" s="118"/>
      <c r="R36" s="118"/>
      <c r="S36" s="118"/>
      <c r="T36" s="118"/>
      <c r="U36" s="118"/>
      <c r="V36" s="118"/>
      <c r="W36" s="118"/>
    </row>
    <row r="37" spans="1:23" hidden="1" x14ac:dyDescent="0.25">
      <c r="A37">
        <v>5</v>
      </c>
      <c r="D37" s="118" t="s">
        <v>171</v>
      </c>
      <c r="E37" s="118"/>
      <c r="F37" s="118"/>
      <c r="G37" s="118"/>
      <c r="H37" s="118"/>
      <c r="I37" s="118"/>
      <c r="J37" s="118"/>
      <c r="K37" s="118"/>
      <c r="L37" s="118"/>
      <c r="M37" s="118"/>
      <c r="N37" s="118"/>
      <c r="O37" s="118"/>
      <c r="P37" s="118"/>
      <c r="Q37" s="118"/>
      <c r="R37" s="118"/>
      <c r="S37" s="118"/>
      <c r="T37" s="118"/>
      <c r="U37" s="118"/>
      <c r="V37" s="118"/>
      <c r="W37" s="118"/>
    </row>
    <row r="38" spans="1:23" hidden="1" x14ac:dyDescent="0.25">
      <c r="A38">
        <v>5</v>
      </c>
      <c r="D38" s="118" t="str">
        <f>CONCATENATE(VLOOKUP(p_report_current_id,p_report,COLUMN(p_report_pril),FALSE),"-қосымша")</f>
        <v>15-қосымша</v>
      </c>
      <c r="E38" s="118"/>
      <c r="F38" s="118"/>
      <c r="G38" s="118"/>
      <c r="H38" s="118"/>
      <c r="I38" s="118"/>
      <c r="J38" s="118"/>
      <c r="K38" s="118"/>
      <c r="L38" s="118"/>
      <c r="M38" s="118"/>
      <c r="N38" s="118"/>
      <c r="O38" s="118"/>
      <c r="P38" s="118"/>
      <c r="Q38" s="118"/>
      <c r="R38" s="118"/>
      <c r="S38" s="118"/>
      <c r="T38" s="118"/>
      <c r="U38" s="118"/>
      <c r="V38" s="118"/>
      <c r="W38" s="118"/>
    </row>
    <row r="39" spans="1:23" hidden="1" x14ac:dyDescent="0.25">
      <c r="A39">
        <v>5</v>
      </c>
      <c r="D39" s="117" t="str">
        <f>CONCATENATE("Приложение ",VLOOKUP(p_report_current_id,p_report,COLUMN(p_report_pril),FALSE))</f>
        <v>Приложение 15</v>
      </c>
      <c r="E39" s="117"/>
      <c r="F39" s="117"/>
      <c r="G39" s="117"/>
      <c r="H39" s="117"/>
      <c r="I39" s="117"/>
      <c r="J39" s="117"/>
      <c r="K39" s="117"/>
      <c r="L39" s="117"/>
      <c r="M39" s="117"/>
      <c r="N39" s="117"/>
      <c r="O39" s="117"/>
      <c r="P39" s="117"/>
      <c r="Q39" s="117"/>
      <c r="R39" s="117"/>
      <c r="S39" s="117"/>
      <c r="T39" s="117"/>
      <c r="U39" s="117"/>
      <c r="V39" s="117"/>
      <c r="W39" s="117"/>
    </row>
    <row r="40" spans="1:23" hidden="1" x14ac:dyDescent="0.25">
      <c r="A40">
        <v>5</v>
      </c>
      <c r="D40" s="117" t="s">
        <v>172</v>
      </c>
      <c r="E40" s="117"/>
      <c r="F40" s="117"/>
      <c r="G40" s="117"/>
      <c r="H40" s="117"/>
      <c r="I40" s="117"/>
      <c r="J40" s="117"/>
      <c r="K40" s="117"/>
      <c r="L40" s="117"/>
      <c r="M40" s="117"/>
      <c r="N40" s="117"/>
      <c r="O40" s="117"/>
      <c r="P40" s="117"/>
      <c r="Q40" s="117"/>
      <c r="R40" s="117"/>
      <c r="S40" s="117"/>
      <c r="T40" s="117"/>
      <c r="U40" s="117"/>
      <c r="V40" s="117"/>
      <c r="W40" s="117"/>
    </row>
    <row r="41" spans="1:23" hidden="1" x14ac:dyDescent="0.25">
      <c r="A41">
        <v>5</v>
      </c>
      <c r="D41" s="117" t="s">
        <v>173</v>
      </c>
      <c r="E41" s="117"/>
      <c r="F41" s="117"/>
      <c r="G41" s="117"/>
      <c r="H41" s="117"/>
      <c r="I41" s="117"/>
      <c r="J41" s="117"/>
      <c r="K41" s="117"/>
      <c r="L41" s="117"/>
      <c r="M41" s="117"/>
      <c r="N41" s="117"/>
      <c r="O41" s="117"/>
      <c r="P41" s="117"/>
      <c r="Q41" s="117"/>
      <c r="R41" s="117"/>
      <c r="S41" s="117"/>
      <c r="T41" s="117"/>
      <c r="U41" s="117"/>
      <c r="V41" s="117"/>
      <c r="W41" s="117"/>
    </row>
    <row r="42" spans="1:23" hidden="1" x14ac:dyDescent="0.25">
      <c r="A42">
        <v>5</v>
      </c>
      <c r="D42" s="117" t="s">
        <v>174</v>
      </c>
      <c r="E42" s="117"/>
      <c r="F42" s="117"/>
      <c r="G42" s="117"/>
      <c r="H42" s="117"/>
      <c r="I42" s="117"/>
      <c r="J42" s="117"/>
      <c r="K42" s="117"/>
      <c r="L42" s="117"/>
      <c r="M42" s="117"/>
      <c r="N42" s="117"/>
      <c r="O42" s="117"/>
      <c r="P42" s="117"/>
      <c r="Q42" s="117"/>
      <c r="R42" s="117"/>
      <c r="S42" s="117"/>
      <c r="T42" s="117"/>
      <c r="U42" s="117"/>
      <c r="V42" s="117"/>
      <c r="W42" s="117"/>
    </row>
    <row r="43" spans="1:23" hidden="1" x14ac:dyDescent="0.25">
      <c r="A43">
        <v>5</v>
      </c>
      <c r="D43" s="117" t="s">
        <v>175</v>
      </c>
      <c r="E43" s="117"/>
      <c r="F43" s="117"/>
      <c r="G43" s="117"/>
      <c r="H43" s="117"/>
      <c r="I43" s="117"/>
      <c r="J43" s="117"/>
      <c r="K43" s="117"/>
      <c r="L43" s="117"/>
      <c r="M43" s="117"/>
      <c r="N43" s="117"/>
      <c r="O43" s="117"/>
      <c r="P43" s="117"/>
      <c r="Q43" s="117"/>
      <c r="R43" s="117"/>
      <c r="S43" s="117"/>
      <c r="T43" s="117"/>
      <c r="U43" s="117"/>
      <c r="V43" s="117"/>
      <c r="W43" s="117"/>
    </row>
    <row r="44" spans="1:23" hidden="1" x14ac:dyDescent="0.25">
      <c r="A44">
        <v>5</v>
      </c>
      <c r="D44" s="117" t="s">
        <v>176</v>
      </c>
      <c r="E44" s="117"/>
      <c r="F44" s="117"/>
      <c r="G44" s="117"/>
      <c r="H44" s="117"/>
      <c r="I44" s="117"/>
      <c r="J44" s="117"/>
      <c r="K44" s="117"/>
      <c r="L44" s="117"/>
      <c r="M44" s="117"/>
      <c r="N44" s="117"/>
      <c r="O44" s="117"/>
      <c r="P44" s="117"/>
      <c r="Q44" s="117"/>
      <c r="R44" s="117"/>
      <c r="S44" s="117"/>
      <c r="T44" s="117"/>
      <c r="U44" s="117"/>
      <c r="V44" s="117"/>
      <c r="W44" s="117"/>
    </row>
    <row r="45" spans="1:23" hidden="1" x14ac:dyDescent="0.25">
      <c r="A45">
        <v>5</v>
      </c>
      <c r="D45" s="111"/>
      <c r="E45" s="111"/>
      <c r="F45" s="111"/>
      <c r="G45" s="111"/>
      <c r="H45" s="111"/>
      <c r="I45" s="111"/>
      <c r="J45" s="111"/>
      <c r="K45" s="111"/>
      <c r="L45" s="111"/>
      <c r="M45" s="111"/>
      <c r="N45" s="111"/>
      <c r="O45" s="111"/>
      <c r="P45" s="111"/>
      <c r="Q45" s="111"/>
      <c r="R45" s="111"/>
      <c r="S45" s="111"/>
      <c r="T45" s="111"/>
      <c r="U45" s="111"/>
      <c r="V45" s="111"/>
      <c r="W45" s="111"/>
    </row>
    <row r="46" spans="1:23" hidden="1" x14ac:dyDescent="0.25">
      <c r="A46">
        <v>5</v>
      </c>
      <c r="D46" s="115" t="s">
        <v>177</v>
      </c>
      <c r="E46" s="115"/>
      <c r="F46" s="115"/>
      <c r="G46" s="115"/>
      <c r="H46" s="115"/>
      <c r="I46" s="115"/>
      <c r="J46" s="115"/>
      <c r="K46" s="115"/>
      <c r="L46" s="115"/>
      <c r="M46" s="115"/>
      <c r="N46" s="115"/>
      <c r="O46" s="115"/>
      <c r="P46" s="115"/>
      <c r="Q46" s="115"/>
      <c r="R46" s="115"/>
      <c r="S46" s="115"/>
      <c r="T46" s="115"/>
      <c r="U46" s="115"/>
      <c r="V46" s="115"/>
      <c r="W46" s="115"/>
    </row>
    <row r="47" spans="1:23" hidden="1" x14ac:dyDescent="0.25">
      <c r="A47">
        <v>5</v>
      </c>
      <c r="D47" s="116" t="s">
        <v>178</v>
      </c>
      <c r="E47" s="116"/>
      <c r="F47" s="116"/>
      <c r="G47" s="116"/>
      <c r="H47" s="116"/>
      <c r="I47" s="116"/>
      <c r="J47" s="116"/>
      <c r="K47" s="116"/>
      <c r="L47" s="116"/>
      <c r="M47" s="116"/>
      <c r="N47" s="116"/>
      <c r="O47" s="116"/>
      <c r="P47" s="116"/>
      <c r="Q47" s="116"/>
      <c r="R47" s="116"/>
      <c r="S47" s="116"/>
      <c r="T47" s="116"/>
      <c r="U47" s="116"/>
      <c r="V47" s="116"/>
      <c r="W47" s="116"/>
    </row>
    <row r="48" spans="1:23" hidden="1" x14ac:dyDescent="0.25">
      <c r="A48">
        <v>5</v>
      </c>
      <c r="D48" s="116"/>
      <c r="E48" s="116"/>
      <c r="F48" s="116"/>
      <c r="G48" s="116"/>
      <c r="H48" s="116"/>
      <c r="I48" s="116"/>
      <c r="J48" s="116"/>
      <c r="K48" s="116"/>
      <c r="L48" s="116"/>
      <c r="M48" s="116"/>
      <c r="N48" s="116"/>
      <c r="O48" s="116"/>
      <c r="P48" s="116"/>
      <c r="Q48" s="116"/>
      <c r="R48" s="116"/>
      <c r="S48" s="116"/>
      <c r="T48" s="116"/>
      <c r="U48" s="116"/>
      <c r="V48" s="116"/>
      <c r="W48" s="116"/>
    </row>
    <row r="49" spans="1:23" ht="15.75" hidden="1" x14ac:dyDescent="0.25">
      <c r="A49">
        <v>5</v>
      </c>
      <c r="D49" s="113" t="str">
        <f>CONCATENATE("«",VLOOKUP(p_report_current_id,p_report,COLUMN(p_report_name_2)-1,FALSE),"»")</f>
        <v>«Мемлекеттік басқару секторының  халықаралық операциялары, сыртқы активтері және міндеттемелері туралы есеп»</v>
      </c>
      <c r="E49" s="113"/>
      <c r="F49" s="113"/>
      <c r="G49" s="113"/>
      <c r="H49" s="113"/>
      <c r="I49" s="113"/>
      <c r="J49" s="113"/>
      <c r="K49" s="113"/>
      <c r="L49" s="113"/>
      <c r="M49" s="113"/>
      <c r="N49" s="113"/>
      <c r="O49" s="113"/>
      <c r="P49" s="113"/>
      <c r="Q49" s="113"/>
      <c r="R49" s="113"/>
      <c r="S49" s="113"/>
      <c r="T49" s="113"/>
      <c r="U49" s="113"/>
      <c r="V49" s="113"/>
      <c r="W49" s="113"/>
    </row>
    <row r="50" spans="1:23" ht="15.75" hidden="1" x14ac:dyDescent="0.25">
      <c r="A50">
        <v>5</v>
      </c>
      <c r="D50" s="114" t="str">
        <f>CONCATENATE("«",VLOOKUP(p_report_current_id,p_report,COLUMN(p_report_name_2)-2,FALSE),"»")</f>
        <v>«Отчет о международных операциях, внешних активах и обязательствах сектора государственного управления»</v>
      </c>
      <c r="E50" s="114"/>
      <c r="F50" s="114"/>
      <c r="G50" s="114"/>
      <c r="H50" s="114"/>
      <c r="I50" s="114"/>
      <c r="J50" s="114"/>
      <c r="K50" s="114"/>
      <c r="L50" s="114"/>
      <c r="M50" s="114"/>
      <c r="N50" s="114"/>
      <c r="O50" s="114"/>
      <c r="P50" s="114"/>
      <c r="Q50" s="114"/>
      <c r="R50" s="114"/>
      <c r="S50" s="114"/>
      <c r="T50" s="114"/>
      <c r="U50" s="114"/>
      <c r="V50" s="114"/>
      <c r="W50" s="114"/>
    </row>
    <row r="51" spans="1:23" hidden="1" x14ac:dyDescent="0.25">
      <c r="A51">
        <v>5</v>
      </c>
      <c r="D51" s="111"/>
      <c r="E51" s="111"/>
      <c r="F51" s="111"/>
      <c r="G51" s="111"/>
      <c r="H51" s="111"/>
      <c r="I51" s="111"/>
      <c r="J51" s="111"/>
      <c r="K51" s="111"/>
      <c r="L51" s="111"/>
      <c r="M51" s="111"/>
      <c r="N51" s="111"/>
      <c r="O51" s="111"/>
      <c r="P51" s="111"/>
      <c r="Q51" s="111"/>
      <c r="R51" s="111"/>
      <c r="S51" s="111"/>
      <c r="T51" s="111"/>
      <c r="U51" s="111"/>
      <c r="V51" s="111"/>
      <c r="W51" s="111"/>
    </row>
    <row r="52" spans="1:23" hidden="1" x14ac:dyDescent="0.25">
      <c r="A52">
        <v>5</v>
      </c>
      <c r="D52" s="115" t="str">
        <f>CONCATENATE("Есепті кезең: ",IF(p1_year="","________",p1_year)," жылғы ",IF(p1_quarter="","__",p1_quarter)," тоқсан")</f>
        <v>Есепті кезең: ________ жылғы __ тоқсан</v>
      </c>
      <c r="E52" s="115"/>
      <c r="F52" s="115"/>
      <c r="G52" s="115"/>
      <c r="H52" s="115"/>
      <c r="I52" s="115"/>
      <c r="J52" s="115"/>
      <c r="K52" s="115"/>
      <c r="L52" s="115"/>
      <c r="M52" s="115"/>
      <c r="N52" s="115"/>
      <c r="O52" s="115"/>
      <c r="P52" s="115"/>
      <c r="Q52" s="115"/>
      <c r="R52" s="115"/>
      <c r="S52" s="115"/>
      <c r="T52" s="115"/>
      <c r="U52" s="115"/>
      <c r="V52" s="115"/>
      <c r="W52" s="115"/>
    </row>
    <row r="53" spans="1:23" hidden="1" x14ac:dyDescent="0.25">
      <c r="A53">
        <v>5</v>
      </c>
      <c r="D53" s="116" t="str">
        <f>CONCATENATE("Отчетный период: ",IF(p1_quarter="","__",p1_quarter)," квартал ",IF(p1_year="","________",p1_year)," года")</f>
        <v>Отчетный период: __ квартал ________ года</v>
      </c>
      <c r="E53" s="116"/>
      <c r="F53" s="116"/>
      <c r="G53" s="116"/>
      <c r="H53" s="116"/>
      <c r="I53" s="116"/>
      <c r="J53" s="116"/>
      <c r="K53" s="116"/>
      <c r="L53" s="116"/>
      <c r="M53" s="116"/>
      <c r="N53" s="116"/>
      <c r="O53" s="116"/>
      <c r="P53" s="116"/>
      <c r="Q53" s="116"/>
      <c r="R53" s="116"/>
      <c r="S53" s="116"/>
      <c r="T53" s="116"/>
      <c r="U53" s="116"/>
      <c r="V53" s="116"/>
      <c r="W53" s="116"/>
    </row>
    <row r="54" spans="1:23" hidden="1" x14ac:dyDescent="0.25">
      <c r="A54">
        <v>5</v>
      </c>
      <c r="D54" s="111"/>
      <c r="E54" s="111"/>
      <c r="F54" s="111"/>
      <c r="G54" s="111"/>
      <c r="H54" s="111"/>
      <c r="I54" s="111"/>
      <c r="J54" s="111"/>
      <c r="K54" s="111"/>
      <c r="L54" s="111"/>
      <c r="M54" s="111"/>
      <c r="N54" s="111"/>
      <c r="O54" s="111"/>
      <c r="P54" s="111"/>
      <c r="Q54" s="111"/>
      <c r="R54" s="111"/>
      <c r="S54" s="111"/>
      <c r="T54" s="111"/>
      <c r="U54" s="111"/>
      <c r="V54" s="111"/>
      <c r="W54" s="111"/>
    </row>
    <row r="55" spans="1:23" hidden="1" x14ac:dyDescent="0.25">
      <c r="A55">
        <v>5</v>
      </c>
      <c r="D55" s="112" t="str">
        <f>CONCATENATE("Индексі: ",VLOOKUP(p_report_current_id,p_report,COLUMN(p_report_index),FALSE))</f>
        <v>Индексі: 7-ТБ
7-ПБ</v>
      </c>
      <c r="E55" s="112"/>
      <c r="F55" s="112"/>
      <c r="G55" s="112"/>
      <c r="H55" s="112"/>
      <c r="I55" s="112"/>
      <c r="J55" s="112"/>
      <c r="K55" s="112"/>
      <c r="L55" s="112"/>
      <c r="M55" s="112"/>
      <c r="N55" s="112"/>
      <c r="O55" s="112"/>
      <c r="P55" s="112"/>
      <c r="Q55" s="112"/>
      <c r="R55" s="112"/>
      <c r="S55" s="112"/>
      <c r="T55" s="112"/>
      <c r="U55" s="112"/>
      <c r="V55" s="112"/>
      <c r="W55" s="112"/>
    </row>
    <row r="56" spans="1:23" hidden="1" x14ac:dyDescent="0.25">
      <c r="A56">
        <v>5</v>
      </c>
      <c r="D56" s="111" t="str">
        <f>CONCATENATE("Индекс: ",VLOOKUP(p_report_current_id,p_report,COLUMN(p_report_index),FALSE))</f>
        <v>Индекс: 7-ТБ
7-ПБ</v>
      </c>
      <c r="E56" s="111"/>
      <c r="F56" s="111"/>
      <c r="G56" s="111"/>
      <c r="H56" s="111"/>
      <c r="I56" s="111"/>
      <c r="J56" s="111"/>
      <c r="K56" s="111"/>
      <c r="L56" s="111"/>
      <c r="M56" s="111"/>
      <c r="N56" s="111"/>
      <c r="O56" s="111"/>
      <c r="P56" s="111"/>
      <c r="Q56" s="111"/>
      <c r="R56" s="111"/>
      <c r="S56" s="111"/>
      <c r="T56" s="111"/>
      <c r="U56" s="111"/>
      <c r="V56" s="111"/>
      <c r="W56" s="111"/>
    </row>
    <row r="57" spans="1:23" hidden="1" x14ac:dyDescent="0.25">
      <c r="A57">
        <v>5</v>
      </c>
      <c r="D57" s="111"/>
      <c r="E57" s="111"/>
      <c r="F57" s="111"/>
      <c r="G57" s="111"/>
      <c r="H57" s="111"/>
      <c r="I57" s="111"/>
      <c r="J57" s="111"/>
      <c r="K57" s="111"/>
      <c r="L57" s="111"/>
      <c r="M57" s="111"/>
      <c r="N57" s="111"/>
      <c r="O57" s="111"/>
      <c r="P57" s="111"/>
      <c r="Q57" s="111"/>
      <c r="R57" s="111"/>
      <c r="S57" s="111"/>
      <c r="T57" s="111"/>
      <c r="U57" s="111"/>
      <c r="V57" s="111"/>
      <c r="W57" s="111"/>
    </row>
    <row r="58" spans="1:23" hidden="1" x14ac:dyDescent="0.25">
      <c r="A58">
        <v>5</v>
      </c>
      <c r="D58" s="112" t="s">
        <v>160</v>
      </c>
      <c r="E58" s="112"/>
      <c r="F58" s="112"/>
      <c r="G58" s="112"/>
      <c r="H58" s="112"/>
      <c r="I58" s="112"/>
      <c r="J58" s="112"/>
      <c r="K58" s="112"/>
      <c r="L58" s="112"/>
      <c r="M58" s="112"/>
      <c r="N58" s="112"/>
      <c r="O58" s="112"/>
      <c r="P58" s="112"/>
      <c r="Q58" s="112"/>
      <c r="R58" s="112"/>
      <c r="S58" s="112"/>
      <c r="T58" s="112"/>
      <c r="U58" s="112"/>
      <c r="V58" s="112"/>
      <c r="W58" s="112"/>
    </row>
    <row r="59" spans="1:23" hidden="1" x14ac:dyDescent="0.25">
      <c r="A59">
        <v>5</v>
      </c>
      <c r="D59" s="111" t="s">
        <v>161</v>
      </c>
      <c r="E59" s="111"/>
      <c r="F59" s="111"/>
      <c r="G59" s="111"/>
      <c r="H59" s="111"/>
      <c r="I59" s="111"/>
      <c r="J59" s="111"/>
      <c r="K59" s="111"/>
      <c r="L59" s="111"/>
      <c r="M59" s="111"/>
      <c r="N59" s="111"/>
      <c r="O59" s="111"/>
      <c r="P59" s="111"/>
      <c r="Q59" s="111"/>
      <c r="R59" s="111"/>
      <c r="S59" s="111"/>
      <c r="T59" s="111"/>
      <c r="U59" s="111"/>
      <c r="V59" s="111"/>
      <c r="W59" s="111"/>
    </row>
    <row r="60" spans="1:23" hidden="1" x14ac:dyDescent="0.25">
      <c r="A60">
        <v>5</v>
      </c>
      <c r="D60" s="111"/>
      <c r="E60" s="111"/>
      <c r="F60" s="111"/>
      <c r="G60" s="111"/>
      <c r="H60" s="111"/>
      <c r="I60" s="111"/>
      <c r="J60" s="111"/>
      <c r="K60" s="111"/>
      <c r="L60" s="111"/>
      <c r="M60" s="111"/>
      <c r="N60" s="111"/>
      <c r="O60" s="111"/>
      <c r="P60" s="111"/>
      <c r="Q60" s="111"/>
      <c r="R60" s="111"/>
      <c r="S60" s="111"/>
      <c r="T60" s="111"/>
      <c r="U60" s="111"/>
      <c r="V60" s="111"/>
      <c r="W60" s="111"/>
    </row>
    <row r="61" spans="1:23" ht="25.5" hidden="1" customHeight="1" x14ac:dyDescent="0.25">
      <c r="A61">
        <v>5</v>
      </c>
      <c r="B61" s="37"/>
      <c r="C61" s="37" t="s">
        <v>141</v>
      </c>
      <c r="D61" s="100" t="s">
        <v>179</v>
      </c>
      <c r="E61" s="100"/>
      <c r="F61" s="100"/>
      <c r="G61" s="100"/>
      <c r="H61" s="100"/>
      <c r="I61" s="100"/>
      <c r="J61" s="100"/>
      <c r="K61" s="100"/>
      <c r="L61" s="100"/>
      <c r="M61" s="100"/>
      <c r="N61" s="100"/>
      <c r="O61" s="100"/>
      <c r="P61" s="100"/>
      <c r="Q61" s="100"/>
      <c r="R61" s="100"/>
      <c r="S61" s="100"/>
      <c r="T61" s="100"/>
      <c r="U61" s="100"/>
      <c r="V61" s="100"/>
      <c r="W61" s="100"/>
    </row>
    <row r="62" spans="1:23" ht="25.5" hidden="1" customHeight="1" x14ac:dyDescent="0.25">
      <c r="A62">
        <v>5</v>
      </c>
      <c r="B62" s="37"/>
      <c r="C62" s="37" t="s">
        <v>141</v>
      </c>
      <c r="D62" s="110" t="s">
        <v>180</v>
      </c>
      <c r="E62" s="110"/>
      <c r="F62" s="110"/>
      <c r="G62" s="110"/>
      <c r="H62" s="110"/>
      <c r="I62" s="110"/>
      <c r="J62" s="110"/>
      <c r="K62" s="110"/>
      <c r="L62" s="110"/>
      <c r="M62" s="110"/>
      <c r="N62" s="110"/>
      <c r="O62" s="110"/>
      <c r="P62" s="110"/>
      <c r="Q62" s="110"/>
      <c r="R62" s="110"/>
      <c r="S62" s="110"/>
      <c r="T62" s="110"/>
      <c r="U62" s="110"/>
      <c r="V62" s="110"/>
      <c r="W62" s="110"/>
    </row>
    <row r="63" spans="1:23" hidden="1" x14ac:dyDescent="0.25">
      <c r="A63">
        <v>5</v>
      </c>
      <c r="D63" s="111"/>
      <c r="E63" s="111"/>
      <c r="F63" s="111"/>
      <c r="G63" s="111"/>
      <c r="H63" s="111"/>
      <c r="I63" s="111"/>
      <c r="J63" s="111"/>
      <c r="K63" s="111"/>
      <c r="L63" s="111"/>
      <c r="M63" s="111"/>
      <c r="N63" s="111"/>
      <c r="O63" s="111"/>
      <c r="P63" s="111"/>
      <c r="Q63" s="111"/>
      <c r="R63" s="111"/>
      <c r="S63" s="111"/>
      <c r="T63" s="111"/>
      <c r="U63" s="111"/>
      <c r="V63" s="111"/>
      <c r="W63" s="111"/>
    </row>
    <row r="64" spans="1:23" ht="25.5" hidden="1" customHeight="1" x14ac:dyDescent="0.25">
      <c r="A64">
        <v>5</v>
      </c>
      <c r="B64" s="37"/>
      <c r="C64" s="37" t="s">
        <v>141</v>
      </c>
      <c r="D64" s="100" t="s">
        <v>181</v>
      </c>
      <c r="E64" s="100"/>
      <c r="F64" s="100"/>
      <c r="G64" s="100"/>
      <c r="H64" s="100"/>
      <c r="I64" s="100"/>
      <c r="J64" s="100"/>
      <c r="K64" s="100"/>
      <c r="L64" s="100"/>
      <c r="M64" s="100"/>
      <c r="N64" s="100"/>
      <c r="O64" s="100"/>
      <c r="P64" s="100"/>
      <c r="Q64" s="100"/>
      <c r="R64" s="100"/>
      <c r="S64" s="100"/>
      <c r="T64" s="100"/>
      <c r="U64" s="100"/>
      <c r="V64" s="100"/>
      <c r="W64" s="100"/>
    </row>
    <row r="65" spans="1:23" ht="25.5" hidden="1" customHeight="1" x14ac:dyDescent="0.25">
      <c r="A65">
        <v>5</v>
      </c>
      <c r="B65" s="37"/>
      <c r="C65" s="37" t="s">
        <v>141</v>
      </c>
      <c r="D65" s="110" t="s">
        <v>182</v>
      </c>
      <c r="E65" s="110"/>
      <c r="F65" s="110"/>
      <c r="G65" s="110"/>
      <c r="H65" s="110"/>
      <c r="I65" s="110"/>
      <c r="J65" s="110"/>
      <c r="K65" s="110"/>
      <c r="L65" s="110"/>
      <c r="M65" s="110"/>
      <c r="N65" s="110"/>
      <c r="O65" s="110"/>
      <c r="P65" s="110"/>
      <c r="Q65" s="110"/>
      <c r="R65" s="110"/>
      <c r="S65" s="110"/>
      <c r="T65" s="110"/>
      <c r="U65" s="110"/>
      <c r="V65" s="110"/>
      <c r="W65" s="110"/>
    </row>
    <row r="66" spans="1:23" hidden="1" x14ac:dyDescent="0.25">
      <c r="A66">
        <v>5</v>
      </c>
      <c r="D66" s="111"/>
      <c r="E66" s="111"/>
      <c r="F66" s="111"/>
      <c r="G66" s="111"/>
      <c r="H66" s="111"/>
      <c r="I66" s="111"/>
      <c r="J66" s="111"/>
      <c r="K66" s="111"/>
      <c r="L66" s="111"/>
      <c r="M66" s="111"/>
      <c r="N66" s="111"/>
      <c r="O66" s="111"/>
      <c r="P66" s="111"/>
      <c r="Q66" s="111"/>
      <c r="R66" s="111"/>
      <c r="S66" s="111"/>
      <c r="T66" s="111"/>
      <c r="U66" s="111"/>
      <c r="V66" s="111"/>
      <c r="W66" s="111"/>
    </row>
    <row r="67" spans="1:23" ht="12.75" hidden="1" customHeight="1" x14ac:dyDescent="0.25">
      <c r="A67">
        <v>5</v>
      </c>
      <c r="D67" s="100" t="s">
        <v>183</v>
      </c>
      <c r="E67" s="100"/>
      <c r="F67" s="100"/>
      <c r="G67" s="100"/>
      <c r="H67" s="100"/>
      <c r="I67" s="100"/>
      <c r="J67" s="100"/>
      <c r="K67" s="100"/>
      <c r="L67" s="100"/>
      <c r="M67" s="100"/>
      <c r="N67" s="100"/>
      <c r="O67" s="100"/>
      <c r="P67" s="100"/>
      <c r="Q67" s="100"/>
      <c r="R67" s="100"/>
      <c r="S67" s="100"/>
      <c r="T67" s="100"/>
      <c r="U67" s="100"/>
      <c r="V67" s="100"/>
      <c r="W67" s="100"/>
    </row>
    <row r="68" spans="1:23" hidden="1" x14ac:dyDescent="0.25">
      <c r="A68">
        <v>5</v>
      </c>
      <c r="D68" s="107" t="s">
        <v>184</v>
      </c>
      <c r="E68" s="107"/>
      <c r="F68" s="107"/>
      <c r="G68" s="107"/>
      <c r="H68" s="107"/>
      <c r="I68" s="107"/>
      <c r="J68" s="107"/>
      <c r="K68" s="107"/>
      <c r="L68" s="107"/>
      <c r="M68" s="107"/>
      <c r="N68" s="107"/>
      <c r="O68" s="107"/>
      <c r="P68" s="107"/>
      <c r="Q68" s="107"/>
      <c r="R68" s="107"/>
      <c r="S68" s="107"/>
      <c r="T68" s="107"/>
      <c r="U68" s="107"/>
      <c r="V68" s="107"/>
      <c r="W68" s="107"/>
    </row>
    <row r="69" spans="1:23" ht="12.75" customHeight="1" x14ac:dyDescent="0.25">
      <c r="A69">
        <v>1</v>
      </c>
      <c r="B69">
        <v>6</v>
      </c>
      <c r="Q69" s="46"/>
      <c r="R69" s="46"/>
      <c r="S69" s="108" t="s">
        <v>185</v>
      </c>
      <c r="T69" s="108"/>
      <c r="U69" s="108"/>
      <c r="V69" s="108"/>
    </row>
    <row r="70" spans="1:23" ht="12.75" customHeight="1" x14ac:dyDescent="0.25">
      <c r="A70">
        <v>1</v>
      </c>
      <c r="B70">
        <v>6</v>
      </c>
      <c r="F70" s="30"/>
      <c r="Q70" s="46"/>
      <c r="R70" s="46"/>
      <c r="S70" s="108" t="s">
        <v>197</v>
      </c>
      <c r="T70" s="108"/>
      <c r="U70" s="108"/>
      <c r="V70" s="108"/>
      <c r="W70" s="46"/>
    </row>
    <row r="71" spans="1:23" x14ac:dyDescent="0.25">
      <c r="A71">
        <v>1</v>
      </c>
      <c r="B71">
        <v>6</v>
      </c>
      <c r="R71" s="47"/>
      <c r="S71" s="109" t="s">
        <v>79</v>
      </c>
      <c r="T71" s="109"/>
      <c r="U71" s="109"/>
      <c r="V71" s="109"/>
    </row>
    <row r="72" spans="1:23" x14ac:dyDescent="0.25">
      <c r="A72">
        <v>1</v>
      </c>
      <c r="B72">
        <v>6</v>
      </c>
      <c r="R72" s="47"/>
      <c r="S72" s="109" t="s">
        <v>186</v>
      </c>
      <c r="T72" s="109"/>
      <c r="U72" s="109"/>
      <c r="V72" s="109"/>
    </row>
    <row r="73" spans="1:23" x14ac:dyDescent="0.25">
      <c r="A73">
        <v>1</v>
      </c>
    </row>
    <row r="74" spans="1:23" ht="30" x14ac:dyDescent="0.25">
      <c r="A74">
        <v>1</v>
      </c>
      <c r="C74" s="37" t="s">
        <v>141</v>
      </c>
      <c r="P74" s="101" t="s">
        <v>1</v>
      </c>
      <c r="Q74" s="101"/>
      <c r="R74" s="101"/>
      <c r="S74" s="101"/>
      <c r="T74" s="101"/>
      <c r="U74" s="101"/>
      <c r="V74" s="101"/>
    </row>
    <row r="75" spans="1:23" ht="30" x14ac:dyDescent="0.25">
      <c r="A75">
        <v>1</v>
      </c>
      <c r="C75" s="37" t="s">
        <v>141</v>
      </c>
      <c r="L75" s="48"/>
      <c r="M75" s="48"/>
      <c r="N75" s="48"/>
      <c r="O75" s="48"/>
      <c r="P75" s="106" t="s">
        <v>2</v>
      </c>
      <c r="Q75" s="106"/>
      <c r="R75" s="106"/>
      <c r="S75" s="106"/>
      <c r="T75" s="106"/>
      <c r="U75" s="106"/>
      <c r="V75" s="106"/>
    </row>
    <row r="76" spans="1:23" ht="25.5" customHeight="1" x14ac:dyDescent="0.25">
      <c r="A76">
        <v>1</v>
      </c>
      <c r="C76" s="37" t="s">
        <v>141</v>
      </c>
      <c r="F76" s="30"/>
      <c r="P76" s="101" t="s">
        <v>187</v>
      </c>
      <c r="Q76" s="101"/>
      <c r="R76" s="101"/>
      <c r="S76" s="101"/>
      <c r="T76" s="101"/>
      <c r="U76" s="101"/>
      <c r="V76" s="101"/>
      <c r="W76" s="49"/>
    </row>
    <row r="77" spans="1:23" ht="25.5" customHeight="1" x14ac:dyDescent="0.25">
      <c r="A77">
        <v>1</v>
      </c>
      <c r="C77" s="37" t="s">
        <v>141</v>
      </c>
      <c r="F77" s="30"/>
      <c r="P77" s="105" t="s">
        <v>3</v>
      </c>
      <c r="Q77" s="105"/>
      <c r="R77" s="105"/>
      <c r="S77" s="105"/>
      <c r="T77" s="105"/>
      <c r="U77" s="105"/>
      <c r="V77" s="105"/>
      <c r="W77" s="37"/>
    </row>
    <row r="78" spans="1:23" ht="45" hidden="1" x14ac:dyDescent="0.25">
      <c r="A78">
        <v>1</v>
      </c>
      <c r="B78">
        <v>11</v>
      </c>
      <c r="C78" s="37" t="s">
        <v>153</v>
      </c>
      <c r="F78" s="30"/>
      <c r="P78" s="101" t="s">
        <v>188</v>
      </c>
      <c r="Q78" s="101"/>
      <c r="R78" s="101"/>
      <c r="S78" s="101"/>
      <c r="T78" s="101"/>
      <c r="U78" s="101"/>
      <c r="V78" s="101"/>
      <c r="W78" s="37"/>
    </row>
    <row r="79" spans="1:23" ht="45" hidden="1" x14ac:dyDescent="0.25">
      <c r="A79">
        <v>1</v>
      </c>
      <c r="B79">
        <v>11</v>
      </c>
      <c r="C79" s="37" t="s">
        <v>153</v>
      </c>
      <c r="F79" s="30"/>
      <c r="P79" s="105" t="s">
        <v>189</v>
      </c>
      <c r="Q79" s="105"/>
      <c r="R79" s="105"/>
      <c r="S79" s="105"/>
      <c r="T79" s="105"/>
      <c r="U79" s="105"/>
      <c r="V79" s="105"/>
      <c r="W79" s="37"/>
    </row>
    <row r="80" spans="1:23" ht="45" hidden="1" x14ac:dyDescent="0.25">
      <c r="A80">
        <v>1</v>
      </c>
      <c r="B80">
        <v>1</v>
      </c>
      <c r="C80" s="37" t="s">
        <v>153</v>
      </c>
      <c r="F80" s="30"/>
      <c r="P80" s="101" t="s">
        <v>188</v>
      </c>
      <c r="Q80" s="101"/>
      <c r="R80" s="101"/>
      <c r="S80" s="101"/>
      <c r="T80" s="101"/>
      <c r="U80" s="101"/>
      <c r="V80" s="101"/>
      <c r="W80" s="37"/>
    </row>
    <row r="81" spans="1:23" ht="45" hidden="1" x14ac:dyDescent="0.25">
      <c r="A81">
        <v>1</v>
      </c>
      <c r="B81">
        <v>1</v>
      </c>
      <c r="C81" s="37" t="s">
        <v>153</v>
      </c>
      <c r="F81" s="30"/>
      <c r="P81" s="105" t="s">
        <v>189</v>
      </c>
      <c r="Q81" s="105"/>
      <c r="R81" s="105"/>
      <c r="S81" s="105"/>
      <c r="T81" s="105"/>
      <c r="U81" s="105"/>
      <c r="V81" s="105"/>
      <c r="W81" s="37"/>
    </row>
    <row r="82" spans="1:23" ht="45" hidden="1" x14ac:dyDescent="0.25">
      <c r="A82">
        <v>1</v>
      </c>
      <c r="B82">
        <v>2</v>
      </c>
      <c r="C82" s="37" t="s">
        <v>153</v>
      </c>
      <c r="F82" s="30"/>
      <c r="P82" s="101" t="s">
        <v>188</v>
      </c>
      <c r="Q82" s="101"/>
      <c r="R82" s="101"/>
      <c r="S82" s="101"/>
      <c r="T82" s="101"/>
      <c r="U82" s="101"/>
      <c r="V82" s="101"/>
      <c r="W82" s="37"/>
    </row>
    <row r="83" spans="1:23" ht="45" hidden="1" x14ac:dyDescent="0.25">
      <c r="A83">
        <v>1</v>
      </c>
      <c r="B83">
        <v>2</v>
      </c>
      <c r="C83" s="37" t="s">
        <v>153</v>
      </c>
      <c r="F83" s="30"/>
      <c r="P83" s="105" t="s">
        <v>189</v>
      </c>
      <c r="Q83" s="105"/>
      <c r="R83" s="105"/>
      <c r="S83" s="105"/>
      <c r="T83" s="105"/>
      <c r="U83" s="105"/>
      <c r="V83" s="105"/>
      <c r="W83" s="37"/>
    </row>
    <row r="84" spans="1:23" ht="45" hidden="1" x14ac:dyDescent="0.25">
      <c r="A84">
        <v>1</v>
      </c>
      <c r="B84">
        <v>3</v>
      </c>
      <c r="C84" s="37" t="s">
        <v>153</v>
      </c>
      <c r="F84" s="30"/>
      <c r="P84" s="101" t="s">
        <v>188</v>
      </c>
      <c r="Q84" s="101"/>
      <c r="R84" s="101"/>
      <c r="S84" s="101"/>
      <c r="T84" s="101"/>
      <c r="U84" s="101"/>
      <c r="V84" s="101"/>
      <c r="W84" s="37"/>
    </row>
    <row r="85" spans="1:23" ht="45" hidden="1" x14ac:dyDescent="0.25">
      <c r="A85">
        <v>1</v>
      </c>
      <c r="B85">
        <v>3</v>
      </c>
      <c r="C85" s="37" t="s">
        <v>153</v>
      </c>
      <c r="F85" s="30"/>
      <c r="P85" s="105" t="s">
        <v>189</v>
      </c>
      <c r="Q85" s="105"/>
      <c r="R85" s="105"/>
      <c r="S85" s="105"/>
      <c r="T85" s="105"/>
      <c r="U85" s="105"/>
      <c r="V85" s="105"/>
      <c r="W85" s="37"/>
    </row>
    <row r="86" spans="1:23" ht="45" hidden="1" x14ac:dyDescent="0.25">
      <c r="A86">
        <v>1</v>
      </c>
      <c r="B86">
        <v>4</v>
      </c>
      <c r="C86" s="37" t="s">
        <v>153</v>
      </c>
      <c r="F86" s="30"/>
      <c r="P86" s="101" t="s">
        <v>188</v>
      </c>
      <c r="Q86" s="101"/>
      <c r="R86" s="101"/>
      <c r="S86" s="101"/>
      <c r="T86" s="101"/>
      <c r="U86" s="101"/>
      <c r="V86" s="101"/>
      <c r="W86" s="37"/>
    </row>
    <row r="87" spans="1:23" ht="45" hidden="1" x14ac:dyDescent="0.25">
      <c r="A87">
        <v>1</v>
      </c>
      <c r="B87">
        <v>4</v>
      </c>
      <c r="C87" s="37" t="s">
        <v>153</v>
      </c>
      <c r="F87" s="30"/>
      <c r="P87" s="105" t="s">
        <v>189</v>
      </c>
      <c r="Q87" s="105"/>
      <c r="R87" s="105"/>
      <c r="S87" s="105"/>
      <c r="T87" s="105"/>
      <c r="U87" s="105"/>
      <c r="V87" s="105"/>
      <c r="W87" s="37"/>
    </row>
    <row r="88" spans="1:23" ht="45" x14ac:dyDescent="0.25">
      <c r="A88">
        <v>1</v>
      </c>
      <c r="B88">
        <v>6</v>
      </c>
      <c r="C88" s="37" t="s">
        <v>153</v>
      </c>
      <c r="L88" s="49"/>
      <c r="M88" s="49"/>
      <c r="N88" s="49"/>
      <c r="O88" s="49"/>
      <c r="P88" s="101" t="s">
        <v>188</v>
      </c>
      <c r="Q88" s="101"/>
      <c r="R88" s="101"/>
      <c r="S88" s="101"/>
      <c r="T88" s="101"/>
      <c r="U88" s="101"/>
      <c r="V88" s="101"/>
      <c r="W88" s="50"/>
    </row>
    <row r="89" spans="1:23" ht="45" x14ac:dyDescent="0.25">
      <c r="A89">
        <v>1</v>
      </c>
      <c r="B89">
        <v>6</v>
      </c>
      <c r="C89" s="37" t="s">
        <v>153</v>
      </c>
      <c r="L89" s="37"/>
      <c r="M89" s="37"/>
      <c r="N89" s="37"/>
      <c r="O89" s="37"/>
      <c r="P89" s="105" t="s">
        <v>189</v>
      </c>
      <c r="Q89" s="105"/>
      <c r="R89" s="105"/>
      <c r="S89" s="105"/>
      <c r="T89" s="105"/>
      <c r="U89" s="105"/>
      <c r="V89" s="105"/>
      <c r="W89" s="50"/>
    </row>
    <row r="90" spans="1:23" ht="45" hidden="1" x14ac:dyDescent="0.25">
      <c r="A90">
        <v>1</v>
      </c>
      <c r="B90">
        <v>7</v>
      </c>
      <c r="C90" s="37" t="s">
        <v>153</v>
      </c>
      <c r="L90" s="37"/>
      <c r="M90" s="37"/>
      <c r="N90" s="37"/>
      <c r="O90" s="37"/>
      <c r="P90" s="101" t="s">
        <v>188</v>
      </c>
      <c r="Q90" s="101"/>
      <c r="R90" s="101"/>
      <c r="S90" s="101"/>
      <c r="T90" s="101"/>
      <c r="U90" s="101"/>
      <c r="V90" s="101"/>
      <c r="W90" s="50"/>
    </row>
    <row r="91" spans="1:23" ht="45" hidden="1" x14ac:dyDescent="0.25">
      <c r="A91">
        <v>1</v>
      </c>
      <c r="B91">
        <v>7</v>
      </c>
      <c r="C91" s="37" t="s">
        <v>153</v>
      </c>
      <c r="L91" s="37"/>
      <c r="M91" s="37"/>
      <c r="N91" s="37"/>
      <c r="O91" s="37"/>
      <c r="P91" s="102" t="s">
        <v>189</v>
      </c>
      <c r="Q91" s="102"/>
      <c r="R91" s="102"/>
      <c r="S91" s="102"/>
      <c r="T91" s="102"/>
      <c r="U91" s="102"/>
      <c r="V91" s="102"/>
      <c r="W91" s="50"/>
    </row>
    <row r="92" spans="1:23" hidden="1" x14ac:dyDescent="0.25">
      <c r="A92">
        <v>1</v>
      </c>
      <c r="B92">
        <v>8</v>
      </c>
      <c r="C92" s="37"/>
      <c r="L92" s="37"/>
      <c r="M92" s="37"/>
      <c r="N92" s="37"/>
      <c r="O92" s="37"/>
      <c r="P92" s="101" t="s">
        <v>190</v>
      </c>
      <c r="Q92" s="101"/>
      <c r="R92" s="101"/>
      <c r="S92" s="101"/>
      <c r="T92" s="101"/>
      <c r="U92" s="101"/>
      <c r="V92" s="101"/>
      <c r="W92" s="50"/>
    </row>
    <row r="93" spans="1:23" hidden="1" x14ac:dyDescent="0.25">
      <c r="A93">
        <v>1</v>
      </c>
      <c r="B93">
        <v>8</v>
      </c>
      <c r="C93" s="37"/>
      <c r="L93" s="37"/>
      <c r="M93" s="37"/>
      <c r="N93" s="37"/>
      <c r="O93" s="37"/>
      <c r="P93" s="102" t="s">
        <v>191</v>
      </c>
      <c r="Q93" s="102"/>
      <c r="R93" s="102"/>
      <c r="S93" s="102"/>
      <c r="T93" s="102"/>
      <c r="U93" s="102"/>
      <c r="V93" s="102"/>
      <c r="W93" s="50"/>
    </row>
    <row r="94" spans="1:23" x14ac:dyDescent="0.25">
      <c r="A94">
        <v>1</v>
      </c>
      <c r="Q94" s="50"/>
      <c r="R94" s="50"/>
      <c r="S94" s="50"/>
      <c r="T94" s="50"/>
      <c r="U94" s="50"/>
      <c r="V94" s="50"/>
      <c r="W94" s="50"/>
    </row>
    <row r="95" spans="1:23" ht="22.5" customHeight="1" x14ac:dyDescent="0.25">
      <c r="A95">
        <v>1</v>
      </c>
      <c r="C95" s="51" t="s">
        <v>141</v>
      </c>
      <c r="D95" s="103" t="s">
        <v>80</v>
      </c>
      <c r="E95" s="103"/>
      <c r="F95" s="103"/>
      <c r="G95" s="103"/>
      <c r="H95" s="103"/>
      <c r="I95" s="103"/>
      <c r="J95" s="103"/>
      <c r="K95" s="103"/>
      <c r="L95" s="103"/>
      <c r="M95" s="103"/>
      <c r="N95" s="103"/>
      <c r="O95" s="103"/>
      <c r="P95" s="103"/>
      <c r="Q95" s="103"/>
      <c r="R95" s="103"/>
      <c r="S95" s="103"/>
      <c r="T95" s="103"/>
      <c r="U95" s="103"/>
      <c r="V95" s="103"/>
      <c r="W95" s="52"/>
    </row>
    <row r="96" spans="1:23" ht="24.75" customHeight="1" x14ac:dyDescent="0.25">
      <c r="A96">
        <v>1</v>
      </c>
      <c r="C96" s="51" t="s">
        <v>141</v>
      </c>
      <c r="D96" s="104" t="s">
        <v>81</v>
      </c>
      <c r="E96" s="104"/>
      <c r="F96" s="104"/>
      <c r="G96" s="104"/>
      <c r="H96" s="104"/>
      <c r="I96" s="104"/>
      <c r="J96" s="104"/>
      <c r="K96" s="104"/>
      <c r="L96" s="104"/>
      <c r="M96" s="104"/>
      <c r="N96" s="104"/>
      <c r="O96" s="104"/>
      <c r="P96" s="104"/>
      <c r="Q96" s="104"/>
      <c r="R96" s="104"/>
      <c r="S96" s="104"/>
      <c r="T96" s="104"/>
      <c r="U96" s="104"/>
      <c r="V96" s="104"/>
      <c r="W96" s="53"/>
    </row>
    <row r="97" spans="1:22" ht="15.75" thickBot="1" x14ac:dyDescent="0.3">
      <c r="A97">
        <v>1</v>
      </c>
    </row>
    <row r="98" spans="1:22" ht="12.75" customHeight="1" x14ac:dyDescent="0.25">
      <c r="A98">
        <v>1</v>
      </c>
      <c r="C98" s="37"/>
      <c r="D98" s="54" t="s">
        <v>192</v>
      </c>
      <c r="F98" s="54" t="s">
        <v>198</v>
      </c>
      <c r="H98" s="54" t="s">
        <v>4</v>
      </c>
      <c r="K98" s="54" t="s">
        <v>193</v>
      </c>
      <c r="N98" s="98" t="str">
        <f t="shared" ref="N98" si="0">CONCATENATE(p1_quarter)</f>
        <v/>
      </c>
      <c r="O98" s="54" t="s">
        <v>5</v>
      </c>
      <c r="Q98" s="98" t="str">
        <f t="shared" ref="Q98" si="1">LEFT(p1_year,1)</f>
        <v/>
      </c>
      <c r="R98" s="98" t="str">
        <f t="shared" ref="R98" si="2">LEFT(RIGHT(p1_year,3),1)</f>
        <v/>
      </c>
      <c r="S98" s="98" t="str">
        <f t="shared" ref="S98" si="3">LEFT(RIGHT(p1_year,2),1)</f>
        <v/>
      </c>
      <c r="T98" s="98" t="str">
        <f t="shared" ref="T98" si="4">RIGHT(p1_year,1)</f>
        <v/>
      </c>
      <c r="U98" s="54" t="s">
        <v>6</v>
      </c>
    </row>
    <row r="99" spans="1:22" ht="13.5" customHeight="1" thickBot="1" x14ac:dyDescent="0.3">
      <c r="A99">
        <v>1</v>
      </c>
      <c r="C99" s="37"/>
      <c r="D99" s="3" t="s">
        <v>194</v>
      </c>
      <c r="F99" s="55" t="s">
        <v>118</v>
      </c>
      <c r="H99" s="3" t="s">
        <v>7</v>
      </c>
      <c r="K99" s="3" t="s">
        <v>8</v>
      </c>
      <c r="N99" s="99"/>
      <c r="O99" s="3" t="s">
        <v>9</v>
      </c>
      <c r="Q99" s="99"/>
      <c r="R99" s="99"/>
      <c r="S99" s="99"/>
      <c r="T99" s="99"/>
      <c r="U99" s="3" t="s">
        <v>10</v>
      </c>
    </row>
    <row r="100" spans="1:22" x14ac:dyDescent="0.25">
      <c r="A100">
        <v>1</v>
      </c>
    </row>
    <row r="101" spans="1:22" x14ac:dyDescent="0.25">
      <c r="A101">
        <v>1</v>
      </c>
      <c r="B101">
        <v>11</v>
      </c>
      <c r="D101" s="56" t="s">
        <v>195</v>
      </c>
      <c r="E101" s="56"/>
    </row>
    <row r="102" spans="1:22" s="1" customFormat="1" ht="12.75" x14ac:dyDescent="0.2">
      <c r="A102" s="1">
        <v>1</v>
      </c>
      <c r="B102" s="1">
        <v>11</v>
      </c>
      <c r="D102" s="1" t="s">
        <v>196</v>
      </c>
    </row>
    <row r="103" spans="1:22" ht="30" x14ac:dyDescent="0.25">
      <c r="A103">
        <v>1</v>
      </c>
      <c r="B103">
        <v>6</v>
      </c>
      <c r="C103" s="37" t="s">
        <v>141</v>
      </c>
      <c r="D103" s="100" t="s">
        <v>11</v>
      </c>
      <c r="E103" s="100"/>
      <c r="F103" s="100"/>
      <c r="G103" s="100"/>
      <c r="H103" s="100"/>
      <c r="I103" s="100"/>
      <c r="J103" s="100"/>
      <c r="K103" s="100"/>
      <c r="L103" s="100"/>
      <c r="M103" s="100"/>
      <c r="N103" s="100"/>
      <c r="O103" s="100"/>
      <c r="P103" s="100"/>
      <c r="Q103" s="100"/>
      <c r="R103" s="100"/>
      <c r="S103" s="100"/>
      <c r="T103" s="100"/>
      <c r="U103" s="100"/>
      <c r="V103" s="100"/>
    </row>
    <row r="104" spans="1:22" s="57" customFormat="1" x14ac:dyDescent="0.25">
      <c r="A104" s="57">
        <v>1</v>
      </c>
      <c r="B104" s="57">
        <v>6</v>
      </c>
      <c r="D104" s="1" t="s">
        <v>14</v>
      </c>
    </row>
    <row r="105" spans="1:22" ht="15.75" thickBot="1" x14ac:dyDescent="0.3">
      <c r="A105">
        <v>1</v>
      </c>
    </row>
    <row r="106" spans="1:22" x14ac:dyDescent="0.25">
      <c r="A106">
        <v>1</v>
      </c>
      <c r="D106" s="54" t="s">
        <v>12</v>
      </c>
      <c r="E106" s="49"/>
      <c r="G106" s="98" t="str">
        <f>LEFT(p1_bin,1)</f>
        <v/>
      </c>
      <c r="H106" s="98" t="str">
        <f>LEFT(RIGHT(p1_bin,11),1)</f>
        <v/>
      </c>
      <c r="I106" s="98" t="str">
        <f>LEFT(RIGHT(p1_bin,10),1)</f>
        <v/>
      </c>
      <c r="J106" s="98" t="str">
        <f>LEFT(RIGHT(p1_bin,9),1)</f>
        <v/>
      </c>
      <c r="K106" s="98" t="str">
        <f>LEFT(RIGHT(p1_bin,8),1)</f>
        <v/>
      </c>
      <c r="L106" s="98" t="str">
        <f>LEFT(RIGHT(p1_bin,7),1)</f>
        <v/>
      </c>
      <c r="M106" s="98" t="str">
        <f>LEFT(RIGHT(p1_bin,6),1)</f>
        <v/>
      </c>
      <c r="N106" s="98" t="str">
        <f>LEFT(RIGHT(p1_bin,5),1)</f>
        <v/>
      </c>
      <c r="O106" s="98" t="str">
        <f>LEFT(RIGHT(p1_bin,4),1)</f>
        <v/>
      </c>
      <c r="P106" s="98" t="str">
        <f>LEFT(RIGHT(p1_bin,3),1)</f>
        <v/>
      </c>
      <c r="Q106" s="98" t="str">
        <f>LEFT(RIGHT(p1_bin,2),1)</f>
        <v/>
      </c>
      <c r="R106" s="98" t="str">
        <f>RIGHT(p1_bin,1)</f>
        <v/>
      </c>
    </row>
    <row r="107" spans="1:22" ht="15.75" thickBot="1" x14ac:dyDescent="0.3">
      <c r="A107">
        <v>1</v>
      </c>
      <c r="C107" s="37"/>
      <c r="D107" s="3" t="s">
        <v>13</v>
      </c>
      <c r="E107" s="49"/>
      <c r="G107" s="99"/>
      <c r="H107" s="99"/>
      <c r="I107" s="99"/>
      <c r="J107" s="99"/>
      <c r="K107" s="99"/>
      <c r="L107" s="99"/>
      <c r="M107" s="99"/>
      <c r="N107" s="99"/>
      <c r="O107" s="99"/>
      <c r="P107" s="99"/>
      <c r="Q107" s="99"/>
      <c r="R107" s="99"/>
    </row>
  </sheetData>
  <mergeCells count="112">
    <mergeCell ref="D1:W1"/>
    <mergeCell ref="D2:W2"/>
    <mergeCell ref="D3:W3"/>
    <mergeCell ref="D4:W4"/>
    <mergeCell ref="D5:W5"/>
    <mergeCell ref="D6:W6"/>
    <mergeCell ref="D13:W13"/>
    <mergeCell ref="D14:W14"/>
    <mergeCell ref="D15:W15"/>
    <mergeCell ref="D16:W16"/>
    <mergeCell ref="D17:W17"/>
    <mergeCell ref="D18:W18"/>
    <mergeCell ref="D7:W7"/>
    <mergeCell ref="D8:W8"/>
    <mergeCell ref="D9:W9"/>
    <mergeCell ref="D10:W10"/>
    <mergeCell ref="D11:W11"/>
    <mergeCell ref="D12:W12"/>
    <mergeCell ref="D25:W25"/>
    <mergeCell ref="D26:W26"/>
    <mergeCell ref="D27:W27"/>
    <mergeCell ref="D28:W28"/>
    <mergeCell ref="D29:W29"/>
    <mergeCell ref="D30:W30"/>
    <mergeCell ref="D19:W19"/>
    <mergeCell ref="D20:W20"/>
    <mergeCell ref="D21:W21"/>
    <mergeCell ref="D22:W22"/>
    <mergeCell ref="D23:W23"/>
    <mergeCell ref="D24:W24"/>
    <mergeCell ref="D37:W37"/>
    <mergeCell ref="D38:W38"/>
    <mergeCell ref="D39:W39"/>
    <mergeCell ref="D40:W40"/>
    <mergeCell ref="D41:W41"/>
    <mergeCell ref="D42:W42"/>
    <mergeCell ref="D31:W31"/>
    <mergeCell ref="D32:W32"/>
    <mergeCell ref="D33:W33"/>
    <mergeCell ref="D34:W34"/>
    <mergeCell ref="D35:W35"/>
    <mergeCell ref="D36:W36"/>
    <mergeCell ref="D49:W49"/>
    <mergeCell ref="D50:W50"/>
    <mergeCell ref="D51:W51"/>
    <mergeCell ref="D52:W52"/>
    <mergeCell ref="D53:W53"/>
    <mergeCell ref="D54:W54"/>
    <mergeCell ref="D43:W43"/>
    <mergeCell ref="D44:W44"/>
    <mergeCell ref="D45:W45"/>
    <mergeCell ref="D46:W46"/>
    <mergeCell ref="D47:W47"/>
    <mergeCell ref="D48:W48"/>
    <mergeCell ref="D61:W61"/>
    <mergeCell ref="D62:W62"/>
    <mergeCell ref="D63:W63"/>
    <mergeCell ref="D64:W64"/>
    <mergeCell ref="D65:W65"/>
    <mergeCell ref="D66:W66"/>
    <mergeCell ref="D55:W55"/>
    <mergeCell ref="D56:W56"/>
    <mergeCell ref="D57:W57"/>
    <mergeCell ref="D58:W58"/>
    <mergeCell ref="D59:W59"/>
    <mergeCell ref="D60:W60"/>
    <mergeCell ref="P74:V74"/>
    <mergeCell ref="P75:V75"/>
    <mergeCell ref="P76:V76"/>
    <mergeCell ref="P77:V77"/>
    <mergeCell ref="P78:V78"/>
    <mergeCell ref="P79:V79"/>
    <mergeCell ref="D67:W67"/>
    <mergeCell ref="D68:W68"/>
    <mergeCell ref="S69:V69"/>
    <mergeCell ref="S70:V70"/>
    <mergeCell ref="S71:V71"/>
    <mergeCell ref="S72:V72"/>
    <mergeCell ref="P86:V86"/>
    <mergeCell ref="P87:V87"/>
    <mergeCell ref="P88:V88"/>
    <mergeCell ref="P89:V89"/>
    <mergeCell ref="P90:V90"/>
    <mergeCell ref="P91:V91"/>
    <mergeCell ref="P80:V80"/>
    <mergeCell ref="P81:V81"/>
    <mergeCell ref="P82:V82"/>
    <mergeCell ref="P83:V83"/>
    <mergeCell ref="P84:V84"/>
    <mergeCell ref="P85:V85"/>
    <mergeCell ref="P92:V92"/>
    <mergeCell ref="P93:V93"/>
    <mergeCell ref="D95:V95"/>
    <mergeCell ref="D96:V96"/>
    <mergeCell ref="N98:N99"/>
    <mergeCell ref="Q98:Q99"/>
    <mergeCell ref="R98:R99"/>
    <mergeCell ref="S98:S99"/>
    <mergeCell ref="T98:T99"/>
    <mergeCell ref="P106:P107"/>
    <mergeCell ref="Q106:Q107"/>
    <mergeCell ref="R106:R107"/>
    <mergeCell ref="D103:V103"/>
    <mergeCell ref="G106:G107"/>
    <mergeCell ref="H106:H107"/>
    <mergeCell ref="I106:I107"/>
    <mergeCell ref="J106:J107"/>
    <mergeCell ref="K106:K107"/>
    <mergeCell ref="L106:L107"/>
    <mergeCell ref="M106:M107"/>
    <mergeCell ref="N106:N107"/>
    <mergeCell ref="O106:O10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workbookViewId="0">
      <selection activeCell="D16" sqref="D16"/>
    </sheetView>
  </sheetViews>
  <sheetFormatPr defaultRowHeight="12.75" x14ac:dyDescent="0.2"/>
  <cols>
    <col min="1" max="2" width="9.140625" style="1"/>
    <col min="3" max="3" width="20" style="1" customWidth="1"/>
    <col min="4" max="4" width="70.140625" style="1" customWidth="1"/>
    <col min="5" max="5" width="59.140625" style="1" customWidth="1"/>
    <col min="6" max="6" width="9.140625" style="1"/>
    <col min="7" max="7" width="9.140625" style="1" customWidth="1"/>
    <col min="8" max="16384" width="9.140625" style="1"/>
  </cols>
  <sheetData>
    <row r="2" spans="2:7" ht="30" customHeight="1" x14ac:dyDescent="0.25">
      <c r="B2" s="123" t="s">
        <v>78</v>
      </c>
      <c r="C2" s="124"/>
      <c r="D2" s="124"/>
      <c r="E2" s="23"/>
      <c r="F2" s="23"/>
      <c r="G2" s="23"/>
    </row>
    <row r="4" spans="2:7" ht="25.5" x14ac:dyDescent="0.2">
      <c r="B4" s="125"/>
      <c r="C4" s="21" t="s">
        <v>76</v>
      </c>
      <c r="D4" s="24" t="s">
        <v>83</v>
      </c>
    </row>
    <row r="5" spans="2:7" ht="25.5" x14ac:dyDescent="0.2">
      <c r="B5" s="125"/>
      <c r="C5" s="26" t="s">
        <v>82</v>
      </c>
      <c r="D5" s="25" t="s">
        <v>84</v>
      </c>
    </row>
    <row r="6" spans="2:7" x14ac:dyDescent="0.2">
      <c r="B6" s="125"/>
      <c r="C6" s="21" t="s">
        <v>85</v>
      </c>
      <c r="D6" s="24" t="s">
        <v>87</v>
      </c>
    </row>
    <row r="7" spans="2:7" ht="25.5" x14ac:dyDescent="0.2">
      <c r="B7" s="125"/>
      <c r="C7" s="26" t="s">
        <v>86</v>
      </c>
      <c r="D7" s="25" t="s">
        <v>88</v>
      </c>
    </row>
    <row r="8" spans="2:7" x14ac:dyDescent="0.2">
      <c r="B8" s="126"/>
      <c r="C8" s="21" t="s">
        <v>89</v>
      </c>
      <c r="D8" s="24" t="s">
        <v>77</v>
      </c>
    </row>
    <row r="9" spans="2:7" x14ac:dyDescent="0.2">
      <c r="B9" s="126"/>
      <c r="C9" s="26" t="s">
        <v>90</v>
      </c>
      <c r="D9" s="25" t="s">
        <v>91</v>
      </c>
    </row>
    <row r="10" spans="2:7" x14ac:dyDescent="0.2">
      <c r="B10" s="126"/>
      <c r="C10" s="21" t="s">
        <v>92</v>
      </c>
      <c r="D10" s="24" t="s">
        <v>94</v>
      </c>
    </row>
    <row r="11" spans="2:7" x14ac:dyDescent="0.2">
      <c r="B11" s="126"/>
      <c r="C11" s="26" t="s">
        <v>93</v>
      </c>
      <c r="D11" s="25" t="s">
        <v>95</v>
      </c>
    </row>
  </sheetData>
  <mergeCells count="5">
    <mergeCell ref="B2:D2"/>
    <mergeCell ref="B4:B5"/>
    <mergeCell ref="B6:B7"/>
    <mergeCell ref="B8:B9"/>
    <mergeCell ref="B10:B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opLeftCell="B1" workbookViewId="0">
      <selection activeCell="Q9" sqref="Q9"/>
    </sheetView>
  </sheetViews>
  <sheetFormatPr defaultColWidth="13.5703125" defaultRowHeight="12.75" x14ac:dyDescent="0.2"/>
  <cols>
    <col min="1" max="1" width="6" style="6" hidden="1" customWidth="1"/>
    <col min="2" max="2" width="39.85546875" style="6" customWidth="1"/>
    <col min="3" max="3" width="11.28515625" style="6" customWidth="1"/>
    <col min="4" max="4" width="13.5703125" style="6"/>
    <col min="5" max="5" width="6.42578125" style="6" customWidth="1"/>
    <col min="6" max="11" width="6" style="6" customWidth="1"/>
    <col min="12" max="13" width="5.28515625" style="6" customWidth="1"/>
    <col min="14" max="16384" width="13.5703125" style="6"/>
  </cols>
  <sheetData>
    <row r="1" spans="1:13" x14ac:dyDescent="0.2">
      <c r="A1" s="4"/>
      <c r="B1" s="5"/>
      <c r="C1" s="5"/>
      <c r="D1" s="5"/>
    </row>
    <row r="2" spans="1:13" ht="32.25" customHeight="1" x14ac:dyDescent="0.25">
      <c r="A2" s="4"/>
      <c r="B2" s="127" t="s">
        <v>96</v>
      </c>
      <c r="C2" s="127"/>
      <c r="D2" s="127"/>
      <c r="E2" s="127"/>
      <c r="F2" s="127"/>
      <c r="G2" s="124"/>
      <c r="H2" s="124"/>
      <c r="I2" s="124"/>
      <c r="J2" s="124"/>
      <c r="K2" s="124"/>
      <c r="L2" s="124"/>
      <c r="M2" s="124"/>
    </row>
    <row r="4" spans="1:13" ht="25.5" x14ac:dyDescent="0.2">
      <c r="B4" s="8" t="s">
        <v>22</v>
      </c>
      <c r="C4" s="8" t="s">
        <v>21</v>
      </c>
      <c r="D4" s="22" t="s">
        <v>18</v>
      </c>
      <c r="E4" s="128" t="s">
        <v>19</v>
      </c>
      <c r="F4" s="128"/>
      <c r="G4" s="128"/>
      <c r="H4" s="128"/>
      <c r="I4" s="128"/>
      <c r="J4" s="128"/>
      <c r="K4" s="128"/>
      <c r="L4" s="128"/>
    </row>
    <row r="5" spans="1:13" x14ac:dyDescent="0.2">
      <c r="B5" s="10" t="s">
        <v>15</v>
      </c>
      <c r="C5" s="10" t="s">
        <v>17</v>
      </c>
      <c r="D5" s="10">
        <v>1</v>
      </c>
      <c r="E5" s="10">
        <v>2</v>
      </c>
      <c r="F5" s="10"/>
      <c r="G5" s="10"/>
      <c r="H5" s="10"/>
      <c r="I5" s="10"/>
      <c r="J5" s="10"/>
      <c r="K5" s="10"/>
      <c r="L5" s="10"/>
    </row>
    <row r="6" spans="1:13" ht="25.5" x14ac:dyDescent="0.2">
      <c r="B6" s="28" t="s">
        <v>97</v>
      </c>
      <c r="C6" s="16"/>
      <c r="D6" s="16"/>
      <c r="E6" s="16"/>
      <c r="F6" s="16"/>
      <c r="G6" s="16"/>
      <c r="H6" s="16"/>
      <c r="I6" s="16"/>
      <c r="J6" s="16"/>
      <c r="K6" s="16"/>
      <c r="L6" s="16"/>
    </row>
    <row r="7" spans="1:13" ht="51" x14ac:dyDescent="0.2">
      <c r="B7" s="13" t="s">
        <v>98</v>
      </c>
      <c r="C7" s="10">
        <v>10</v>
      </c>
      <c r="D7" s="12"/>
      <c r="E7" s="11"/>
      <c r="F7" s="11"/>
      <c r="G7" s="11"/>
      <c r="H7" s="11"/>
      <c r="I7" s="11"/>
      <c r="J7" s="11"/>
      <c r="K7" s="11"/>
      <c r="L7" s="11"/>
    </row>
    <row r="8" spans="1:13" ht="51" x14ac:dyDescent="0.2">
      <c r="B8" s="13" t="s">
        <v>99</v>
      </c>
      <c r="C8" s="10">
        <v>20</v>
      </c>
      <c r="D8" s="12"/>
      <c r="E8" s="11"/>
      <c r="F8" s="11"/>
      <c r="G8" s="11"/>
      <c r="H8" s="11"/>
      <c r="I8" s="11"/>
      <c r="J8" s="11"/>
      <c r="K8" s="11"/>
      <c r="L8" s="11"/>
    </row>
    <row r="9" spans="1:13" ht="51" x14ac:dyDescent="0.2">
      <c r="B9" s="13" t="s">
        <v>100</v>
      </c>
      <c r="C9" s="10">
        <v>60</v>
      </c>
      <c r="D9" s="12"/>
      <c r="E9" s="11"/>
      <c r="F9" s="11"/>
      <c r="G9" s="11"/>
      <c r="H9" s="11"/>
      <c r="I9" s="11"/>
      <c r="J9" s="11"/>
      <c r="K9" s="11"/>
      <c r="L9" s="11"/>
    </row>
    <row r="10" spans="1:13" ht="25.5" x14ac:dyDescent="0.2">
      <c r="B10" s="28" t="s">
        <v>101</v>
      </c>
      <c r="C10" s="16"/>
      <c r="D10" s="17"/>
      <c r="E10" s="29"/>
      <c r="F10" s="29"/>
      <c r="G10" s="29"/>
      <c r="H10" s="29"/>
      <c r="I10" s="29"/>
      <c r="J10" s="29"/>
      <c r="K10" s="29"/>
      <c r="L10" s="29"/>
    </row>
    <row r="11" spans="1:13" ht="51" x14ac:dyDescent="0.2">
      <c r="B11" s="13" t="s">
        <v>102</v>
      </c>
      <c r="C11" s="10">
        <v>90</v>
      </c>
      <c r="D11" s="12"/>
      <c r="E11" s="10"/>
      <c r="F11" s="10"/>
      <c r="G11" s="10"/>
      <c r="H11" s="10"/>
      <c r="I11" s="10"/>
      <c r="J11" s="10"/>
      <c r="K11" s="10"/>
      <c r="L11" s="10"/>
    </row>
    <row r="12" spans="1:13" ht="51" x14ac:dyDescent="0.2">
      <c r="B12" s="13" t="s">
        <v>103</v>
      </c>
      <c r="C12" s="10">
        <v>110</v>
      </c>
      <c r="D12" s="12"/>
      <c r="E12" s="10"/>
      <c r="F12" s="10"/>
      <c r="G12" s="10"/>
      <c r="H12" s="10"/>
      <c r="I12" s="10"/>
      <c r="J12" s="10"/>
      <c r="K12" s="10"/>
      <c r="L12" s="10"/>
    </row>
    <row r="13" spans="1:13" ht="76.5" x14ac:dyDescent="0.2">
      <c r="B13" s="13" t="s">
        <v>104</v>
      </c>
      <c r="C13" s="10">
        <v>120</v>
      </c>
      <c r="D13" s="12"/>
      <c r="E13" s="10"/>
      <c r="F13" s="10"/>
      <c r="G13" s="10"/>
      <c r="H13" s="10"/>
      <c r="I13" s="10"/>
      <c r="J13" s="10"/>
      <c r="K13" s="10"/>
      <c r="L13" s="10"/>
    </row>
    <row r="14" spans="1:13" ht="63.75" x14ac:dyDescent="0.2">
      <c r="B14" s="13" t="s">
        <v>105</v>
      </c>
      <c r="C14" s="10">
        <v>130</v>
      </c>
      <c r="D14" s="12"/>
      <c r="E14" s="10"/>
      <c r="F14" s="10"/>
      <c r="G14" s="10"/>
      <c r="H14" s="10"/>
      <c r="I14" s="10"/>
      <c r="J14" s="10"/>
      <c r="K14" s="10"/>
      <c r="L14" s="10"/>
    </row>
  </sheetData>
  <mergeCells count="2">
    <mergeCell ref="B2:M2"/>
    <mergeCell ref="E4:L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opLeftCell="B1" workbookViewId="0">
      <selection activeCell="P10" sqref="P10"/>
    </sheetView>
  </sheetViews>
  <sheetFormatPr defaultColWidth="13.5703125" defaultRowHeight="12.75" x14ac:dyDescent="0.2"/>
  <cols>
    <col min="1" max="1" width="6" style="6" hidden="1" customWidth="1"/>
    <col min="2" max="2" width="39.85546875" style="6" customWidth="1"/>
    <col min="3" max="3" width="11" style="6" customWidth="1"/>
    <col min="4" max="4" width="11.140625" style="6" customWidth="1"/>
    <col min="5" max="12" width="6.5703125" style="6" customWidth="1"/>
    <col min="13" max="13" width="5.28515625" style="6" customWidth="1"/>
    <col min="14" max="16384" width="13.5703125" style="6"/>
  </cols>
  <sheetData>
    <row r="1" spans="1:13" x14ac:dyDescent="0.2">
      <c r="A1" s="4"/>
      <c r="B1" s="5"/>
      <c r="C1" s="5"/>
      <c r="D1" s="5"/>
    </row>
    <row r="2" spans="1:13" ht="32.25" customHeight="1" x14ac:dyDescent="0.25">
      <c r="A2" s="4"/>
      <c r="B2" s="127" t="s">
        <v>106</v>
      </c>
      <c r="C2" s="127"/>
      <c r="D2" s="127"/>
      <c r="E2" s="127"/>
      <c r="F2" s="127"/>
      <c r="G2" s="124"/>
      <c r="H2" s="124"/>
      <c r="I2" s="124"/>
      <c r="J2" s="124"/>
      <c r="K2" s="124"/>
      <c r="L2" s="124"/>
      <c r="M2" s="124"/>
    </row>
    <row r="3" spans="1:13" ht="12.75" customHeight="1" x14ac:dyDescent="0.2">
      <c r="A3" s="4"/>
      <c r="B3" s="7"/>
      <c r="C3" s="7"/>
      <c r="D3" s="7"/>
      <c r="E3" s="7"/>
      <c r="F3" s="7"/>
    </row>
    <row r="4" spans="1:13" ht="25.5" x14ac:dyDescent="0.2">
      <c r="B4" s="8" t="s">
        <v>22</v>
      </c>
      <c r="C4" s="8" t="s">
        <v>21</v>
      </c>
      <c r="D4" s="22" t="s">
        <v>18</v>
      </c>
      <c r="E4" s="128" t="s">
        <v>19</v>
      </c>
      <c r="F4" s="128"/>
      <c r="G4" s="128"/>
      <c r="H4" s="128"/>
      <c r="I4" s="128"/>
      <c r="J4" s="128"/>
      <c r="K4" s="128"/>
      <c r="L4" s="128"/>
    </row>
    <row r="5" spans="1:13" x14ac:dyDescent="0.2">
      <c r="B5" s="10" t="s">
        <v>15</v>
      </c>
      <c r="C5" s="10" t="s">
        <v>17</v>
      </c>
      <c r="D5" s="10">
        <v>1</v>
      </c>
      <c r="E5" s="10">
        <v>2</v>
      </c>
      <c r="F5" s="10"/>
      <c r="G5" s="10"/>
      <c r="H5" s="10"/>
      <c r="I5" s="10"/>
      <c r="J5" s="10"/>
      <c r="K5" s="10"/>
      <c r="L5" s="10"/>
    </row>
    <row r="6" spans="1:13" ht="15" x14ac:dyDescent="0.2">
      <c r="B6" s="27"/>
      <c r="C6" s="27"/>
      <c r="D6" s="27"/>
      <c r="E6" s="11"/>
      <c r="F6" s="10"/>
      <c r="G6" s="10"/>
      <c r="H6" s="11"/>
      <c r="I6" s="11"/>
      <c r="J6" s="11"/>
      <c r="K6" s="11"/>
      <c r="L6" s="11"/>
    </row>
    <row r="7" spans="1:13" x14ac:dyDescent="0.2">
      <c r="B7" s="10" t="s">
        <v>15</v>
      </c>
      <c r="C7" s="10" t="s">
        <v>16</v>
      </c>
      <c r="D7" s="10">
        <v>1</v>
      </c>
      <c r="E7" s="10">
        <v>2</v>
      </c>
      <c r="F7" s="11"/>
      <c r="G7" s="10"/>
      <c r="H7" s="10"/>
      <c r="I7" s="10"/>
      <c r="J7" s="10"/>
      <c r="K7" s="10"/>
      <c r="L7" s="10"/>
    </row>
    <row r="8" spans="1:13" ht="51" x14ac:dyDescent="0.2">
      <c r="B8" s="13" t="s">
        <v>107</v>
      </c>
      <c r="C8" s="10">
        <v>210</v>
      </c>
      <c r="D8" s="12"/>
      <c r="E8" s="11"/>
      <c r="F8" s="11"/>
      <c r="G8" s="11"/>
      <c r="H8" s="11"/>
      <c r="I8" s="11"/>
      <c r="J8" s="11"/>
      <c r="K8" s="11"/>
      <c r="L8" s="11"/>
    </row>
    <row r="9" spans="1:13" ht="25.5" x14ac:dyDescent="0.2">
      <c r="B9" s="13" t="s">
        <v>108</v>
      </c>
      <c r="C9" s="10">
        <v>220</v>
      </c>
      <c r="D9" s="12"/>
      <c r="E9" s="11"/>
      <c r="F9" s="11"/>
      <c r="G9" s="11"/>
      <c r="H9" s="11"/>
      <c r="I9" s="11"/>
      <c r="J9" s="11"/>
      <c r="K9" s="11"/>
      <c r="L9" s="11"/>
    </row>
    <row r="10" spans="1:13" ht="25.5" x14ac:dyDescent="0.2">
      <c r="B10" s="18" t="s">
        <v>109</v>
      </c>
      <c r="C10" s="10">
        <v>221</v>
      </c>
      <c r="D10" s="12"/>
      <c r="E10" s="11"/>
      <c r="F10" s="11"/>
      <c r="G10" s="11"/>
      <c r="H10" s="11"/>
      <c r="I10" s="11"/>
      <c r="J10" s="11"/>
      <c r="K10" s="11"/>
      <c r="L10" s="11"/>
    </row>
    <row r="11" spans="1:13" ht="25.5" x14ac:dyDescent="0.2">
      <c r="B11" s="18" t="s">
        <v>110</v>
      </c>
      <c r="C11" s="10">
        <v>222</v>
      </c>
      <c r="D11" s="12"/>
      <c r="E11" s="11"/>
      <c r="F11" s="11"/>
      <c r="G11" s="11"/>
      <c r="H11" s="11"/>
      <c r="I11" s="11"/>
      <c r="J11" s="11"/>
      <c r="K11" s="11"/>
      <c r="L11" s="11"/>
    </row>
    <row r="12" spans="1:13" ht="51" x14ac:dyDescent="0.2">
      <c r="B12" s="13" t="s">
        <v>111</v>
      </c>
      <c r="C12" s="10">
        <v>230</v>
      </c>
      <c r="D12" s="12"/>
      <c r="E12" s="11"/>
      <c r="F12" s="11"/>
      <c r="G12" s="11"/>
      <c r="H12" s="11"/>
      <c r="I12" s="11"/>
      <c r="J12" s="11"/>
      <c r="K12" s="11"/>
      <c r="L12" s="11"/>
    </row>
    <row r="13" spans="1:13" ht="51" x14ac:dyDescent="0.2">
      <c r="B13" s="13" t="s">
        <v>112</v>
      </c>
      <c r="C13" s="10">
        <v>240</v>
      </c>
      <c r="D13" s="12"/>
      <c r="E13" s="11"/>
      <c r="F13" s="11"/>
      <c r="G13" s="11"/>
      <c r="H13" s="11"/>
      <c r="I13" s="11"/>
      <c r="J13" s="11"/>
      <c r="K13" s="11"/>
      <c r="L13" s="11"/>
    </row>
    <row r="14" spans="1:13" ht="76.5" x14ac:dyDescent="0.2">
      <c r="B14" s="13" t="s">
        <v>113</v>
      </c>
      <c r="C14" s="10">
        <v>250</v>
      </c>
      <c r="D14" s="12"/>
      <c r="E14" s="11"/>
      <c r="F14" s="11"/>
      <c r="G14" s="11"/>
      <c r="H14" s="11"/>
      <c r="I14" s="11"/>
      <c r="J14" s="11"/>
      <c r="K14" s="11"/>
      <c r="L14" s="11"/>
    </row>
    <row r="15" spans="1:13" ht="76.5" x14ac:dyDescent="0.2">
      <c r="B15" s="13" t="s">
        <v>114</v>
      </c>
      <c r="C15" s="10">
        <v>260</v>
      </c>
      <c r="D15" s="12"/>
      <c r="E15" s="11"/>
      <c r="F15" s="11"/>
      <c r="G15" s="11"/>
      <c r="H15" s="11"/>
      <c r="I15" s="11"/>
      <c r="J15" s="11"/>
      <c r="K15" s="11"/>
      <c r="L15" s="11"/>
    </row>
    <row r="16" spans="1:13" ht="89.25" x14ac:dyDescent="0.2">
      <c r="B16" s="13" t="s">
        <v>115</v>
      </c>
      <c r="C16" s="10">
        <v>270</v>
      </c>
      <c r="D16" s="11"/>
      <c r="E16" s="11"/>
      <c r="F16" s="11"/>
      <c r="G16" s="11"/>
      <c r="H16" s="11"/>
      <c r="I16" s="11"/>
      <c r="J16" s="11"/>
      <c r="K16" s="11"/>
      <c r="L16" s="11"/>
    </row>
    <row r="17" spans="2:12" ht="76.5" x14ac:dyDescent="0.2">
      <c r="B17" s="13" t="s">
        <v>116</v>
      </c>
      <c r="C17" s="10">
        <v>280</v>
      </c>
      <c r="D17" s="11"/>
      <c r="E17" s="11"/>
      <c r="F17" s="11"/>
      <c r="G17" s="11"/>
      <c r="H17" s="11"/>
      <c r="I17" s="11"/>
      <c r="J17" s="11"/>
      <c r="K17" s="11"/>
      <c r="L17" s="11"/>
    </row>
  </sheetData>
  <mergeCells count="2">
    <mergeCell ref="B2:M2"/>
    <mergeCell ref="E4:L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opLeftCell="B1" workbookViewId="0">
      <selection activeCell="B41" sqref="B41"/>
    </sheetView>
  </sheetViews>
  <sheetFormatPr defaultColWidth="13.5703125" defaultRowHeight="12.75" x14ac:dyDescent="0.2"/>
  <cols>
    <col min="1" max="1" width="6" style="6" hidden="1" customWidth="1"/>
    <col min="2" max="2" width="39.85546875" style="6" customWidth="1"/>
    <col min="3" max="3" width="11.5703125" style="6" customWidth="1"/>
    <col min="4" max="4" width="10" style="6" customWidth="1"/>
    <col min="5" max="12" width="6.85546875" style="6" customWidth="1"/>
    <col min="13" max="16384" width="13.5703125" style="6"/>
  </cols>
  <sheetData>
    <row r="1" spans="1:12" x14ac:dyDescent="0.2">
      <c r="A1" s="4"/>
      <c r="B1" s="5"/>
      <c r="C1" s="5"/>
    </row>
    <row r="2" spans="1:12" ht="32.25" customHeight="1" x14ac:dyDescent="0.25">
      <c r="A2" s="4"/>
      <c r="B2" s="127" t="s">
        <v>20</v>
      </c>
      <c r="C2" s="127"/>
      <c r="D2" s="127"/>
      <c r="E2" s="127"/>
      <c r="F2" s="127"/>
      <c r="G2" s="124"/>
      <c r="H2" s="124"/>
      <c r="I2" s="124"/>
      <c r="J2" s="124"/>
      <c r="K2" s="124"/>
      <c r="L2" s="124"/>
    </row>
    <row r="3" spans="1:12" ht="12.75" customHeight="1" x14ac:dyDescent="0.2">
      <c r="A3" s="4"/>
      <c r="B3" s="7"/>
      <c r="C3" s="7"/>
      <c r="D3" s="7"/>
      <c r="E3" s="7"/>
    </row>
    <row r="4" spans="1:12" ht="25.5" x14ac:dyDescent="0.2">
      <c r="B4" s="8" t="s">
        <v>22</v>
      </c>
      <c r="C4" s="8" t="s">
        <v>21</v>
      </c>
      <c r="D4" s="9" t="s">
        <v>18</v>
      </c>
      <c r="E4" s="128" t="s">
        <v>19</v>
      </c>
      <c r="F4" s="128"/>
      <c r="G4" s="128"/>
      <c r="H4" s="128"/>
      <c r="I4" s="128"/>
      <c r="J4" s="128"/>
      <c r="K4" s="128"/>
      <c r="L4" s="128"/>
    </row>
    <row r="5" spans="1:12" x14ac:dyDescent="0.2">
      <c r="B5" s="10" t="s">
        <v>15</v>
      </c>
      <c r="C5" s="10" t="s">
        <v>17</v>
      </c>
      <c r="D5" s="10">
        <v>1</v>
      </c>
      <c r="E5" s="10">
        <v>2</v>
      </c>
      <c r="F5" s="10"/>
      <c r="G5" s="10"/>
      <c r="H5" s="10"/>
      <c r="I5" s="10"/>
      <c r="J5" s="10"/>
      <c r="K5" s="10"/>
      <c r="L5" s="10"/>
    </row>
    <row r="6" spans="1:12" ht="25.5" x14ac:dyDescent="0.2">
      <c r="B6" s="15" t="s">
        <v>23</v>
      </c>
      <c r="C6" s="16"/>
      <c r="D6" s="17"/>
      <c r="E6" s="16"/>
      <c r="F6" s="16"/>
      <c r="G6" s="16"/>
      <c r="H6" s="16"/>
      <c r="I6" s="16"/>
      <c r="J6" s="16"/>
      <c r="K6" s="16"/>
      <c r="L6" s="16"/>
    </row>
    <row r="7" spans="1:12" ht="63.75" x14ac:dyDescent="0.2">
      <c r="B7" s="13" t="s">
        <v>24</v>
      </c>
      <c r="C7" s="10">
        <v>310</v>
      </c>
      <c r="D7" s="20"/>
      <c r="E7" s="14"/>
      <c r="F7" s="14"/>
      <c r="G7" s="14"/>
      <c r="H7" s="14"/>
      <c r="I7" s="14"/>
      <c r="J7" s="14"/>
      <c r="K7" s="14"/>
      <c r="L7" s="14"/>
    </row>
    <row r="8" spans="1:12" ht="51" x14ac:dyDescent="0.2">
      <c r="B8" s="13" t="s">
        <v>25</v>
      </c>
      <c r="C8" s="10">
        <v>320</v>
      </c>
      <c r="D8" s="20"/>
      <c r="E8" s="14"/>
      <c r="F8" s="14"/>
      <c r="G8" s="14"/>
      <c r="H8" s="14"/>
      <c r="I8" s="14"/>
      <c r="J8" s="14"/>
      <c r="K8" s="14"/>
      <c r="L8" s="14"/>
    </row>
    <row r="9" spans="1:12" ht="25.5" x14ac:dyDescent="0.2">
      <c r="B9" s="13" t="s">
        <v>26</v>
      </c>
      <c r="C9" s="10">
        <v>330</v>
      </c>
      <c r="D9" s="20"/>
      <c r="E9" s="14"/>
      <c r="F9" s="14"/>
      <c r="G9" s="14"/>
      <c r="H9" s="14"/>
      <c r="I9" s="14"/>
      <c r="J9" s="14"/>
      <c r="K9" s="14"/>
      <c r="L9" s="14"/>
    </row>
    <row r="10" spans="1:12" ht="51" x14ac:dyDescent="0.2">
      <c r="B10" s="13" t="s">
        <v>27</v>
      </c>
      <c r="C10" s="10">
        <v>340</v>
      </c>
      <c r="D10" s="20"/>
      <c r="E10" s="14"/>
      <c r="F10" s="14"/>
      <c r="G10" s="14"/>
      <c r="H10" s="14"/>
      <c r="I10" s="14"/>
      <c r="J10" s="14"/>
      <c r="K10" s="14"/>
      <c r="L10" s="14"/>
    </row>
    <row r="11" spans="1:12" ht="63.75" x14ac:dyDescent="0.2">
      <c r="B11" s="13" t="s">
        <v>28</v>
      </c>
      <c r="C11" s="10">
        <v>350</v>
      </c>
      <c r="D11" s="20"/>
      <c r="E11" s="14"/>
      <c r="F11" s="14"/>
      <c r="G11" s="14"/>
      <c r="H11" s="14"/>
      <c r="I11" s="14"/>
      <c r="J11" s="14"/>
      <c r="K11" s="14"/>
      <c r="L11" s="14"/>
    </row>
    <row r="12" spans="1:12" ht="51" x14ac:dyDescent="0.2">
      <c r="B12" s="13" t="s">
        <v>29</v>
      </c>
      <c r="C12" s="10">
        <v>360</v>
      </c>
      <c r="D12" s="20"/>
      <c r="E12" s="14"/>
      <c r="F12" s="14"/>
      <c r="G12" s="14"/>
      <c r="H12" s="14"/>
      <c r="I12" s="14"/>
      <c r="J12" s="14"/>
      <c r="K12" s="14"/>
      <c r="L12" s="14"/>
    </row>
    <row r="13" spans="1:12" ht="25.5" x14ac:dyDescent="0.2">
      <c r="B13" s="13" t="s">
        <v>30</v>
      </c>
      <c r="C13" s="10">
        <v>370</v>
      </c>
      <c r="D13" s="20"/>
      <c r="E13" s="14"/>
      <c r="F13" s="14"/>
      <c r="G13" s="14"/>
      <c r="H13" s="14"/>
      <c r="I13" s="14"/>
      <c r="J13" s="14"/>
      <c r="K13" s="14"/>
      <c r="L13" s="14"/>
    </row>
    <row r="14" spans="1:12" ht="25.5" x14ac:dyDescent="0.2">
      <c r="B14" s="18" t="s">
        <v>34</v>
      </c>
      <c r="C14" s="10">
        <v>371</v>
      </c>
      <c r="D14" s="20"/>
      <c r="E14" s="14"/>
      <c r="F14" s="14"/>
      <c r="G14" s="14"/>
      <c r="H14" s="14"/>
      <c r="I14" s="14"/>
      <c r="J14" s="14"/>
      <c r="K14" s="14"/>
      <c r="L14" s="14"/>
    </row>
    <row r="15" spans="1:12" ht="25.5" x14ac:dyDescent="0.2">
      <c r="B15" s="18" t="s">
        <v>33</v>
      </c>
      <c r="C15" s="10">
        <v>372</v>
      </c>
      <c r="D15" s="20"/>
      <c r="E15" s="14"/>
      <c r="F15" s="14"/>
      <c r="G15" s="14"/>
      <c r="H15" s="14"/>
      <c r="I15" s="14"/>
      <c r="J15" s="14"/>
      <c r="K15" s="14"/>
      <c r="L15" s="14"/>
    </row>
    <row r="16" spans="1:12" ht="51" x14ac:dyDescent="0.2">
      <c r="B16" s="18" t="s">
        <v>31</v>
      </c>
      <c r="C16" s="10">
        <v>373</v>
      </c>
      <c r="D16" s="20"/>
      <c r="E16" s="14"/>
      <c r="F16" s="14"/>
      <c r="G16" s="14"/>
      <c r="H16" s="14"/>
      <c r="I16" s="14"/>
      <c r="J16" s="14"/>
      <c r="K16" s="14"/>
      <c r="L16" s="14"/>
    </row>
    <row r="17" spans="2:12" ht="51" x14ac:dyDescent="0.2">
      <c r="B17" s="18" t="s">
        <v>32</v>
      </c>
      <c r="C17" s="10">
        <v>374</v>
      </c>
      <c r="D17" s="20"/>
      <c r="E17" s="14"/>
      <c r="F17" s="14"/>
      <c r="G17" s="14"/>
      <c r="H17" s="14"/>
      <c r="I17" s="14"/>
      <c r="J17" s="14"/>
      <c r="K17" s="14"/>
      <c r="L17" s="14"/>
    </row>
    <row r="18" spans="2:12" ht="89.25" x14ac:dyDescent="0.2">
      <c r="B18" s="18" t="s">
        <v>35</v>
      </c>
      <c r="C18" s="10">
        <v>375</v>
      </c>
      <c r="D18" s="20"/>
      <c r="E18" s="14"/>
      <c r="F18" s="14"/>
      <c r="G18" s="14"/>
      <c r="H18" s="14"/>
      <c r="I18" s="14"/>
      <c r="J18" s="14"/>
      <c r="K18" s="14"/>
      <c r="L18" s="14"/>
    </row>
    <row r="19" spans="2:12" ht="51" x14ac:dyDescent="0.2">
      <c r="B19" s="18" t="s">
        <v>36</v>
      </c>
      <c r="C19" s="10">
        <v>376</v>
      </c>
      <c r="D19" s="20"/>
      <c r="E19" s="14"/>
      <c r="F19" s="14"/>
      <c r="G19" s="14"/>
      <c r="H19" s="14"/>
      <c r="I19" s="14"/>
      <c r="J19" s="14"/>
      <c r="K19" s="14"/>
      <c r="L19" s="14"/>
    </row>
    <row r="20" spans="2:12" ht="38.25" x14ac:dyDescent="0.2">
      <c r="B20" s="13" t="s">
        <v>37</v>
      </c>
      <c r="C20" s="10">
        <v>380</v>
      </c>
      <c r="D20" s="20"/>
      <c r="E20" s="14"/>
      <c r="F20" s="14"/>
      <c r="G20" s="14"/>
      <c r="H20" s="14"/>
      <c r="I20" s="14"/>
      <c r="J20" s="14"/>
      <c r="K20" s="14"/>
      <c r="L20" s="14"/>
    </row>
    <row r="21" spans="2:12" ht="51" x14ac:dyDescent="0.2">
      <c r="B21" s="13" t="s">
        <v>42</v>
      </c>
      <c r="C21" s="10">
        <v>390</v>
      </c>
      <c r="D21" s="14"/>
      <c r="E21" s="14"/>
      <c r="F21" s="14"/>
      <c r="G21" s="14"/>
      <c r="H21" s="14"/>
      <c r="I21" s="14"/>
      <c r="J21" s="14"/>
      <c r="K21" s="14"/>
      <c r="L21" s="14"/>
    </row>
    <row r="22" spans="2:12" ht="25.5" x14ac:dyDescent="0.2">
      <c r="B22" s="15" t="s">
        <v>43</v>
      </c>
      <c r="C22" s="16"/>
      <c r="D22" s="19"/>
      <c r="E22" s="19"/>
      <c r="F22" s="19"/>
      <c r="G22" s="19"/>
      <c r="H22" s="19"/>
      <c r="I22" s="19"/>
      <c r="J22" s="19"/>
      <c r="K22" s="19"/>
      <c r="L22" s="19"/>
    </row>
    <row r="23" spans="2:12" ht="63.75" x14ac:dyDescent="0.2">
      <c r="B23" s="13" t="s">
        <v>24</v>
      </c>
      <c r="C23" s="10">
        <v>410</v>
      </c>
      <c r="D23" s="20"/>
      <c r="E23" s="14"/>
      <c r="F23" s="14"/>
      <c r="G23" s="14"/>
      <c r="H23" s="14"/>
      <c r="I23" s="14"/>
      <c r="J23" s="14"/>
      <c r="K23" s="14"/>
      <c r="L23" s="14"/>
    </row>
    <row r="24" spans="2:12" ht="51" x14ac:dyDescent="0.2">
      <c r="B24" s="13" t="s">
        <v>25</v>
      </c>
      <c r="C24" s="10">
        <v>420</v>
      </c>
      <c r="D24" s="20"/>
      <c r="E24" s="14"/>
      <c r="F24" s="14"/>
      <c r="G24" s="14"/>
      <c r="H24" s="14"/>
      <c r="I24" s="14"/>
      <c r="J24" s="14"/>
      <c r="K24" s="14"/>
      <c r="L24" s="14"/>
    </row>
    <row r="25" spans="2:12" ht="25.5" x14ac:dyDescent="0.2">
      <c r="B25" s="13" t="s">
        <v>26</v>
      </c>
      <c r="C25" s="10">
        <v>430</v>
      </c>
      <c r="D25" s="20"/>
      <c r="E25" s="14"/>
      <c r="F25" s="14"/>
      <c r="G25" s="14"/>
      <c r="H25" s="14"/>
      <c r="I25" s="14"/>
      <c r="J25" s="14"/>
      <c r="K25" s="14"/>
      <c r="L25" s="14"/>
    </row>
    <row r="26" spans="2:12" ht="51" x14ac:dyDescent="0.2">
      <c r="B26" s="13" t="s">
        <v>27</v>
      </c>
      <c r="C26" s="10">
        <v>440</v>
      </c>
      <c r="D26" s="20"/>
      <c r="E26" s="14"/>
      <c r="F26" s="14"/>
      <c r="G26" s="14"/>
      <c r="H26" s="14"/>
      <c r="I26" s="14"/>
      <c r="J26" s="14"/>
      <c r="K26" s="14"/>
      <c r="L26" s="14"/>
    </row>
    <row r="27" spans="2:12" ht="63.75" x14ac:dyDescent="0.2">
      <c r="B27" s="13" t="s">
        <v>28</v>
      </c>
      <c r="C27" s="10">
        <v>450</v>
      </c>
      <c r="D27" s="20"/>
      <c r="E27" s="14"/>
      <c r="F27" s="14"/>
      <c r="G27" s="14"/>
      <c r="H27" s="14"/>
      <c r="I27" s="14"/>
      <c r="J27" s="14"/>
      <c r="K27" s="14"/>
      <c r="L27" s="14"/>
    </row>
    <row r="28" spans="2:12" ht="51" x14ac:dyDescent="0.2">
      <c r="B28" s="13" t="s">
        <v>29</v>
      </c>
      <c r="C28" s="10">
        <v>460</v>
      </c>
      <c r="D28" s="20"/>
      <c r="E28" s="14"/>
      <c r="F28" s="14"/>
      <c r="G28" s="14"/>
      <c r="H28" s="14"/>
      <c r="I28" s="14"/>
      <c r="J28" s="14"/>
      <c r="K28" s="14"/>
      <c r="L28" s="14"/>
    </row>
    <row r="29" spans="2:12" ht="25.5" x14ac:dyDescent="0.2">
      <c r="B29" s="13" t="s">
        <v>30</v>
      </c>
      <c r="C29" s="10">
        <v>470</v>
      </c>
      <c r="D29" s="20"/>
      <c r="E29" s="14"/>
      <c r="F29" s="14"/>
      <c r="G29" s="14"/>
      <c r="H29" s="14"/>
      <c r="I29" s="14"/>
      <c r="J29" s="14"/>
      <c r="K29" s="14"/>
      <c r="L29" s="14"/>
    </row>
    <row r="30" spans="2:12" ht="25.5" x14ac:dyDescent="0.2">
      <c r="B30" s="18" t="s">
        <v>34</v>
      </c>
      <c r="C30" s="10">
        <v>471</v>
      </c>
      <c r="D30" s="20"/>
      <c r="E30" s="14"/>
      <c r="F30" s="14"/>
      <c r="G30" s="14"/>
      <c r="H30" s="14"/>
      <c r="I30" s="14"/>
      <c r="J30" s="14"/>
      <c r="K30" s="14"/>
      <c r="L30" s="14"/>
    </row>
    <row r="31" spans="2:12" ht="25.5" x14ac:dyDescent="0.2">
      <c r="B31" s="18" t="s">
        <v>33</v>
      </c>
      <c r="C31" s="10">
        <v>472</v>
      </c>
      <c r="D31" s="20"/>
      <c r="E31" s="14"/>
      <c r="F31" s="14"/>
      <c r="G31" s="14"/>
      <c r="H31" s="14"/>
      <c r="I31" s="14"/>
      <c r="J31" s="14"/>
      <c r="K31" s="14"/>
      <c r="L31" s="14"/>
    </row>
    <row r="32" spans="2:12" ht="51" x14ac:dyDescent="0.2">
      <c r="B32" s="18" t="s">
        <v>31</v>
      </c>
      <c r="C32" s="10">
        <v>473</v>
      </c>
      <c r="D32" s="20"/>
      <c r="E32" s="14"/>
      <c r="F32" s="14"/>
      <c r="G32" s="14"/>
      <c r="H32" s="14"/>
      <c r="I32" s="14"/>
      <c r="J32" s="14"/>
      <c r="K32" s="14"/>
      <c r="L32" s="14"/>
    </row>
    <row r="33" spans="2:12" ht="51" x14ac:dyDescent="0.2">
      <c r="B33" s="18" t="s">
        <v>32</v>
      </c>
      <c r="C33" s="10">
        <v>474</v>
      </c>
      <c r="D33" s="20"/>
      <c r="E33" s="14"/>
      <c r="F33" s="14"/>
      <c r="G33" s="14"/>
      <c r="H33" s="14"/>
      <c r="I33" s="14"/>
      <c r="J33" s="14"/>
      <c r="K33" s="14"/>
      <c r="L33" s="14"/>
    </row>
    <row r="34" spans="2:12" ht="89.25" x14ac:dyDescent="0.2">
      <c r="B34" s="18" t="s">
        <v>35</v>
      </c>
      <c r="C34" s="10">
        <v>475</v>
      </c>
      <c r="D34" s="20"/>
      <c r="E34" s="14"/>
      <c r="F34" s="14"/>
      <c r="G34" s="14"/>
      <c r="H34" s="14"/>
      <c r="I34" s="14"/>
      <c r="J34" s="14"/>
      <c r="K34" s="14"/>
      <c r="L34" s="14"/>
    </row>
    <row r="35" spans="2:12" ht="51" x14ac:dyDescent="0.2">
      <c r="B35" s="18" t="s">
        <v>36</v>
      </c>
      <c r="C35" s="10">
        <v>476</v>
      </c>
      <c r="D35" s="20"/>
      <c r="E35" s="14"/>
      <c r="F35" s="14"/>
      <c r="G35" s="14"/>
      <c r="H35" s="14"/>
      <c r="I35" s="14"/>
      <c r="J35" s="14"/>
      <c r="K35" s="14"/>
      <c r="L35" s="14"/>
    </row>
    <row r="36" spans="2:12" ht="38.25" x14ac:dyDescent="0.2">
      <c r="B36" s="13" t="s">
        <v>37</v>
      </c>
      <c r="C36" s="10">
        <v>480</v>
      </c>
      <c r="D36" s="20"/>
      <c r="E36" s="14"/>
      <c r="F36" s="14"/>
      <c r="G36" s="14"/>
      <c r="H36" s="14"/>
      <c r="I36" s="14"/>
      <c r="J36" s="14"/>
      <c r="K36" s="14"/>
      <c r="L36" s="14"/>
    </row>
    <row r="37" spans="2:12" ht="63.75" x14ac:dyDescent="0.2">
      <c r="B37" s="13" t="s">
        <v>38</v>
      </c>
      <c r="C37" s="10">
        <v>490</v>
      </c>
      <c r="D37" s="20"/>
      <c r="E37" s="14"/>
      <c r="F37" s="14"/>
      <c r="G37" s="14"/>
      <c r="H37" s="14"/>
      <c r="I37" s="14"/>
      <c r="J37" s="14"/>
      <c r="K37" s="14"/>
      <c r="L37" s="14"/>
    </row>
    <row r="38" spans="2:12" ht="51" x14ac:dyDescent="0.2">
      <c r="B38" s="18" t="s">
        <v>39</v>
      </c>
      <c r="C38" s="10">
        <v>491</v>
      </c>
      <c r="D38" s="20"/>
      <c r="E38" s="14"/>
      <c r="F38" s="14"/>
      <c r="G38" s="14"/>
      <c r="H38" s="14"/>
      <c r="I38" s="14"/>
      <c r="J38" s="14"/>
      <c r="K38" s="14"/>
      <c r="L38" s="14"/>
    </row>
    <row r="39" spans="2:12" ht="76.5" x14ac:dyDescent="0.2">
      <c r="B39" s="18" t="s">
        <v>40</v>
      </c>
      <c r="C39" s="10">
        <v>492</v>
      </c>
      <c r="D39" s="20"/>
      <c r="E39" s="14"/>
      <c r="F39" s="14"/>
      <c r="G39" s="14"/>
      <c r="H39" s="14"/>
      <c r="I39" s="14"/>
      <c r="J39" s="14"/>
      <c r="K39" s="14"/>
      <c r="L39" s="14"/>
    </row>
    <row r="40" spans="2:12" ht="63.75" x14ac:dyDescent="0.2">
      <c r="B40" s="18" t="s">
        <v>41</v>
      </c>
      <c r="C40" s="10">
        <v>493</v>
      </c>
      <c r="D40" s="20"/>
      <c r="E40" s="14"/>
      <c r="F40" s="14"/>
      <c r="G40" s="14"/>
      <c r="H40" s="14"/>
      <c r="I40" s="14"/>
      <c r="J40" s="14"/>
      <c r="K40" s="14"/>
      <c r="L40" s="14"/>
    </row>
    <row r="41" spans="2:12" ht="51" x14ac:dyDescent="0.2">
      <c r="B41" s="13" t="s">
        <v>42</v>
      </c>
      <c r="C41" s="10">
        <v>494</v>
      </c>
      <c r="D41" s="20"/>
      <c r="E41" s="14"/>
      <c r="F41" s="14"/>
      <c r="G41" s="14"/>
      <c r="H41" s="14"/>
      <c r="I41" s="14"/>
      <c r="J41" s="14"/>
      <c r="K41" s="14"/>
      <c r="L41" s="14"/>
    </row>
  </sheetData>
  <mergeCells count="2">
    <mergeCell ref="E4:L4"/>
    <mergeCell ref="B2:L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
  <sheetViews>
    <sheetView workbookViewId="0">
      <selection activeCell="N7" sqref="N7"/>
    </sheetView>
  </sheetViews>
  <sheetFormatPr defaultRowHeight="15" x14ac:dyDescent="0.25"/>
  <cols>
    <col min="1" max="1" width="44.85546875" customWidth="1"/>
    <col min="4" max="11" width="7" customWidth="1"/>
  </cols>
  <sheetData>
    <row r="2" spans="1:11" s="6" customFormat="1" ht="32.25" customHeight="1" x14ac:dyDescent="0.25">
      <c r="A2" s="127" t="s">
        <v>117</v>
      </c>
      <c r="B2" s="127"/>
      <c r="C2" s="127"/>
      <c r="D2" s="127"/>
      <c r="E2" s="127"/>
      <c r="F2" s="124"/>
      <c r="G2" s="124"/>
      <c r="H2" s="124"/>
      <c r="I2" s="124"/>
      <c r="J2" s="124"/>
      <c r="K2" s="124"/>
    </row>
    <row r="3" spans="1:11" s="6" customFormat="1" ht="12.75" customHeight="1" x14ac:dyDescent="0.2">
      <c r="A3" s="7"/>
      <c r="B3" s="7"/>
      <c r="C3" s="7"/>
      <c r="D3" s="7"/>
    </row>
    <row r="4" spans="1:11" s="6" customFormat="1" ht="51" x14ac:dyDescent="0.2">
      <c r="A4" s="8" t="s">
        <v>22</v>
      </c>
      <c r="B4" s="8" t="s">
        <v>21</v>
      </c>
      <c r="C4" s="9" t="s">
        <v>18</v>
      </c>
      <c r="D4" s="128" t="s">
        <v>19</v>
      </c>
      <c r="E4" s="128"/>
      <c r="F4" s="128"/>
      <c r="G4" s="128"/>
      <c r="H4" s="128"/>
      <c r="I4" s="128"/>
      <c r="J4" s="128"/>
      <c r="K4" s="128"/>
    </row>
    <row r="5" spans="1:11" s="6" customFormat="1" ht="12.75" x14ac:dyDescent="0.2">
      <c r="A5" s="10" t="s">
        <v>15</v>
      </c>
      <c r="B5" s="10" t="s">
        <v>17</v>
      </c>
      <c r="C5" s="10">
        <v>1</v>
      </c>
      <c r="D5" s="10">
        <v>2</v>
      </c>
      <c r="E5" s="10"/>
      <c r="F5" s="10"/>
      <c r="G5" s="10"/>
      <c r="H5" s="10"/>
      <c r="I5" s="10"/>
      <c r="J5" s="10"/>
      <c r="K5" s="10"/>
    </row>
    <row r="6" spans="1:11" s="6" customFormat="1" ht="25.5" x14ac:dyDescent="0.2">
      <c r="A6" s="13" t="s">
        <v>44</v>
      </c>
      <c r="B6" s="10">
        <v>500</v>
      </c>
      <c r="C6" s="20"/>
      <c r="D6" s="14"/>
      <c r="E6" s="14"/>
      <c r="F6" s="14"/>
      <c r="G6" s="14"/>
      <c r="H6" s="14"/>
      <c r="I6" s="14"/>
      <c r="J6" s="14"/>
      <c r="K6" s="14"/>
    </row>
    <row r="7" spans="1:11" s="6" customFormat="1" ht="97.5" customHeight="1" x14ac:dyDescent="0.2">
      <c r="A7" s="13" t="s">
        <v>45</v>
      </c>
      <c r="B7" s="10">
        <v>501</v>
      </c>
      <c r="C7" s="20"/>
      <c r="D7" s="14"/>
      <c r="E7" s="14"/>
      <c r="F7" s="14"/>
      <c r="G7" s="14"/>
      <c r="H7" s="14"/>
      <c r="I7" s="14"/>
      <c r="J7" s="14"/>
      <c r="K7" s="14"/>
    </row>
    <row r="8" spans="1:11" s="6" customFormat="1" ht="63.75" x14ac:dyDescent="0.2">
      <c r="A8" s="13" t="s">
        <v>46</v>
      </c>
      <c r="B8" s="10">
        <v>502</v>
      </c>
      <c r="C8" s="20"/>
      <c r="D8" s="14"/>
      <c r="E8" s="14"/>
      <c r="F8" s="14"/>
      <c r="G8" s="14"/>
      <c r="H8" s="14"/>
      <c r="I8" s="14"/>
      <c r="J8" s="14"/>
      <c r="K8" s="14"/>
    </row>
    <row r="9" spans="1:11" s="6" customFormat="1" ht="51" x14ac:dyDescent="0.2">
      <c r="A9" s="13" t="s">
        <v>47</v>
      </c>
      <c r="B9" s="10">
        <v>503</v>
      </c>
      <c r="C9" s="20"/>
      <c r="D9" s="14"/>
      <c r="E9" s="14"/>
      <c r="F9" s="14"/>
      <c r="G9" s="14"/>
      <c r="H9" s="14"/>
      <c r="I9" s="14"/>
      <c r="J9" s="14"/>
      <c r="K9" s="14"/>
    </row>
    <row r="10" spans="1:11" s="6" customFormat="1" ht="38.25" x14ac:dyDescent="0.2">
      <c r="A10" s="13" t="s">
        <v>48</v>
      </c>
      <c r="B10" s="10">
        <v>504</v>
      </c>
      <c r="C10" s="20"/>
      <c r="D10" s="14"/>
      <c r="E10" s="14"/>
      <c r="F10" s="14"/>
      <c r="G10" s="14"/>
      <c r="H10" s="14"/>
      <c r="I10" s="14"/>
      <c r="J10" s="14"/>
      <c r="K10" s="14"/>
    </row>
    <row r="11" spans="1:11" s="6" customFormat="1" ht="38.25" x14ac:dyDescent="0.2">
      <c r="A11" s="13" t="s">
        <v>49</v>
      </c>
      <c r="B11" s="10">
        <v>505</v>
      </c>
      <c r="C11" s="20"/>
      <c r="D11" s="14"/>
      <c r="E11" s="14"/>
      <c r="F11" s="14"/>
      <c r="G11" s="14"/>
      <c r="H11" s="14"/>
      <c r="I11" s="14"/>
      <c r="J11" s="14"/>
      <c r="K11" s="14"/>
    </row>
  </sheetData>
  <mergeCells count="2">
    <mergeCell ref="A2:K2"/>
    <mergeCell ref="D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topLeftCell="C33" workbookViewId="0">
      <selection activeCell="P64" sqref="P64"/>
    </sheetView>
  </sheetViews>
  <sheetFormatPr defaultRowHeight="15" x14ac:dyDescent="0.25"/>
  <cols>
    <col min="1" max="2" width="8" style="57" hidden="1" customWidth="1"/>
    <col min="3" max="3" width="15.42578125" style="57" customWidth="1"/>
    <col min="4" max="4" width="9.7109375" style="57" customWidth="1"/>
    <col min="5" max="5" width="15.7109375" style="57" customWidth="1"/>
    <col min="6" max="6" width="3.140625" style="57" customWidth="1"/>
    <col min="7" max="7" width="14.85546875" style="57" customWidth="1"/>
    <col min="8" max="8" width="3.42578125" style="57" customWidth="1"/>
    <col min="9" max="11" width="11.7109375" style="57" customWidth="1"/>
    <col min="12" max="12" width="9.28515625" style="57" customWidth="1"/>
    <col min="13" max="13" width="3.42578125" style="57" customWidth="1"/>
    <col min="14" max="14" width="11.85546875" style="57" customWidth="1"/>
    <col min="15" max="15" width="3.42578125" style="57" customWidth="1"/>
    <col min="16" max="16384" width="9.140625" style="57"/>
  </cols>
  <sheetData>
    <row r="1" spans="1:15" hidden="1" x14ac:dyDescent="0.25">
      <c r="A1" s="57">
        <v>4</v>
      </c>
      <c r="C1" s="58" t="s">
        <v>71</v>
      </c>
      <c r="D1" s="58"/>
      <c r="E1" s="147"/>
      <c r="F1" s="147"/>
      <c r="G1" s="147"/>
      <c r="H1" s="147"/>
      <c r="I1" s="147"/>
      <c r="J1" s="147"/>
      <c r="K1" s="147"/>
      <c r="L1" s="147"/>
      <c r="M1" s="147"/>
      <c r="N1" s="147"/>
      <c r="O1" s="59"/>
    </row>
    <row r="2" spans="1:15" ht="64.5" hidden="1" customHeight="1" x14ac:dyDescent="0.25">
      <c r="A2" s="57">
        <v>4</v>
      </c>
      <c r="C2" s="60" t="s">
        <v>72</v>
      </c>
      <c r="D2" s="140" t="str">
        <f>CONCATENATE(Подпись)</f>
        <v/>
      </c>
      <c r="E2" s="140"/>
      <c r="F2" s="140"/>
      <c r="G2" s="140"/>
      <c r="H2" s="140"/>
      <c r="I2" s="140"/>
      <c r="J2" s="140"/>
      <c r="K2" s="140"/>
      <c r="L2" s="140"/>
      <c r="M2" s="140"/>
      <c r="N2" s="140"/>
      <c r="O2" s="140"/>
    </row>
    <row r="3" spans="1:15" hidden="1" x14ac:dyDescent="0.25">
      <c r="A3" s="57">
        <v>4</v>
      </c>
    </row>
    <row r="4" spans="1:15" hidden="1" x14ac:dyDescent="0.25">
      <c r="A4" s="57">
        <v>4</v>
      </c>
      <c r="C4" s="56" t="s">
        <v>199</v>
      </c>
      <c r="D4" s="56"/>
    </row>
    <row r="5" spans="1:15" hidden="1" x14ac:dyDescent="0.25">
      <c r="A5" s="57">
        <v>4</v>
      </c>
      <c r="C5" s="57" t="s">
        <v>200</v>
      </c>
    </row>
    <row r="6" spans="1:15" hidden="1" x14ac:dyDescent="0.25">
      <c r="A6" s="57">
        <v>4</v>
      </c>
      <c r="C6" s="134" t="str">
        <f>CONCATENATE(p1_position)</f>
        <v/>
      </c>
      <c r="D6" s="134"/>
      <c r="E6" s="134"/>
      <c r="G6" s="61"/>
      <c r="I6" s="134" t="str">
        <f>CONCATENATE(p1_position_fio)</f>
        <v/>
      </c>
      <c r="J6" s="134"/>
      <c r="K6" s="134"/>
      <c r="L6" s="134"/>
      <c r="M6" s="134"/>
      <c r="N6" s="134"/>
      <c r="O6" s="134"/>
    </row>
    <row r="7" spans="1:15" hidden="1" x14ac:dyDescent="0.25">
      <c r="A7" s="57">
        <v>4</v>
      </c>
      <c r="C7" s="115" t="s">
        <v>201</v>
      </c>
      <c r="D7" s="115"/>
      <c r="E7" s="115"/>
      <c r="G7" s="62" t="s">
        <v>202</v>
      </c>
      <c r="I7" s="115" t="s">
        <v>203</v>
      </c>
      <c r="J7" s="115"/>
      <c r="K7" s="115"/>
      <c r="L7" s="115"/>
      <c r="M7" s="115"/>
      <c r="N7" s="115"/>
      <c r="O7" s="115"/>
    </row>
    <row r="8" spans="1:15" hidden="1" x14ac:dyDescent="0.25">
      <c r="A8" s="57">
        <v>4</v>
      </c>
      <c r="C8" s="131" t="s">
        <v>204</v>
      </c>
      <c r="D8" s="131"/>
      <c r="E8" s="131"/>
      <c r="G8" s="63" t="s">
        <v>205</v>
      </c>
      <c r="I8" s="144" t="s">
        <v>206</v>
      </c>
      <c r="J8" s="144"/>
      <c r="K8" s="144"/>
      <c r="L8" s="144"/>
      <c r="M8" s="144"/>
      <c r="N8" s="144"/>
      <c r="O8" s="144"/>
    </row>
    <row r="9" spans="1:15" hidden="1" x14ac:dyDescent="0.25">
      <c r="A9" s="57">
        <v>4</v>
      </c>
    </row>
    <row r="10" spans="1:15" hidden="1" x14ac:dyDescent="0.25">
      <c r="A10" s="57">
        <v>4</v>
      </c>
      <c r="C10" s="56" t="s">
        <v>63</v>
      </c>
      <c r="D10" s="56"/>
      <c r="I10" s="56"/>
      <c r="J10" s="56"/>
      <c r="K10" s="56"/>
      <c r="L10" s="56" t="s">
        <v>207</v>
      </c>
      <c r="M10" s="56"/>
    </row>
    <row r="11" spans="1:15" hidden="1" x14ac:dyDescent="0.25">
      <c r="A11" s="57">
        <v>4</v>
      </c>
      <c r="C11" s="57" t="s">
        <v>64</v>
      </c>
      <c r="D11" s="141"/>
      <c r="E11" s="141"/>
      <c r="G11" s="134" t="e">
        <f>CONCATENATE(p1_executor)</f>
        <v>#REF!</v>
      </c>
      <c r="H11" s="134"/>
      <c r="I11" s="134"/>
      <c r="J11" s="134"/>
      <c r="K11" s="134"/>
      <c r="L11" s="57" t="s">
        <v>208</v>
      </c>
      <c r="M11" s="142" t="e">
        <f>CONCATENATE(p1_executor_phone)</f>
        <v>#REF!</v>
      </c>
      <c r="N11" s="142"/>
      <c r="O11" s="142"/>
    </row>
    <row r="12" spans="1:15" hidden="1" x14ac:dyDescent="0.25">
      <c r="A12" s="57">
        <v>4</v>
      </c>
      <c r="D12" s="130" t="s">
        <v>202</v>
      </c>
      <c r="E12" s="130"/>
      <c r="G12" s="143" t="s">
        <v>203</v>
      </c>
      <c r="H12" s="143"/>
      <c r="I12" s="143"/>
      <c r="J12" s="143"/>
      <c r="K12" s="143"/>
    </row>
    <row r="13" spans="1:15" hidden="1" x14ac:dyDescent="0.25">
      <c r="A13" s="57">
        <v>4</v>
      </c>
      <c r="D13" s="131" t="s">
        <v>205</v>
      </c>
      <c r="E13" s="131"/>
      <c r="G13" s="144" t="s">
        <v>206</v>
      </c>
      <c r="H13" s="144"/>
      <c r="I13" s="144"/>
      <c r="J13" s="144"/>
      <c r="K13" s="144"/>
    </row>
    <row r="14" spans="1:15" hidden="1" x14ac:dyDescent="0.25">
      <c r="A14" s="57">
        <v>4</v>
      </c>
      <c r="E14" s="63"/>
      <c r="G14" s="64"/>
      <c r="H14" s="64"/>
      <c r="I14" s="64"/>
      <c r="J14" s="64"/>
      <c r="K14" s="64"/>
    </row>
    <row r="15" spans="1:15" hidden="1" x14ac:dyDescent="0.25">
      <c r="A15" s="57">
        <v>4</v>
      </c>
      <c r="C15" s="56" t="str">
        <f>IF(p1_report_date="","20__ жылғы «____» ___________",CONCATENATE(YEAR(p1_report_date)," жылғы «",DAY(p1_report_date),"» ",VLOOKUP(MONTH(p1_report_date),p_month,COLUMN(p_month_name)-1,FALSE)))</f>
        <v>20__ жылғы «____» ___________</v>
      </c>
      <c r="D15" s="56"/>
    </row>
    <row r="16" spans="1:15" hidden="1" x14ac:dyDescent="0.25">
      <c r="A16" s="57">
        <v>4</v>
      </c>
      <c r="C16" s="57" t="str">
        <f>IF(p1_report_date="","«____» ___________ 20___ года",CONCATENATE("«",DAY(p1_report_date),"» ",VLOOKUP(MONTH(p1_report_date),p_month,COLUMN(p_month_name)-2,FALSE)," ",YEAR(p1_report_date)," года"))</f>
        <v>«____» ___________ 20___ года</v>
      </c>
    </row>
    <row r="17" spans="1:15" hidden="1" x14ac:dyDescent="0.25">
      <c r="A17" s="57">
        <v>5</v>
      </c>
      <c r="B17" s="57">
        <v>33</v>
      </c>
      <c r="C17" s="58" t="s">
        <v>209</v>
      </c>
      <c r="D17" s="58"/>
    </row>
    <row r="18" spans="1:15" ht="58.5" hidden="1" customHeight="1" x14ac:dyDescent="0.25">
      <c r="A18" s="57">
        <v>5</v>
      </c>
      <c r="B18" s="57">
        <v>33</v>
      </c>
      <c r="C18" s="60" t="s">
        <v>210</v>
      </c>
      <c r="D18" s="145" t="str">
        <f>CONCATENATE(Подпись)</f>
        <v/>
      </c>
      <c r="E18" s="145"/>
      <c r="F18" s="145"/>
      <c r="G18" s="145"/>
      <c r="H18" s="145"/>
      <c r="I18" s="145"/>
      <c r="J18" s="145"/>
      <c r="K18" s="145"/>
      <c r="L18" s="145"/>
      <c r="M18" s="145"/>
      <c r="N18" s="145"/>
      <c r="O18" s="65"/>
    </row>
    <row r="19" spans="1:15" hidden="1" x14ac:dyDescent="0.25">
      <c r="A19" s="57">
        <v>5</v>
      </c>
      <c r="B19" s="57">
        <v>33</v>
      </c>
    </row>
    <row r="20" spans="1:15" hidden="1" x14ac:dyDescent="0.25">
      <c r="A20" s="57">
        <v>5</v>
      </c>
      <c r="C20" s="56" t="s">
        <v>211</v>
      </c>
      <c r="D20" s="56"/>
    </row>
    <row r="21" spans="1:15" hidden="1" x14ac:dyDescent="0.25">
      <c r="A21" s="57">
        <v>5</v>
      </c>
      <c r="C21" s="57" t="s">
        <v>212</v>
      </c>
    </row>
    <row r="22" spans="1:15" hidden="1" x14ac:dyDescent="0.25">
      <c r="A22" s="57">
        <v>5</v>
      </c>
      <c r="G22" s="61"/>
      <c r="I22" s="134" t="e">
        <f>CONCATENATE(p1_accountant)</f>
        <v>#REF!</v>
      </c>
      <c r="J22" s="134"/>
      <c r="K22" s="134"/>
      <c r="L22" s="134"/>
      <c r="M22" s="134"/>
      <c r="N22" s="134"/>
      <c r="O22" s="134"/>
    </row>
    <row r="23" spans="1:15" hidden="1" x14ac:dyDescent="0.25">
      <c r="A23" s="57">
        <v>5</v>
      </c>
      <c r="G23" s="62" t="s">
        <v>202</v>
      </c>
      <c r="I23" s="146" t="s">
        <v>203</v>
      </c>
      <c r="J23" s="146"/>
      <c r="K23" s="146"/>
      <c r="L23" s="146"/>
      <c r="M23" s="146"/>
      <c r="N23" s="146"/>
      <c r="O23" s="146"/>
    </row>
    <row r="24" spans="1:15" hidden="1" x14ac:dyDescent="0.25">
      <c r="A24" s="57">
        <v>5</v>
      </c>
      <c r="G24" s="63" t="s">
        <v>205</v>
      </c>
      <c r="I24" s="144" t="s">
        <v>206</v>
      </c>
      <c r="J24" s="144"/>
      <c r="K24" s="144"/>
      <c r="L24" s="144"/>
      <c r="M24" s="144"/>
      <c r="N24" s="144"/>
      <c r="O24" s="144"/>
    </row>
    <row r="25" spans="1:15" hidden="1" x14ac:dyDescent="0.25">
      <c r="A25" s="57">
        <v>5</v>
      </c>
      <c r="I25" s="64"/>
      <c r="J25" s="64"/>
      <c r="K25" s="64"/>
      <c r="L25" s="64"/>
      <c r="M25" s="64"/>
      <c r="N25" s="64"/>
      <c r="O25" s="64"/>
    </row>
    <row r="26" spans="1:15" hidden="1" x14ac:dyDescent="0.25">
      <c r="A26" s="57">
        <v>5</v>
      </c>
      <c r="C26" s="56" t="s">
        <v>63</v>
      </c>
      <c r="D26" s="56"/>
      <c r="I26" s="56"/>
      <c r="J26" s="56"/>
      <c r="K26" s="56"/>
      <c r="L26" s="56" t="s">
        <v>207</v>
      </c>
      <c r="M26" s="56"/>
    </row>
    <row r="27" spans="1:15" hidden="1" x14ac:dyDescent="0.25">
      <c r="A27" s="57">
        <v>5</v>
      </c>
      <c r="C27" s="57" t="s">
        <v>64</v>
      </c>
      <c r="D27" s="141"/>
      <c r="E27" s="141"/>
      <c r="G27" s="134" t="e">
        <f>CONCATENATE(p1_executor)</f>
        <v>#REF!</v>
      </c>
      <c r="H27" s="134"/>
      <c r="I27" s="134"/>
      <c r="J27" s="134"/>
      <c r="K27" s="134"/>
      <c r="L27" s="57" t="s">
        <v>208</v>
      </c>
      <c r="M27" s="142" t="e">
        <f>CONCATENATE(p1_executor_phone)</f>
        <v>#REF!</v>
      </c>
      <c r="N27" s="142"/>
      <c r="O27" s="142"/>
    </row>
    <row r="28" spans="1:15" hidden="1" x14ac:dyDescent="0.25">
      <c r="A28" s="57">
        <v>5</v>
      </c>
      <c r="D28" s="130" t="s">
        <v>202</v>
      </c>
      <c r="E28" s="130"/>
      <c r="G28" s="143" t="s">
        <v>203</v>
      </c>
      <c r="H28" s="143"/>
      <c r="I28" s="143"/>
      <c r="J28" s="143"/>
      <c r="K28" s="143"/>
    </row>
    <row r="29" spans="1:15" hidden="1" x14ac:dyDescent="0.25">
      <c r="A29" s="57">
        <v>5</v>
      </c>
      <c r="D29" s="131" t="s">
        <v>205</v>
      </c>
      <c r="E29" s="131"/>
      <c r="G29" s="144" t="s">
        <v>206</v>
      </c>
      <c r="H29" s="144"/>
      <c r="I29" s="144"/>
      <c r="J29" s="144"/>
      <c r="K29" s="144"/>
    </row>
    <row r="30" spans="1:15" hidden="1" x14ac:dyDescent="0.25">
      <c r="A30" s="57">
        <v>5</v>
      </c>
    </row>
    <row r="31" spans="1:15" hidden="1" x14ac:dyDescent="0.25">
      <c r="A31" s="57">
        <v>5</v>
      </c>
      <c r="C31" s="56" t="str">
        <f>IF(p1_report_date="","20__ жылғы «____» ___________",CONCATENATE(YEAR(p1_report_date)," жылғы «",DAY(p1_report_date),"» ",VLOOKUP(MONTH(p1_report_date),p_month,COLUMN(p_month_name)-1,FALSE)))</f>
        <v>20__ жылғы «____» ___________</v>
      </c>
      <c r="D31" s="56"/>
    </row>
    <row r="32" spans="1:15" hidden="1" x14ac:dyDescent="0.25">
      <c r="A32" s="57">
        <v>5</v>
      </c>
      <c r="C32" s="57" t="str">
        <f>IF(p1_report_date="","«____» ___________ 20___ года",CONCATENATE("«",DAY(p1_report_date),"» ",VLOOKUP(MONTH(p1_report_date),p_month,COLUMN(p_month_name)-2,FALSE)," ",YEAR(p1_report_date)," года"))</f>
        <v>«____» ___________ 20___ года</v>
      </c>
    </row>
    <row r="33" spans="1:15" x14ac:dyDescent="0.25">
      <c r="A33" s="57">
        <v>1</v>
      </c>
      <c r="B33" s="57">
        <v>6</v>
      </c>
      <c r="C33" s="66" t="s">
        <v>213</v>
      </c>
      <c r="D33" s="138" t="str">
        <f>CONCATENATE(Подпись)</f>
        <v/>
      </c>
      <c r="E33" s="138"/>
      <c r="F33" s="138"/>
      <c r="G33" s="138"/>
      <c r="H33" s="138"/>
      <c r="I33" s="138"/>
      <c r="J33" s="138"/>
      <c r="K33" s="138"/>
      <c r="L33" s="138"/>
      <c r="M33" s="138"/>
      <c r="N33" s="138"/>
      <c r="O33" s="138"/>
    </row>
    <row r="34" spans="1:15" x14ac:dyDescent="0.25">
      <c r="A34" s="57">
        <v>1</v>
      </c>
      <c r="B34" s="57">
        <v>6</v>
      </c>
      <c r="C34" s="67" t="s">
        <v>214</v>
      </c>
      <c r="D34" s="139"/>
      <c r="E34" s="139"/>
      <c r="F34" s="139"/>
      <c r="G34" s="139"/>
      <c r="H34" s="139"/>
      <c r="I34" s="139"/>
      <c r="J34" s="139"/>
      <c r="K34" s="139"/>
      <c r="L34" s="139"/>
      <c r="M34" s="139"/>
      <c r="N34" s="139"/>
      <c r="O34" s="139"/>
    </row>
    <row r="35" spans="1:15" x14ac:dyDescent="0.25">
      <c r="A35" s="57">
        <v>1</v>
      </c>
    </row>
    <row r="36" spans="1:15" x14ac:dyDescent="0.25">
      <c r="A36" s="57">
        <v>1</v>
      </c>
      <c r="C36" s="56" t="s">
        <v>50</v>
      </c>
      <c r="D36" s="140"/>
      <c r="E36" s="140"/>
      <c r="F36" s="140"/>
      <c r="G36" s="140"/>
      <c r="I36" s="56" t="s">
        <v>215</v>
      </c>
      <c r="J36" s="56"/>
      <c r="K36" s="140"/>
      <c r="L36" s="140"/>
      <c r="M36" s="140"/>
      <c r="N36" s="140"/>
      <c r="O36" s="140"/>
    </row>
    <row r="37" spans="1:15" x14ac:dyDescent="0.25">
      <c r="A37" s="57">
        <v>1</v>
      </c>
      <c r="C37" s="57" t="s">
        <v>51</v>
      </c>
      <c r="D37" s="140"/>
      <c r="E37" s="140"/>
      <c r="F37" s="140"/>
      <c r="G37" s="140"/>
      <c r="I37" s="57" t="s">
        <v>52</v>
      </c>
      <c r="K37" s="140"/>
      <c r="L37" s="140"/>
      <c r="M37" s="140"/>
      <c r="N37" s="140"/>
      <c r="O37" s="140"/>
    </row>
    <row r="38" spans="1:15" x14ac:dyDescent="0.25">
      <c r="A38" s="57">
        <v>1</v>
      </c>
    </row>
    <row r="39" spans="1:15" x14ac:dyDescent="0.25">
      <c r="A39" s="57">
        <v>1</v>
      </c>
      <c r="C39" s="56" t="s">
        <v>53</v>
      </c>
      <c r="D39" s="56"/>
      <c r="E39" s="134"/>
      <c r="F39" s="134"/>
      <c r="G39" s="134"/>
      <c r="I39" s="134"/>
      <c r="J39" s="134"/>
      <c r="K39" s="134"/>
      <c r="L39" s="134"/>
    </row>
    <row r="40" spans="1:15" x14ac:dyDescent="0.25">
      <c r="A40" s="57">
        <v>1</v>
      </c>
      <c r="C40" s="57" t="s">
        <v>54</v>
      </c>
      <c r="E40" s="115" t="s">
        <v>55</v>
      </c>
      <c r="F40" s="115"/>
      <c r="G40" s="115"/>
      <c r="I40" s="115" t="s">
        <v>56</v>
      </c>
      <c r="J40" s="115"/>
      <c r="K40" s="115"/>
      <c r="L40" s="115"/>
      <c r="M40" s="68"/>
      <c r="N40" s="68"/>
      <c r="O40" s="68"/>
    </row>
    <row r="41" spans="1:15" x14ac:dyDescent="0.25">
      <c r="A41" s="57">
        <v>1</v>
      </c>
      <c r="E41" s="131" t="s">
        <v>57</v>
      </c>
      <c r="F41" s="131"/>
      <c r="G41" s="131"/>
      <c r="I41" s="131" t="s">
        <v>58</v>
      </c>
      <c r="J41" s="131"/>
      <c r="K41" s="131"/>
      <c r="L41" s="131"/>
    </row>
    <row r="42" spans="1:15" ht="15.75" thickBot="1" x14ac:dyDescent="0.3">
      <c r="A42" s="57">
        <v>1</v>
      </c>
    </row>
    <row r="43" spans="1:15" ht="15.75" thickBot="1" x14ac:dyDescent="0.3">
      <c r="A43" s="57">
        <v>1</v>
      </c>
      <c r="C43" s="56" t="s">
        <v>216</v>
      </c>
      <c r="H43" s="69" t="str">
        <f>IF(p1_is_show_data=p_yes_name,p_yes_code,"")</f>
        <v/>
      </c>
      <c r="I43" s="56" t="s">
        <v>217</v>
      </c>
      <c r="J43" s="56"/>
      <c r="O43" s="69"/>
    </row>
    <row r="44" spans="1:15" x14ac:dyDescent="0.25">
      <c r="A44" s="57">
        <v>1</v>
      </c>
      <c r="C44" s="57" t="s">
        <v>59</v>
      </c>
      <c r="I44" s="57" t="s">
        <v>60</v>
      </c>
    </row>
    <row r="45" spans="1:15" x14ac:dyDescent="0.25">
      <c r="A45" s="57">
        <v>1</v>
      </c>
    </row>
    <row r="46" spans="1:15" x14ac:dyDescent="0.25">
      <c r="A46" s="57">
        <v>1</v>
      </c>
      <c r="C46" s="56" t="s">
        <v>61</v>
      </c>
      <c r="G46" s="133"/>
      <c r="H46" s="133"/>
      <c r="I46" s="133"/>
      <c r="J46" s="133"/>
      <c r="K46" s="133"/>
    </row>
    <row r="47" spans="1:15" x14ac:dyDescent="0.25">
      <c r="A47" s="57">
        <v>1</v>
      </c>
      <c r="C47" s="57" t="s">
        <v>62</v>
      </c>
      <c r="G47" s="135"/>
      <c r="H47" s="135"/>
      <c r="I47" s="135"/>
      <c r="J47" s="135"/>
      <c r="K47" s="135"/>
    </row>
    <row r="48" spans="1:15" x14ac:dyDescent="0.25">
      <c r="A48" s="57">
        <v>1</v>
      </c>
    </row>
    <row r="49" spans="1:15" x14ac:dyDescent="0.25">
      <c r="A49" s="57">
        <v>1</v>
      </c>
      <c r="C49" s="56" t="s">
        <v>63</v>
      </c>
      <c r="D49" s="136"/>
      <c r="E49" s="136"/>
      <c r="F49" s="136"/>
      <c r="G49" s="136"/>
      <c r="H49" s="136"/>
      <c r="J49" s="137"/>
      <c r="K49" s="137"/>
      <c r="L49" s="137"/>
    </row>
    <row r="50" spans="1:15" x14ac:dyDescent="0.25">
      <c r="A50" s="57">
        <v>1</v>
      </c>
      <c r="C50" s="57" t="s">
        <v>64</v>
      </c>
      <c r="D50" s="130" t="s">
        <v>65</v>
      </c>
      <c r="E50" s="130"/>
      <c r="F50" s="130"/>
      <c r="G50" s="130"/>
      <c r="H50" s="130"/>
      <c r="J50" s="130" t="s">
        <v>66</v>
      </c>
      <c r="K50" s="130"/>
      <c r="L50" s="130"/>
      <c r="M50" s="70"/>
    </row>
    <row r="51" spans="1:15" x14ac:dyDescent="0.25">
      <c r="A51" s="57">
        <v>1</v>
      </c>
      <c r="D51" s="131" t="s">
        <v>67</v>
      </c>
      <c r="E51" s="131"/>
      <c r="F51" s="131"/>
      <c r="G51" s="131"/>
      <c r="H51" s="131"/>
      <c r="J51" s="131" t="s">
        <v>68</v>
      </c>
      <c r="K51" s="131"/>
      <c r="L51" s="131"/>
      <c r="M51" s="62"/>
    </row>
    <row r="52" spans="1:15" x14ac:dyDescent="0.25">
      <c r="A52" s="57">
        <v>1</v>
      </c>
    </row>
    <row r="53" spans="1:15" x14ac:dyDescent="0.25">
      <c r="A53" s="57">
        <v>1</v>
      </c>
      <c r="C53" s="56" t="s">
        <v>73</v>
      </c>
      <c r="H53" s="133"/>
      <c r="I53" s="133"/>
      <c r="J53" s="133"/>
      <c r="K53" s="133"/>
      <c r="L53" s="133"/>
      <c r="N53" s="134"/>
      <c r="O53" s="134"/>
    </row>
    <row r="54" spans="1:15" x14ac:dyDescent="0.25">
      <c r="A54" s="57">
        <v>1</v>
      </c>
      <c r="C54" s="129" t="s">
        <v>218</v>
      </c>
      <c r="D54" s="129"/>
      <c r="E54" s="129"/>
      <c r="F54" s="129"/>
      <c r="G54" s="129"/>
      <c r="H54" s="130" t="s">
        <v>65</v>
      </c>
      <c r="I54" s="130"/>
      <c r="J54" s="130"/>
      <c r="K54" s="130"/>
      <c r="L54" s="130"/>
      <c r="M54" s="71"/>
      <c r="N54" s="115" t="s">
        <v>69</v>
      </c>
      <c r="O54" s="115"/>
    </row>
    <row r="55" spans="1:15" x14ac:dyDescent="0.25">
      <c r="A55" s="57">
        <v>1</v>
      </c>
      <c r="C55" s="129"/>
      <c r="D55" s="129"/>
      <c r="E55" s="129"/>
      <c r="F55" s="129"/>
      <c r="G55" s="129"/>
      <c r="H55" s="131" t="s">
        <v>67</v>
      </c>
      <c r="I55" s="131"/>
      <c r="J55" s="131"/>
      <c r="K55" s="131"/>
      <c r="L55" s="131"/>
      <c r="M55" s="72"/>
      <c r="N55" s="131" t="s">
        <v>70</v>
      </c>
      <c r="O55" s="131"/>
    </row>
    <row r="56" spans="1:15" x14ac:dyDescent="0.25">
      <c r="A56" s="57">
        <v>1</v>
      </c>
    </row>
    <row r="57" spans="1:15" x14ac:dyDescent="0.25">
      <c r="A57" s="57">
        <v>1</v>
      </c>
      <c r="C57" s="56" t="s">
        <v>75</v>
      </c>
      <c r="H57" s="133"/>
      <c r="I57" s="133"/>
      <c r="J57" s="133"/>
      <c r="K57" s="133"/>
      <c r="L57" s="133"/>
      <c r="N57" s="134"/>
      <c r="O57" s="134"/>
    </row>
    <row r="58" spans="1:15" x14ac:dyDescent="0.25">
      <c r="A58" s="57">
        <v>1</v>
      </c>
      <c r="C58" s="129" t="s">
        <v>74</v>
      </c>
      <c r="D58" s="129"/>
      <c r="E58" s="129"/>
      <c r="F58" s="129"/>
      <c r="G58" s="129"/>
      <c r="H58" s="130" t="s">
        <v>65</v>
      </c>
      <c r="I58" s="130"/>
      <c r="J58" s="130"/>
      <c r="K58" s="130"/>
      <c r="L58" s="130"/>
      <c r="M58" s="71"/>
      <c r="N58" s="115" t="s">
        <v>69</v>
      </c>
      <c r="O58" s="115"/>
    </row>
    <row r="59" spans="1:15" x14ac:dyDescent="0.25">
      <c r="A59" s="57">
        <v>1</v>
      </c>
      <c r="C59" s="129"/>
      <c r="D59" s="129"/>
      <c r="E59" s="129"/>
      <c r="F59" s="129"/>
      <c r="G59" s="129"/>
      <c r="H59" s="131" t="s">
        <v>67</v>
      </c>
      <c r="I59" s="131"/>
      <c r="J59" s="131"/>
      <c r="K59" s="131"/>
      <c r="L59" s="131"/>
      <c r="M59" s="72"/>
      <c r="N59" s="131" t="s">
        <v>70</v>
      </c>
      <c r="O59" s="131"/>
    </row>
    <row r="60" spans="1:15" x14ac:dyDescent="0.25">
      <c r="A60" s="57">
        <v>1</v>
      </c>
    </row>
    <row r="61" spans="1:15" x14ac:dyDescent="0.25">
      <c r="A61" s="57">
        <v>1</v>
      </c>
      <c r="C61" s="56" t="s">
        <v>71</v>
      </c>
    </row>
    <row r="62" spans="1:15" x14ac:dyDescent="0.25">
      <c r="A62" s="57">
        <v>1</v>
      </c>
      <c r="C62" s="57" t="s">
        <v>72</v>
      </c>
    </row>
    <row r="63" spans="1:15" ht="12.75" customHeight="1" x14ac:dyDescent="0.25">
      <c r="A63" s="57">
        <v>1</v>
      </c>
      <c r="C63" s="132" t="s">
        <v>219</v>
      </c>
      <c r="D63" s="132"/>
      <c r="E63" s="132"/>
      <c r="F63" s="132"/>
      <c r="G63" s="132"/>
      <c r="H63" s="132"/>
      <c r="I63" s="132"/>
      <c r="J63" s="132"/>
      <c r="K63" s="132"/>
      <c r="L63" s="132"/>
      <c r="M63" s="132"/>
      <c r="N63" s="132"/>
      <c r="O63" s="132"/>
    </row>
    <row r="64" spans="1:15" x14ac:dyDescent="0.25">
      <c r="A64" s="57">
        <v>1</v>
      </c>
      <c r="C64" s="132"/>
      <c r="D64" s="132"/>
      <c r="E64" s="132"/>
      <c r="F64" s="132"/>
      <c r="G64" s="132"/>
      <c r="H64" s="132"/>
      <c r="I64" s="132"/>
      <c r="J64" s="132"/>
      <c r="K64" s="132"/>
      <c r="L64" s="132"/>
      <c r="M64" s="132"/>
      <c r="N64" s="132"/>
      <c r="O64" s="132"/>
    </row>
    <row r="65" spans="1:15" x14ac:dyDescent="0.25">
      <c r="A65" s="57">
        <v>1</v>
      </c>
      <c r="C65" s="132"/>
      <c r="D65" s="132"/>
      <c r="E65" s="132"/>
      <c r="F65" s="132"/>
      <c r="G65" s="132"/>
      <c r="H65" s="132"/>
      <c r="I65" s="132"/>
      <c r="J65" s="132"/>
      <c r="K65" s="132"/>
      <c r="L65" s="132"/>
      <c r="M65" s="132"/>
      <c r="N65" s="132"/>
      <c r="O65" s="132"/>
    </row>
    <row r="66" spans="1:15" x14ac:dyDescent="0.25">
      <c r="A66" s="57">
        <v>1</v>
      </c>
      <c r="C66" s="129" t="s">
        <v>220</v>
      </c>
      <c r="D66" s="129"/>
      <c r="E66" s="129"/>
      <c r="F66" s="129"/>
      <c r="G66" s="129"/>
      <c r="H66" s="129"/>
      <c r="I66" s="129"/>
      <c r="J66" s="129"/>
      <c r="K66" s="129"/>
      <c r="L66" s="129"/>
      <c r="M66" s="129"/>
      <c r="N66" s="129"/>
      <c r="O66" s="129"/>
    </row>
    <row r="67" spans="1:15" x14ac:dyDescent="0.25">
      <c r="A67" s="57">
        <v>1</v>
      </c>
      <c r="C67" s="129"/>
      <c r="D67" s="129"/>
      <c r="E67" s="129"/>
      <c r="F67" s="129"/>
      <c r="G67" s="129"/>
      <c r="H67" s="129"/>
      <c r="I67" s="129"/>
      <c r="J67" s="129"/>
      <c r="K67" s="129"/>
      <c r="L67" s="129"/>
      <c r="M67" s="129"/>
      <c r="N67" s="129"/>
      <c r="O67" s="129"/>
    </row>
    <row r="68" spans="1:15" x14ac:dyDescent="0.25">
      <c r="A68" s="57">
        <v>1</v>
      </c>
      <c r="C68" s="129"/>
      <c r="D68" s="129"/>
      <c r="E68" s="129"/>
      <c r="F68" s="129"/>
      <c r="G68" s="129"/>
      <c r="H68" s="129"/>
      <c r="I68" s="129"/>
      <c r="J68" s="129"/>
      <c r="K68" s="129"/>
      <c r="L68" s="129"/>
      <c r="M68" s="129"/>
      <c r="N68" s="129"/>
      <c r="O68" s="129"/>
    </row>
  </sheetData>
  <mergeCells count="59">
    <mergeCell ref="E1:N1"/>
    <mergeCell ref="D2:O2"/>
    <mergeCell ref="C6:E6"/>
    <mergeCell ref="I6:O6"/>
    <mergeCell ref="C7:E7"/>
    <mergeCell ref="I7:O7"/>
    <mergeCell ref="I24:O24"/>
    <mergeCell ref="C8:E8"/>
    <mergeCell ref="I8:O8"/>
    <mergeCell ref="D11:E11"/>
    <mergeCell ref="G11:K11"/>
    <mergeCell ref="M11:O11"/>
    <mergeCell ref="D12:E12"/>
    <mergeCell ref="G12:K12"/>
    <mergeCell ref="D13:E13"/>
    <mergeCell ref="G13:K13"/>
    <mergeCell ref="D18:N18"/>
    <mergeCell ref="I22:O22"/>
    <mergeCell ref="I23:O23"/>
    <mergeCell ref="E40:G40"/>
    <mergeCell ref="I40:L40"/>
    <mergeCell ref="D27:E27"/>
    <mergeCell ref="G27:K27"/>
    <mergeCell ref="M27:O27"/>
    <mergeCell ref="D28:E28"/>
    <mergeCell ref="G28:K28"/>
    <mergeCell ref="D29:E29"/>
    <mergeCell ref="G29:K29"/>
    <mergeCell ref="D33:O34"/>
    <mergeCell ref="D36:G37"/>
    <mergeCell ref="K36:O37"/>
    <mergeCell ref="E39:G39"/>
    <mergeCell ref="I39:L39"/>
    <mergeCell ref="E41:G41"/>
    <mergeCell ref="I41:L41"/>
    <mergeCell ref="G46:K46"/>
    <mergeCell ref="G47:K47"/>
    <mergeCell ref="D49:H49"/>
    <mergeCell ref="J49:L49"/>
    <mergeCell ref="H57:L57"/>
    <mergeCell ref="N57:O57"/>
    <mergeCell ref="D50:H50"/>
    <mergeCell ref="J50:L50"/>
    <mergeCell ref="D51:H51"/>
    <mergeCell ref="J51:L51"/>
    <mergeCell ref="H53:L53"/>
    <mergeCell ref="N53:O53"/>
    <mergeCell ref="C54:G55"/>
    <mergeCell ref="H54:L54"/>
    <mergeCell ref="N54:O54"/>
    <mergeCell ref="H55:L55"/>
    <mergeCell ref="N55:O55"/>
    <mergeCell ref="C66:O68"/>
    <mergeCell ref="C58:G59"/>
    <mergeCell ref="H58:L58"/>
    <mergeCell ref="N58:O58"/>
    <mergeCell ref="H59:L59"/>
    <mergeCell ref="N59:O59"/>
    <mergeCell ref="C63:O6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1" sqref="A31"/>
    </sheetView>
  </sheetViews>
  <sheetFormatPr defaultRowHeight="12.75" x14ac:dyDescent="0.2"/>
  <cols>
    <col min="1" max="1" width="81.42578125" style="1" customWidth="1"/>
    <col min="2" max="16384" width="9.140625" style="73"/>
  </cols>
  <sheetData>
    <row r="1" spans="1:1" x14ac:dyDescent="0.2">
      <c r="A1" s="2"/>
    </row>
    <row r="2" spans="1:1" ht="41.25" customHeight="1" x14ac:dyDescent="0.2">
      <c r="A2" s="74" t="s">
        <v>224</v>
      </c>
    </row>
    <row r="3" spans="1:1" x14ac:dyDescent="0.2">
      <c r="A3" s="74"/>
    </row>
    <row r="4" spans="1:1" x14ac:dyDescent="0.2">
      <c r="A4" s="2"/>
    </row>
    <row r="5" spans="1:1" x14ac:dyDescent="0.2">
      <c r="A5" s="74" t="s">
        <v>221</v>
      </c>
    </row>
    <row r="6" spans="1:1" x14ac:dyDescent="0.2">
      <c r="A6" s="2"/>
    </row>
    <row r="7" spans="1:1" ht="180" customHeight="1" x14ac:dyDescent="0.2">
      <c r="A7" s="2" t="s">
        <v>225</v>
      </c>
    </row>
    <row r="8" spans="1:1" x14ac:dyDescent="0.2">
      <c r="A8" s="2"/>
    </row>
    <row r="9" spans="1:1" x14ac:dyDescent="0.2">
      <c r="A9" s="2"/>
    </row>
    <row r="10" spans="1:1" x14ac:dyDescent="0.2">
      <c r="A10" s="74" t="s">
        <v>222</v>
      </c>
    </row>
    <row r="11" spans="1:1" x14ac:dyDescent="0.2">
      <c r="A11" s="2"/>
    </row>
    <row r="12" spans="1:1" ht="180.75" customHeight="1" x14ac:dyDescent="0.2">
      <c r="A12" s="2" t="s">
        <v>226</v>
      </c>
    </row>
    <row r="13" spans="1:1" ht="141" customHeight="1" x14ac:dyDescent="0.2">
      <c r="A13" s="2" t="s">
        <v>227</v>
      </c>
    </row>
    <row r="14" spans="1:1" ht="143.25" customHeight="1" x14ac:dyDescent="0.2">
      <c r="A14" s="2" t="s">
        <v>228</v>
      </c>
    </row>
    <row r="15" spans="1:1" ht="73.5" customHeight="1" x14ac:dyDescent="0.2">
      <c r="A15" s="2" t="s">
        <v>229</v>
      </c>
    </row>
    <row r="16" spans="1:1" ht="89.25" customHeight="1" x14ac:dyDescent="0.2">
      <c r="A16" s="2" t="s">
        <v>230</v>
      </c>
    </row>
    <row r="17" spans="1:1" ht="129" customHeight="1" x14ac:dyDescent="0.2">
      <c r="A17" s="2" t="s">
        <v>231</v>
      </c>
    </row>
    <row r="18" spans="1:1" ht="153.75" customHeight="1" x14ac:dyDescent="0.2">
      <c r="A18" s="2" t="s">
        <v>232</v>
      </c>
    </row>
    <row r="19" spans="1:1" ht="128.25" customHeight="1" x14ac:dyDescent="0.2">
      <c r="A19" s="2" t="s">
        <v>233</v>
      </c>
    </row>
    <row r="20" spans="1:1" ht="114.75" customHeight="1" x14ac:dyDescent="0.2">
      <c r="A20" s="2" t="s">
        <v>234</v>
      </c>
    </row>
    <row r="21" spans="1:1" ht="142.5" customHeight="1" x14ac:dyDescent="0.2">
      <c r="A21" s="2" t="s">
        <v>235</v>
      </c>
    </row>
    <row r="22" spans="1:1" ht="143.25" customHeight="1" x14ac:dyDescent="0.2">
      <c r="A22" s="2" t="s">
        <v>236</v>
      </c>
    </row>
    <row r="23" spans="1:1" ht="114.75" customHeight="1" x14ac:dyDescent="0.2">
      <c r="A23" s="2" t="s">
        <v>237</v>
      </c>
    </row>
    <row r="24" spans="1:1" ht="116.25" customHeight="1" x14ac:dyDescent="0.2">
      <c r="A24" s="2" t="s">
        <v>238</v>
      </c>
    </row>
    <row r="25" spans="1:1" ht="75.75" customHeight="1" x14ac:dyDescent="0.2">
      <c r="A25" s="2" t="s">
        <v>239</v>
      </c>
    </row>
    <row r="26" spans="1:1" x14ac:dyDescent="0.2">
      <c r="A26" s="75"/>
    </row>
    <row r="27" spans="1:1" x14ac:dyDescent="0.2">
      <c r="A27" s="75"/>
    </row>
    <row r="28" spans="1:1" x14ac:dyDescent="0.2">
      <c r="A28" s="74" t="s">
        <v>223</v>
      </c>
    </row>
    <row r="29" spans="1:1" x14ac:dyDescent="0.2">
      <c r="A29" s="2"/>
    </row>
    <row r="30" spans="1:1" ht="89.25" x14ac:dyDescent="0.2">
      <c r="A30" s="2" t="s">
        <v>240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3</vt:i4>
      </vt:variant>
    </vt:vector>
  </HeadingPairs>
  <TitlesOfParts>
    <vt:vector size="14" baseType="lpstr">
      <vt:lpstr>Основные данные</vt:lpstr>
      <vt:lpstr>Титульный лист</vt:lpstr>
      <vt:lpstr>Содержание</vt:lpstr>
      <vt:lpstr>раздел1</vt:lpstr>
      <vt:lpstr>раздел2</vt:lpstr>
      <vt:lpstr>раздел3</vt:lpstr>
      <vt:lpstr>раздел4</vt:lpstr>
      <vt:lpstr>Подпись</vt:lpstr>
      <vt:lpstr>Түсіндірме</vt:lpstr>
      <vt:lpstr>Пояснение</vt:lpstr>
      <vt:lpstr>Страны</vt:lpstr>
      <vt:lpstr>p1_bank</vt:lpstr>
      <vt:lpstr>p1_comment</vt:lpstr>
      <vt:lpstr>p1_currency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2026-01-22T10:09:26Z</dcterms:modified>
</cp:coreProperties>
</file>