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0"/>
  </bookViews>
  <sheets>
    <sheet name="Основные данные" sheetId="9" r:id="rId1"/>
    <sheet name="Титульный лист" sheetId="10" r:id="rId2"/>
    <sheet name="Содержание" sheetId="7" r:id="rId3"/>
    <sheet name="раздел1" sheetId="3" r:id="rId4"/>
    <sheet name="раздел2" sheetId="5" r:id="rId5"/>
    <sheet name="раздел3" sheetId="6" r:id="rId6"/>
    <sheet name="раздел4" sheetId="4" r:id="rId7"/>
    <sheet name="Подпись" sheetId="11" r:id="rId8"/>
    <sheet name="Түсіндірме" sheetId="12" r:id="rId9"/>
    <sheet name="Пояснение" sheetId="15" r:id="rId10"/>
    <sheet name="Страны" sheetId="14" r:id="rId11"/>
  </sheets>
  <externalReferences>
    <externalReference r:id="rId12"/>
    <externalReference r:id="rId13"/>
    <externalReference r:id="rId14"/>
    <externalReference r:id="rId15"/>
  </externalReferences>
  <definedNames>
    <definedName name="p_country_name">[1]Страны!$H$3:$H$265</definedName>
    <definedName name="p_currency_name">[1]Валюты!$H$3</definedName>
    <definedName name="p_guide_show">[2]Настройки!$D$486:$E$490</definedName>
    <definedName name="p_language_current_id">[2]Настройки!$E$3</definedName>
    <definedName name="p_language_name">[1]Настройки!$C$3:$C$5</definedName>
    <definedName name="p_month">[3]Настройки!$A$228:$G$240</definedName>
    <definedName name="p_month_name">[3]Настройки!$E$229:$E$240</definedName>
    <definedName name="p_quarter_name">[1]Настройки!$G$2:$J$2</definedName>
    <definedName name="p_report">[3]Настройки!$A$259:$AD$260</definedName>
    <definedName name="p_report_current_id">[3]Настройки!$E$5</definedName>
    <definedName name="p_report_index">[3]Настройки!$I$260:$I$260</definedName>
    <definedName name="p_report_name_1">[3]Настройки!$S$260:$S$260</definedName>
    <definedName name="p_report_name_2">[3]Настройки!$Y$260:$Y$260</definedName>
    <definedName name="p_report_pril">[3]Настройки!$N$260:$N$260</definedName>
    <definedName name="p_report_type">[3]Настройки!$K$260:$L$260</definedName>
    <definedName name="p_residenttype_name">[1]Настройки!$E$14:$E$15</definedName>
    <definedName name="p_year_name">[1]Настройки!$G$3:$AG$3</definedName>
    <definedName name="p_yes_code">[3]Настройки!$G$4</definedName>
    <definedName name="p_yes_name">[3]Настройки!$G$5</definedName>
    <definedName name="p_yesno_name">[1]Настройки!$E$9:$E$10</definedName>
    <definedName name="p1_accountant">'[4]Основные данные'!$B$11</definedName>
    <definedName name="p1_address">'[4]Основные данные'!$B$16</definedName>
    <definedName name="p1_bank">'Основные данные'!$D$12</definedName>
    <definedName name="p1_bin">'[3]Основные данные'!$D$11</definedName>
    <definedName name="p1_comment">'Основные данные'!$D$23</definedName>
    <definedName name="p1_currency">'Основные данные'!$D$17</definedName>
    <definedName name="p1_email">'[4]Основные данные'!$B$17</definedName>
    <definedName name="p1_enterprise">'[4]Основные данные'!$B$6</definedName>
    <definedName name="p1_executor">'[4]Основные данные'!$B$12</definedName>
    <definedName name="p1_executor_phone">'[4]Основные данные'!$B$13</definedName>
    <definedName name="p1_is_show_data">'[4]Основные данные'!$B$18</definedName>
    <definedName name="p1_manager">'[4]Основные данные'!$B$10</definedName>
    <definedName name="p1_mobile">'[4]Основные данные'!$B$15</definedName>
    <definedName name="p1_phone">'[4]Основные данные'!$B$14</definedName>
    <definedName name="p1_position">'[3]Основные данные'!$D$18</definedName>
    <definedName name="p1_position_fio">'[3]Основные данные'!$D$19</definedName>
    <definedName name="p1_quarter">'[3]Основные данные'!$E$15</definedName>
    <definedName name="p1_report_date">'[3]Основные данные'!$D$28</definedName>
    <definedName name="p1_year">'[3]Основные данные'!$G$15</definedName>
    <definedName name="Подпись">'[3]Основные данные'!$D$27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4" i="14" l="1"/>
  <c r="H263" i="14"/>
  <c r="H262" i="14"/>
  <c r="H261" i="14"/>
  <c r="H260" i="14"/>
  <c r="H259" i="14"/>
  <c r="H258" i="14"/>
  <c r="H257" i="14"/>
  <c r="H256" i="14"/>
  <c r="H255" i="14"/>
  <c r="H254" i="14"/>
  <c r="H253" i="14"/>
  <c r="H252" i="14"/>
  <c r="H251" i="14"/>
  <c r="H250" i="14"/>
  <c r="H249" i="14"/>
  <c r="H248" i="14"/>
  <c r="H247" i="14"/>
  <c r="H246" i="14"/>
  <c r="H245" i="14"/>
  <c r="H244" i="14"/>
  <c r="H243" i="14"/>
  <c r="H242" i="14"/>
  <c r="H241" i="14"/>
  <c r="H240" i="14"/>
  <c r="H239" i="14"/>
  <c r="H238" i="14"/>
  <c r="H237" i="14"/>
  <c r="H236" i="14"/>
  <c r="H235" i="14"/>
  <c r="H234" i="14"/>
  <c r="H233" i="14"/>
  <c r="H232" i="14"/>
  <c r="H231" i="14"/>
  <c r="H230" i="14"/>
  <c r="H229" i="14"/>
  <c r="H228" i="14"/>
  <c r="H227" i="14"/>
  <c r="H226" i="14"/>
  <c r="H225" i="14"/>
  <c r="H224" i="14"/>
  <c r="H223" i="14"/>
  <c r="H222" i="14"/>
  <c r="H221" i="14"/>
  <c r="H220" i="14"/>
  <c r="H219" i="14"/>
  <c r="H218" i="14"/>
  <c r="H217" i="14"/>
  <c r="H216" i="14"/>
  <c r="H215" i="14"/>
  <c r="H214" i="14"/>
  <c r="H213" i="14"/>
  <c r="H212" i="14"/>
  <c r="H211" i="14"/>
  <c r="H210" i="14"/>
  <c r="H209" i="14"/>
  <c r="H208" i="14"/>
  <c r="H207" i="14"/>
  <c r="H206" i="14"/>
  <c r="H205" i="14"/>
  <c r="H204" i="14"/>
  <c r="H203" i="14"/>
  <c r="H202" i="14"/>
  <c r="H201" i="14"/>
  <c r="H200" i="14"/>
  <c r="H199" i="14"/>
  <c r="H198" i="14"/>
  <c r="H197" i="14"/>
  <c r="H196" i="14"/>
  <c r="H195" i="14"/>
  <c r="H194" i="14"/>
  <c r="H193" i="14"/>
  <c r="H192" i="14"/>
  <c r="H191" i="14"/>
  <c r="H190" i="14"/>
  <c r="H189" i="14"/>
  <c r="H188" i="14"/>
  <c r="H187" i="14"/>
  <c r="H186" i="14"/>
  <c r="H185" i="14"/>
  <c r="H184" i="14"/>
  <c r="H183" i="14"/>
  <c r="H182" i="14"/>
  <c r="H181" i="14"/>
  <c r="H180" i="14"/>
  <c r="H179" i="14"/>
  <c r="H178" i="14"/>
  <c r="H177" i="14"/>
  <c r="H176" i="14"/>
  <c r="H175" i="14"/>
  <c r="H174" i="14"/>
  <c r="H173" i="14"/>
  <c r="H172" i="14"/>
  <c r="H171" i="14"/>
  <c r="H170" i="14"/>
  <c r="H169" i="14"/>
  <c r="H168" i="14"/>
  <c r="H167" i="14"/>
  <c r="H166" i="14"/>
  <c r="H165" i="14"/>
  <c r="H164" i="14"/>
  <c r="H163" i="14"/>
  <c r="H162" i="14"/>
  <c r="H161" i="14"/>
  <c r="H160" i="14"/>
  <c r="H159" i="14"/>
  <c r="H158" i="14"/>
  <c r="H157" i="14"/>
  <c r="H156" i="14"/>
  <c r="H155" i="14"/>
  <c r="H154" i="14"/>
  <c r="H153" i="14"/>
  <c r="H152" i="14"/>
  <c r="H151" i="14"/>
  <c r="H150" i="14"/>
  <c r="H149" i="14"/>
  <c r="H148" i="14"/>
  <c r="H147" i="14"/>
  <c r="H146" i="14"/>
  <c r="H145" i="14"/>
  <c r="H144" i="14"/>
  <c r="H143" i="14"/>
  <c r="H142" i="14"/>
  <c r="H141" i="14"/>
  <c r="H140" i="14"/>
  <c r="H139" i="14"/>
  <c r="H138" i="14"/>
  <c r="H137" i="14"/>
  <c r="H136" i="14"/>
  <c r="H135" i="14"/>
  <c r="H134" i="14"/>
  <c r="H133" i="14"/>
  <c r="H132" i="14"/>
  <c r="H131" i="14"/>
  <c r="H130" i="14"/>
  <c r="H129" i="14"/>
  <c r="H128" i="14"/>
  <c r="H127" i="14"/>
  <c r="H126" i="14"/>
  <c r="H125" i="14"/>
  <c r="H124" i="14"/>
  <c r="H123" i="14"/>
  <c r="H122" i="14"/>
  <c r="H121" i="14"/>
  <c r="H120" i="14"/>
  <c r="H119" i="14"/>
  <c r="H118" i="14"/>
  <c r="H117" i="14"/>
  <c r="H116" i="14"/>
  <c r="H115" i="14"/>
  <c r="H114" i="14"/>
  <c r="H113" i="14"/>
  <c r="H112" i="14"/>
  <c r="H111" i="14"/>
  <c r="H110" i="14"/>
  <c r="H109" i="14"/>
  <c r="H108" i="14"/>
  <c r="H107" i="14"/>
  <c r="H106" i="14"/>
  <c r="H105" i="14"/>
  <c r="H104" i="14"/>
  <c r="H103" i="14"/>
  <c r="H102" i="14"/>
  <c r="H101" i="14"/>
  <c r="H100" i="14"/>
  <c r="H99" i="14"/>
  <c r="H98" i="14"/>
  <c r="H97" i="14"/>
  <c r="H96" i="14"/>
  <c r="H95" i="14"/>
  <c r="H94" i="14"/>
  <c r="H93" i="14"/>
  <c r="H92" i="14"/>
  <c r="H91" i="14"/>
  <c r="H90" i="14"/>
  <c r="H89" i="14"/>
  <c r="H88" i="14"/>
  <c r="H87" i="14"/>
  <c r="H86" i="14"/>
  <c r="H85" i="14"/>
  <c r="H84" i="14"/>
  <c r="H83" i="14"/>
  <c r="H82" i="14"/>
  <c r="H81" i="14"/>
  <c r="H80" i="14"/>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A1" i="14"/>
  <c r="H43" i="11" l="1"/>
  <c r="D33" i="11"/>
  <c r="C32" i="11"/>
  <c r="C31" i="11"/>
  <c r="M27" i="11"/>
  <c r="G27" i="11"/>
  <c r="I22" i="11"/>
  <c r="D18" i="11"/>
  <c r="C16" i="11"/>
  <c r="C15" i="11"/>
  <c r="M11" i="11"/>
  <c r="G11" i="11"/>
  <c r="I6" i="11"/>
  <c r="C6" i="11"/>
  <c r="D2" i="11"/>
  <c r="R106" i="10"/>
  <c r="Q106" i="10"/>
  <c r="P106" i="10"/>
  <c r="O106" i="10"/>
  <c r="N106" i="10"/>
  <c r="M106" i="10"/>
  <c r="L106" i="10"/>
  <c r="K106" i="10"/>
  <c r="J106" i="10"/>
  <c r="I106" i="10"/>
  <c r="H106" i="10"/>
  <c r="G106" i="10"/>
  <c r="T98" i="10"/>
  <c r="S98" i="10"/>
  <c r="R98" i="10"/>
  <c r="Q98" i="10"/>
  <c r="N98" i="10"/>
  <c r="D56" i="10"/>
  <c r="D55" i="10"/>
  <c r="D53" i="10"/>
  <c r="D52" i="10"/>
  <c r="D50" i="10"/>
  <c r="D49" i="10"/>
  <c r="D39" i="10"/>
  <c r="D38" i="10"/>
  <c r="D24" i="10"/>
  <c r="D23" i="10"/>
  <c r="D18" i="10"/>
  <c r="D17" i="10"/>
  <c r="D15" i="10"/>
  <c r="D14" i="10"/>
  <c r="D12" i="10"/>
  <c r="D11" i="10"/>
  <c r="D3" i="10"/>
  <c r="D2" i="10"/>
  <c r="B36" i="9"/>
  <c r="B34" i="9"/>
  <c r="A25" i="9"/>
  <c r="A23" i="9"/>
  <c r="A17" i="9"/>
  <c r="A12" i="9"/>
  <c r="A10" i="9"/>
  <c r="A9" i="9"/>
</calcChain>
</file>

<file path=xl/sharedStrings.xml><?xml version="1.0" encoding="utf-8"?>
<sst xmlns="http://schemas.openxmlformats.org/spreadsheetml/2006/main" count="1353" uniqueCount="1016">
  <si>
    <t>Валюта</t>
  </si>
  <si>
    <t>Ақпаратты алушы органдар құпиялылығына кепілдік береді</t>
  </si>
  <si>
    <t>Конфиденциальность гарантируется органами получателями информации</t>
  </si>
  <si>
    <t>Статистическая форма ведомственного статистического наблюдения</t>
  </si>
  <si>
    <t>Тоқсандық</t>
  </si>
  <si>
    <t>тоқсан</t>
  </si>
  <si>
    <t>жыл</t>
  </si>
  <si>
    <t>Квартальная</t>
  </si>
  <si>
    <t>Отчетный период</t>
  </si>
  <si>
    <t>квартал</t>
  </si>
  <si>
    <t>год</t>
  </si>
  <si>
    <t>Тапсыру мерзімі: есепті кезеңнен кейін 30-нан кешіктірмей</t>
  </si>
  <si>
    <t>БСН коды</t>
  </si>
  <si>
    <t>Код БИН</t>
  </si>
  <si>
    <t>Срок представления: не позднее 30 числа после отчетного периода</t>
  </si>
  <si>
    <t>Приложение 13 к постановлению</t>
  </si>
  <si>
    <t>Отчет об услугах транспорта, сопутствующих транспортировке и прочих международных операциях</t>
  </si>
  <si>
    <t xml:space="preserve">Көлік қызметтері, тасымалдауға ілеспе және өзге де халықаралық операциялар туралы есеп </t>
  </si>
  <si>
    <t>8-ПБ</t>
  </si>
  <si>
    <t>А</t>
  </si>
  <si>
    <t>Б</t>
  </si>
  <si>
    <t>B</t>
  </si>
  <si>
    <r>
      <t xml:space="preserve">Жол нөмірі
</t>
    </r>
    <r>
      <rPr>
        <sz val="10"/>
        <color theme="1"/>
        <rFont val="Times New Roman"/>
        <family val="1"/>
        <charset val="204"/>
      </rPr>
      <t>Вид услуги</t>
    </r>
  </si>
  <si>
    <r>
      <t xml:space="preserve">Көлік түрі
</t>
    </r>
    <r>
      <rPr>
        <sz val="10"/>
        <color theme="1"/>
        <rFont val="Times New Roman"/>
        <family val="1"/>
        <charset val="204"/>
      </rPr>
      <t>Вид транспорта</t>
    </r>
  </si>
  <si>
    <r>
      <t xml:space="preserve">Операция коды
</t>
    </r>
    <r>
      <rPr>
        <sz val="10"/>
        <color theme="1"/>
        <rFont val="Times New Roman"/>
        <family val="1"/>
        <charset val="204"/>
      </rPr>
      <t>Код операции</t>
    </r>
  </si>
  <si>
    <r>
      <t xml:space="preserve">Барлығы
</t>
    </r>
    <r>
      <rPr>
        <sz val="10"/>
        <rFont val="Times New Roman"/>
        <family val="1"/>
        <charset val="204"/>
      </rPr>
      <t>Всего</t>
    </r>
  </si>
  <si>
    <r>
      <t xml:space="preserve">Әріптес елдердің атауы
</t>
    </r>
    <r>
      <rPr>
        <sz val="10"/>
        <rFont val="Times New Roman"/>
        <family val="1"/>
        <charset val="204"/>
      </rPr>
      <t>Наименование стран-партнеров</t>
    </r>
  </si>
  <si>
    <r>
      <t xml:space="preserve">1-бөлім. Бейрезиденттерге ұсынылған көлік қызметтері, мың АҚШ доллары
</t>
    </r>
    <r>
      <rPr>
        <sz val="10"/>
        <color indexed="8"/>
        <rFont val="Times New Roman"/>
        <family val="1"/>
        <charset val="204"/>
      </rPr>
      <t xml:space="preserve">Раздел 1. Транспортные услуги, предоставленные нерезидентам, тысяч долларов США </t>
    </r>
  </si>
  <si>
    <r>
      <t xml:space="preserve">2-бөлім. Бейрезиденттерден алынған көлік қызметтері, мың АҚШ доллары
</t>
    </r>
    <r>
      <rPr>
        <sz val="10"/>
        <color indexed="8"/>
        <rFont val="Times New Roman"/>
        <family val="1"/>
        <charset val="204"/>
      </rPr>
      <t>Раздел 2. Транспортные услуги, полученные от нерезидентов, тысяч долларов США</t>
    </r>
  </si>
  <si>
    <r>
      <t xml:space="preserve">3-бөлім. Халықаралық қызметтердің өзге түрлері, мың АҚШ доллары
</t>
    </r>
    <r>
      <rPr>
        <sz val="10"/>
        <color indexed="8"/>
        <rFont val="Times New Roman"/>
        <family val="1"/>
        <charset val="204"/>
      </rPr>
      <t>Раздел 3. Прочие виды международных услуг, тысяч долларов США</t>
    </r>
  </si>
  <si>
    <r>
      <t>Жол коды</t>
    </r>
    <r>
      <rPr>
        <sz val="10"/>
        <color theme="1"/>
        <rFont val="Times New Roman"/>
        <family val="1"/>
        <charset val="204"/>
      </rPr>
      <t xml:space="preserve">
Код строки</t>
    </r>
  </si>
  <si>
    <r>
      <t xml:space="preserve">Көрсеткіштің атауы
</t>
    </r>
    <r>
      <rPr>
        <sz val="10"/>
        <color theme="1"/>
        <rFont val="Times New Roman"/>
        <family val="1"/>
        <charset val="204"/>
      </rPr>
      <t>Наименование показателя</t>
    </r>
  </si>
  <si>
    <r>
      <t xml:space="preserve">Бейрезиденттерге көрсетілген қызметтер
</t>
    </r>
    <r>
      <rPr>
        <sz val="10"/>
        <rFont val="Times New Roman"/>
        <family val="1"/>
        <charset val="204"/>
      </rPr>
      <t>Услуги, предоставленные нерезидентам</t>
    </r>
  </si>
  <si>
    <r>
      <t xml:space="preserve">Ғимараттарды, темір жол құрылыстарын, құбырларды, электр желілерін жөндеу
</t>
    </r>
    <r>
      <rPr>
        <sz val="10"/>
        <rFont val="Times New Roman"/>
        <family val="1"/>
        <charset val="204"/>
      </rPr>
      <t>Ремонт зданий, железнодорожных сооружений, трубопроводов, линий электропередач</t>
    </r>
  </si>
  <si>
    <r>
      <t xml:space="preserve">Басқа да жөндеу және техникалық қызмет көрсету бойынша жұмыстар
</t>
    </r>
    <r>
      <rPr>
        <sz val="10"/>
        <rFont val="Times New Roman"/>
        <family val="1"/>
        <charset val="204"/>
      </rPr>
      <t>Услуги по прочему ремонту и техническому обслуживанию</t>
    </r>
  </si>
  <si>
    <r>
      <t xml:space="preserve">Қаржылық қызметтері
</t>
    </r>
    <r>
      <rPr>
        <sz val="10"/>
        <rFont val="Times New Roman"/>
        <family val="1"/>
        <charset val="204"/>
      </rPr>
      <t>Финансовые услуги</t>
    </r>
  </si>
  <si>
    <r>
      <t xml:space="preserve">Телекоммуникациялық қызметтер (берілетін ақпарат құнын есептемегенде)
</t>
    </r>
    <r>
      <rPr>
        <sz val="10"/>
        <rFont val="Times New Roman"/>
        <family val="1"/>
        <charset val="204"/>
      </rPr>
      <t>Телекоммуникационные услуги (без учета стоимости передаваемой информации)</t>
    </r>
  </si>
  <si>
    <r>
      <t xml:space="preserve">Компьютерлік қызметтер (компьютерлерді жөндеу және техникалық қызмет көрсетуді қосқанда)
</t>
    </r>
    <r>
      <rPr>
        <sz val="10"/>
        <rFont val="Times New Roman"/>
        <family val="1"/>
        <charset val="204"/>
      </rPr>
      <t>Компьютерные услуги (включая ремонт и техническое обслуживание компьютеров)</t>
    </r>
  </si>
  <si>
    <r>
      <t xml:space="preserve">Ақпараттық агенттіктердің қызметтері және өзге ақпараттық қызметтер
</t>
    </r>
    <r>
      <rPr>
        <sz val="10"/>
        <rFont val="Times New Roman"/>
        <family val="1"/>
        <charset val="204"/>
      </rPr>
      <t>Услуги информационных агентств и прочие информационные услуги</t>
    </r>
  </si>
  <si>
    <r>
      <t xml:space="preserve">Пошталық қызметтер және курьерлік байланыс қызметтері (Қазақстаннан жіберілген хаттарды, мерзімдік және баспасөз басылымдарын, жіберілімдер және бандерольдарды басқа елдерде жинау, тасымалдау және жеткізу)
</t>
    </r>
    <r>
      <rPr>
        <sz val="10"/>
        <rFont val="Times New Roman"/>
        <family val="1"/>
        <charset val="204"/>
      </rPr>
      <t xml:space="preserve">Почтовые услуги и услуги курьерской связи (сбор, транспортировка и доставка в Казахстане присланных из-за рубежа писем, периодических и печатных изданий, посылок и бандеролей) </t>
    </r>
  </si>
  <si>
    <r>
      <t xml:space="preserve">Әртүрлі іскерлік қызметтер, оның ішінде:
</t>
    </r>
    <r>
      <rPr>
        <sz val="10"/>
        <rFont val="Times New Roman"/>
        <family val="1"/>
        <charset val="204"/>
      </rPr>
      <t>Разные деловые услуги, в том числе:</t>
    </r>
  </si>
  <si>
    <r>
      <t xml:space="preserve">бизнес және басқару бойынша консультациялық қызметтер
</t>
    </r>
    <r>
      <rPr>
        <sz val="10"/>
        <rFont val="Times New Roman"/>
        <family val="1"/>
        <charset val="204"/>
      </rPr>
      <t>услуги по консультации бизнеса и управления</t>
    </r>
  </si>
  <si>
    <r>
      <t xml:space="preserve">сәулет, инженерлік және басқа да техникалық қызметтер
</t>
    </r>
    <r>
      <rPr>
        <sz val="10"/>
        <rFont val="Times New Roman"/>
        <family val="1"/>
        <charset val="204"/>
      </rPr>
      <t>архитектурные, инженерные и прочие технические услуги</t>
    </r>
  </si>
  <si>
    <r>
      <t xml:space="preserve">бухгалтерлік, аудиторлық
</t>
    </r>
    <r>
      <rPr>
        <sz val="10"/>
        <rFont val="Times New Roman"/>
        <family val="1"/>
        <charset val="204"/>
      </rPr>
      <t>бухгалтерские, аудиторские</t>
    </r>
  </si>
  <si>
    <r>
      <t xml:space="preserve">заңгерлік
</t>
    </r>
    <r>
      <rPr>
        <sz val="10"/>
        <rFont val="Times New Roman"/>
        <family val="1"/>
        <charset val="204"/>
      </rPr>
      <t>юридические</t>
    </r>
  </si>
  <si>
    <r>
      <t xml:space="preserve">жабдықтардың қызметкерсіз операциялық лизингі (жалдау) (жолаушыларды, жүктерді тасымалдау үшін көлік құралдарын жалға беруді қоса алғанда)
</t>
    </r>
    <r>
      <rPr>
        <sz val="10"/>
        <rFont val="Times New Roman"/>
        <family val="1"/>
        <charset val="204"/>
      </rPr>
      <t>операционный лизинг (аренда) оборудования без персонала (включая аренду транспортных средств для перевозки пассажиров, грузов)</t>
    </r>
  </si>
  <si>
    <r>
      <t xml:space="preserve">конференцияларды, сауда жәрмеңкелерін және көрмелерін ұйымдастыру бойынша жарнама және нарық коньюнктурасын зерделеу саласындағы қызметтер
</t>
    </r>
    <r>
      <rPr>
        <sz val="10"/>
        <rFont val="Times New Roman"/>
        <family val="1"/>
        <charset val="204"/>
      </rPr>
      <t xml:space="preserve">услуги в области рекламы и изучения конъюнктуры рынка, по организации конференций, торговых ярмарок и выставок </t>
    </r>
  </si>
  <si>
    <r>
      <t xml:space="preserve">үлестіру желілерінің, жұмысқа орналастыру және басқа да іскерлік қызметтер
</t>
    </r>
    <r>
      <rPr>
        <sz val="10"/>
        <rFont val="Times New Roman"/>
        <family val="1"/>
        <charset val="204"/>
      </rPr>
      <t>услуги распределительных сетей, трудоустройства и прочие деловые услуги</t>
    </r>
  </si>
  <si>
    <r>
      <t xml:space="preserve">Зияткерлік меншікті пайдалану үшін төлем
</t>
    </r>
    <r>
      <rPr>
        <sz val="10"/>
        <rFont val="Times New Roman"/>
        <family val="1"/>
        <charset val="204"/>
      </rPr>
      <t>Плата за использование интеллектуальной собственности</t>
    </r>
  </si>
  <si>
    <r>
      <t xml:space="preserve">Жеке тұлғаларға қызмет көрсету және мәдениет пен демалыс саласындағы қызметтер, оның ішінде:
</t>
    </r>
    <r>
      <rPr>
        <sz val="10"/>
        <rFont val="Times New Roman"/>
        <family val="1"/>
        <charset val="204"/>
      </rPr>
      <t>Услуги частным лицам и услуги в сфере культуры и отдыха, в том числе:</t>
    </r>
  </si>
  <si>
    <r>
      <t xml:space="preserve">Қазақстан аумағында бейрезиденттерді оқыту
</t>
    </r>
    <r>
      <rPr>
        <sz val="10"/>
        <rFont val="Times New Roman"/>
        <family val="1"/>
        <charset val="204"/>
      </rPr>
      <t>обучение нерезидентов, находящихся на территории Казахстана</t>
    </r>
  </si>
  <si>
    <r>
      <t xml:space="preserve">шетелдегі бейрезиденттерді оқыту (қашықтан, қазақстандық оқытушылардың шығуы)
</t>
    </r>
    <r>
      <rPr>
        <sz val="10"/>
        <rFont val="Times New Roman"/>
        <family val="1"/>
        <charset val="204"/>
      </rPr>
      <t>обучение нерезидентов, находящихся за рубежом (дистанционно, выезд казахстанских преподавателей)</t>
    </r>
  </si>
  <si>
    <r>
      <t xml:space="preserve">жеке тұлғаларға өзге де қызметтер және мәдениет пен демалыс саласындағы өзге де қызметтер
</t>
    </r>
    <r>
      <rPr>
        <sz val="10"/>
        <rFont val="Times New Roman"/>
        <family val="1"/>
        <charset val="204"/>
      </rPr>
      <t>прочие услуги частным лицам и прочие услуги в сфере культуры и отдыха</t>
    </r>
  </si>
  <si>
    <r>
      <t xml:space="preserve">Басқа қызметтер (есеп жазбасында толық көрсету)
</t>
    </r>
    <r>
      <rPr>
        <sz val="10"/>
        <rFont val="Times New Roman"/>
        <family val="1"/>
        <charset val="204"/>
      </rPr>
      <t>Прочие услуги (расшифровать в примечании к отчету)</t>
    </r>
  </si>
  <si>
    <r>
      <t xml:space="preserve">Бейрезиденттерден алынған қызметтер
</t>
    </r>
    <r>
      <rPr>
        <sz val="10"/>
        <rFont val="Times New Roman"/>
        <family val="1"/>
        <charset val="204"/>
      </rPr>
      <t>Услуги, полученные от нерезидентов</t>
    </r>
  </si>
  <si>
    <r>
      <t xml:space="preserve">4-бөлім. Жөндеуге арналған тауарлар, ағымдағы және күрделі трансферттер, мың АҚШ доллары
</t>
    </r>
    <r>
      <rPr>
        <sz val="10"/>
        <color indexed="8"/>
        <rFont val="Times New Roman"/>
        <family val="1"/>
        <charset val="204"/>
      </rPr>
      <t>Раздел 4. Товары для ремонта, текущие и капитальные трансферты, тысяч долларов США</t>
    </r>
  </si>
  <si>
    <r>
      <t xml:space="preserve">Жөндеу үшін шетелге жіберілген тауарлар
</t>
    </r>
    <r>
      <rPr>
        <sz val="10"/>
        <rFont val="Times New Roman"/>
        <family val="1"/>
        <charset val="204"/>
      </rPr>
      <t>Товары, отправленные за рубеж для ремонта</t>
    </r>
  </si>
  <si>
    <r>
      <t xml:space="preserve">Жөндеуден кейін шетелден алынған тауарлар
</t>
    </r>
    <r>
      <rPr>
        <sz val="10"/>
        <rFont val="Times New Roman"/>
        <family val="1"/>
        <charset val="204"/>
      </rPr>
      <t>Товары, полученные из-за рубежа после ремонта</t>
    </r>
  </si>
  <si>
    <r>
      <t xml:space="preserve">Бейрезиденттерге төленген салықтар
</t>
    </r>
    <r>
      <rPr>
        <sz val="10"/>
        <rFont val="Times New Roman"/>
        <family val="1"/>
        <charset val="204"/>
      </rPr>
      <t>Налоги, уплаченные нерезидентам</t>
    </r>
  </si>
  <si>
    <r>
      <t xml:space="preserve">Бейрезиденттердің сауда палаталарына, салалық қауымдастықтарына кіретін коммерциялық емес ұйымдарға мүшелік жарналар немесе қатысуға жазылудағы бейрезиденттерге төленген төлемдер
</t>
    </r>
    <r>
      <rPr>
        <sz val="10"/>
        <rFont val="Times New Roman"/>
        <family val="1"/>
        <charset val="204"/>
      </rPr>
      <t>Платежи нерезидентам членских взносов или подписка на участие  в некоммерческих организациях-нерезидентах, включающих отраслевые ассоциации</t>
    </r>
  </si>
  <si>
    <r>
      <t xml:space="preserve">Бейрезиденттерден өсімпұл, айыппұл төлемдері және басқа да ағымдағы трансферттер түріндегі түсімдер
</t>
    </r>
    <r>
      <rPr>
        <sz val="10"/>
        <rFont val="Times New Roman"/>
        <family val="1"/>
        <charset val="204"/>
      </rPr>
      <t>Поступления от нерезидентов в виде пени, штрафных платежей и прочих текущих трансферт</t>
    </r>
  </si>
  <si>
    <r>
      <t xml:space="preserve">Бейрезиденттерге өсімпұл, айыппұл төлемдері және басқа да ағымдағы трансферттер түріндегі төлемдер
</t>
    </r>
    <r>
      <rPr>
        <sz val="10"/>
        <rFont val="Times New Roman"/>
        <family val="1"/>
        <charset val="204"/>
      </rPr>
      <t>Платежи нерезидентам в виде пени, штрафных платежей и прочих текущих трансферт</t>
    </r>
  </si>
  <si>
    <r>
      <t xml:space="preserve">Бейрезиденттерден алынған күрделі трансферттер
</t>
    </r>
    <r>
      <rPr>
        <sz val="10"/>
        <rFont val="Times New Roman"/>
        <family val="1"/>
        <charset val="204"/>
      </rPr>
      <t>Капитальные трансферты, полученные от нерезидентов</t>
    </r>
  </si>
  <si>
    <r>
      <t xml:space="preserve">Бейрезиденттерге ұсынылған күрделі трансферттер
</t>
    </r>
    <r>
      <rPr>
        <sz val="10"/>
        <rFont val="Times New Roman"/>
        <family val="1"/>
        <charset val="204"/>
      </rPr>
      <t>Капитальные трансферты, предоставленные нерезидентам</t>
    </r>
  </si>
  <si>
    <t>Атауы</t>
  </si>
  <si>
    <t>Наименование</t>
  </si>
  <si>
    <t>Адрес (респондента)</t>
  </si>
  <si>
    <t>Телефоны (респонденттің)</t>
  </si>
  <si>
    <t>Телефон (респондента)</t>
  </si>
  <si>
    <t>стационарлық</t>
  </si>
  <si>
    <t>ұялы</t>
  </si>
  <si>
    <t>стационарный</t>
  </si>
  <si>
    <t>мобильный</t>
  </si>
  <si>
    <t>Согласны на распространение первичных статистических данных</t>
  </si>
  <si>
    <t>Не согласны на распространение первичных статистических данных</t>
  </si>
  <si>
    <t>Электрондық пошта мекенжайы (респонденттің)</t>
  </si>
  <si>
    <t>Адрес электронной почты (респондента)</t>
  </si>
  <si>
    <t>Орындаушы</t>
  </si>
  <si>
    <t>Исполнитель</t>
  </si>
  <si>
    <t>тегі, аты және әкесінің аты (бар болған жағдайда)</t>
  </si>
  <si>
    <t>қолы, телефоны (орындаушының)</t>
  </si>
  <si>
    <t>фамилия, имя и отчество (при его наличии)</t>
  </si>
  <si>
    <t>подпись, телефон (исполнителя)</t>
  </si>
  <si>
    <t>қолы</t>
  </si>
  <si>
    <t>подпись</t>
  </si>
  <si>
    <t>Ескертпе:</t>
  </si>
  <si>
    <t>Примечание:</t>
  </si>
  <si>
    <t>Бас бухгалтер немесе есепке қол қою функциясы жүктелген адам</t>
  </si>
  <si>
    <t>Руководитель или лицо, на которое возложена функция по подписанию отчета</t>
  </si>
  <si>
    <t>Басшы немесе есепке қол қою функциясы жүктелген адам</t>
  </si>
  <si>
    <t>1-бөлім.</t>
  </si>
  <si>
    <t>Бейрезиденттерге ұсынылған көлік қызметтері, мың Америка Құрама Штаттарының (бұдан әрі – АҚШ) доллары</t>
  </si>
  <si>
    <t>Раздел 1.</t>
  </si>
  <si>
    <t>Транспортные услуги, предоставленные нерезидентам, в тысячах долларов Соединенных Штатов Америки (далее – США)</t>
  </si>
  <si>
    <t>2-бөлім.</t>
  </si>
  <si>
    <t>Бейрезиденттерден алынған көлік қызметтері, мың АҚШ доллары</t>
  </si>
  <si>
    <t>Раздел 2.</t>
  </si>
  <si>
    <t>Транспортные услуги, полученные от нерезидентов, в тысячах долларов США</t>
  </si>
  <si>
    <t>3-бөлім.</t>
  </si>
  <si>
    <t>Өзге қызмет түрлері, мың АҚШ доллары</t>
  </si>
  <si>
    <t>Раздел 3.</t>
  </si>
  <si>
    <t>Прочие международные услуги, в тысячах долларов США</t>
  </si>
  <si>
    <t>4-бөлім.</t>
  </si>
  <si>
    <t>Жөндеуге арналған тауарлар, ағымдағы және күрделі трансферттер, мың АҚШ доллары</t>
  </si>
  <si>
    <t>Раздел 4.</t>
  </si>
  <si>
    <t>Товары для ремонта, текущие и капитальные трансферты, в тысячах долларов США</t>
  </si>
  <si>
    <r>
      <t xml:space="preserve">Мазмұны
</t>
    </r>
    <r>
      <rPr>
        <sz val="10"/>
        <color theme="1"/>
        <rFont val="Times New Roman"/>
        <family val="1"/>
        <charset val="204"/>
      </rPr>
      <t>Содержание</t>
    </r>
  </si>
  <si>
    <t>Бейрезиденттермен  халықаралық операциялар туралы есеп</t>
  </si>
  <si>
    <t>Отчет о международных операциях с нерезидентами</t>
  </si>
  <si>
    <r>
      <t xml:space="preserve">Негізгі мәліметтер
</t>
    </r>
    <r>
      <rPr>
        <sz val="12"/>
        <color theme="1"/>
        <rFont val="Times New Roman"/>
        <family val="1"/>
        <charset val="204"/>
      </rPr>
      <t>Основные данные</t>
    </r>
  </si>
  <si>
    <r>
      <t xml:space="preserve">Есептің коды </t>
    </r>
    <r>
      <rPr>
        <sz val="10"/>
        <color theme="1"/>
        <rFont val="Times New Roman"/>
        <family val="1"/>
        <charset val="204"/>
      </rPr>
      <t>/ Код отчета</t>
    </r>
  </si>
  <si>
    <r>
      <t xml:space="preserve">Тілі </t>
    </r>
    <r>
      <rPr>
        <sz val="10"/>
        <color theme="1"/>
        <rFont val="Times New Roman"/>
        <family val="1"/>
        <charset val="204"/>
      </rPr>
      <t>/ Язык заполнения *</t>
    </r>
  </si>
  <si>
    <t>Резидент типі / Тип резидента</t>
  </si>
  <si>
    <t>Предприятие</t>
  </si>
  <si>
    <r>
      <t xml:space="preserve">Кәсіпорын </t>
    </r>
    <r>
      <rPr>
        <sz val="10"/>
        <color theme="1"/>
        <rFont val="Times New Roman"/>
        <family val="1"/>
        <charset val="204"/>
      </rPr>
      <t>/ Предприятие</t>
    </r>
  </si>
  <si>
    <r>
      <t xml:space="preserve">БСН </t>
    </r>
    <r>
      <rPr>
        <sz val="10"/>
        <color theme="1"/>
        <rFont val="Times New Roman"/>
        <family val="1"/>
        <charset val="204"/>
      </rPr>
      <t>/ БИН</t>
    </r>
  </si>
  <si>
    <t/>
  </si>
  <si>
    <r>
      <t xml:space="preserve">Шетелдік банктің атауы </t>
    </r>
    <r>
      <rPr>
        <sz val="10"/>
        <color theme="1"/>
        <rFont val="Times New Roman"/>
        <family val="1"/>
        <charset val="204"/>
      </rPr>
      <t>/ Наименование иностранного банка</t>
    </r>
  </si>
  <si>
    <r>
      <t xml:space="preserve">Шетел банкінің елі </t>
    </r>
    <r>
      <rPr>
        <sz val="10"/>
        <color theme="1"/>
        <rFont val="Times New Roman"/>
        <family val="1"/>
        <charset val="204"/>
      </rPr>
      <t>/ Страна иностранного банка</t>
    </r>
  </si>
  <si>
    <r>
      <t xml:space="preserve">Есептік нөмірі </t>
    </r>
    <r>
      <rPr>
        <sz val="10"/>
        <color theme="1"/>
        <rFont val="Times New Roman"/>
        <family val="1"/>
        <charset val="204"/>
      </rPr>
      <t>/ Учетный номер</t>
    </r>
  </si>
  <si>
    <r>
      <t xml:space="preserve">Кезең </t>
    </r>
    <r>
      <rPr>
        <sz val="10"/>
        <color theme="1"/>
        <rFont val="Times New Roman"/>
        <family val="1"/>
        <charset val="204"/>
      </rPr>
      <t>/ Период</t>
    </r>
  </si>
  <si>
    <r>
      <t>Тоқсан</t>
    </r>
    <r>
      <rPr>
        <sz val="11"/>
        <color theme="1"/>
        <rFont val="Calibri"/>
        <family val="2"/>
        <scheme val="minor"/>
      </rPr>
      <t xml:space="preserve">
</t>
    </r>
    <r>
      <rPr>
        <sz val="10"/>
        <color theme="1"/>
        <rFont val="Times New Roman"/>
        <family val="1"/>
        <charset val="204"/>
      </rPr>
      <t>Квартал</t>
    </r>
  </si>
  <si>
    <r>
      <t xml:space="preserve">Жыл </t>
    </r>
    <r>
      <rPr>
        <sz val="10"/>
        <color theme="1"/>
        <rFont val="Times New Roman"/>
        <family val="1"/>
        <charset val="204"/>
      </rPr>
      <t>/ Год</t>
    </r>
  </si>
  <si>
    <r>
      <t xml:space="preserve">Есепті беру күні </t>
    </r>
    <r>
      <rPr>
        <sz val="10"/>
        <color theme="1"/>
        <rFont val="Times New Roman"/>
        <family val="1"/>
        <charset val="204"/>
      </rPr>
      <t>/ Дата предоставления отчета</t>
    </r>
  </si>
  <si>
    <t>АҚШ ДОЛЛАРЫ
ДОЛЛАР США</t>
  </si>
  <si>
    <t>2
1</t>
  </si>
  <si>
    <r>
      <t xml:space="preserve">Түсініктемелер
</t>
    </r>
    <r>
      <rPr>
        <sz val="10"/>
        <color theme="1"/>
        <rFont val="Times New Roman"/>
        <family val="1"/>
        <charset val="204"/>
      </rPr>
      <t>Комментарий</t>
    </r>
  </si>
  <si>
    <r>
      <t xml:space="preserve">Стационарлық телефоны (респонденттің)
</t>
    </r>
    <r>
      <rPr>
        <sz val="10"/>
        <color theme="1"/>
        <rFont val="Times New Roman"/>
        <family val="1"/>
        <charset val="204"/>
      </rPr>
      <t>Стационарный телефон (респондента)</t>
    </r>
  </si>
  <si>
    <r>
      <t xml:space="preserve">Ұялы телефоны (респонденттің)
</t>
    </r>
    <r>
      <rPr>
        <sz val="10"/>
        <color theme="1"/>
        <rFont val="Times New Roman"/>
        <family val="1"/>
        <charset val="204"/>
      </rPr>
      <t>Мобильный телефон (респондента)</t>
    </r>
  </si>
  <si>
    <r>
      <t xml:space="preserve">Электрондық пошта мекенжайы (респонденттің)
</t>
    </r>
    <r>
      <rPr>
        <sz val="10"/>
        <color theme="1"/>
        <rFont val="Times New Roman"/>
        <family val="1"/>
        <charset val="204"/>
      </rPr>
      <t>Адрес электронной почты (респондента)</t>
    </r>
  </si>
  <si>
    <r>
      <t xml:space="preserve">Қазақстан Республикасы Ұлттық Банкі толтырады
</t>
    </r>
    <r>
      <rPr>
        <sz val="10"/>
        <color theme="1"/>
        <rFont val="Times New Roman"/>
        <family val="1"/>
        <charset val="204"/>
      </rPr>
      <t>Заполняется Национальным Банком Республики Казахстан</t>
    </r>
  </si>
  <si>
    <r>
      <t xml:space="preserve">Бөлімдер
</t>
    </r>
    <r>
      <rPr>
        <sz val="10"/>
        <color theme="1"/>
        <rFont val="Times New Roman"/>
        <family val="1"/>
        <charset val="204"/>
      </rPr>
      <t>Разделы</t>
    </r>
  </si>
  <si>
    <r>
      <t xml:space="preserve">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
</t>
    </r>
    <r>
      <rPr>
        <sz val="10"/>
        <color theme="1"/>
        <rFont val="Times New Roman"/>
        <family val="1"/>
        <charset val="204"/>
      </rPr>
      <t>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t>
    </r>
  </si>
  <si>
    <r>
      <t xml:space="preserve">Көлік қызметтері, тасымалдауға ілеспе және өзге де халықаралық операциялар туралы есеп 
</t>
    </r>
    <r>
      <rPr>
        <sz val="12"/>
        <color theme="1"/>
        <rFont val="Times New Roman"/>
        <family val="1"/>
        <charset val="204"/>
      </rPr>
      <t>Отчет об услугах транспорта, сопутствующих транспортировке и прочих международных операциях</t>
    </r>
  </si>
  <si>
    <r>
      <t xml:space="preserve">Т.А.Ә. Басшы немесе есепке қол қою функциясы жүктелген адам
</t>
    </r>
    <r>
      <rPr>
        <sz val="10"/>
        <color theme="1"/>
        <rFont val="Times New Roman"/>
        <family val="1"/>
        <charset val="204"/>
      </rPr>
      <t>Ф.И.О. Руководитель или лицо, на которое возложена функция по подписанию отчета</t>
    </r>
  </si>
  <si>
    <r>
      <t xml:space="preserve">Т.А.Ә. Бас бухгалтер немесе есепке қол қою функциясы жүктелген адам 
</t>
    </r>
    <r>
      <rPr>
        <sz val="10"/>
        <color theme="1"/>
        <rFont val="Times New Roman"/>
        <family val="1"/>
        <charset val="204"/>
      </rPr>
      <t>Ф.И.О. Главный бухгалтер или лицо, на которое возложена функция по подписанию отчета</t>
    </r>
  </si>
  <si>
    <t>Мекенжайы (респонденттің) / Адрес (респондента)</t>
  </si>
  <si>
    <r>
      <t xml:space="preserve">Т.А.Ә. Орындаушының / </t>
    </r>
    <r>
      <rPr>
        <sz val="10"/>
        <color theme="1"/>
        <rFont val="Times New Roman"/>
        <family val="1"/>
        <charset val="204"/>
      </rPr>
      <t>Ф.И.О. Исполнителя</t>
    </r>
  </si>
  <si>
    <r>
      <t xml:space="preserve">Орындаушының телефоны / </t>
    </r>
    <r>
      <rPr>
        <sz val="10"/>
        <color theme="1"/>
        <rFont val="Times New Roman"/>
        <family val="1"/>
        <charset val="204"/>
      </rPr>
      <t>Телефон исполнителя</t>
    </r>
  </si>
  <si>
    <r>
      <t xml:space="preserve">Алғашқы статистикалық деректерді таратуға келісеміз
</t>
    </r>
    <r>
      <rPr>
        <sz val="10"/>
        <color theme="1"/>
        <rFont val="Times New Roman"/>
        <family val="1"/>
        <charset val="204"/>
      </rPr>
      <t>Согласны на распространение первичных статистических данных *</t>
    </r>
  </si>
  <si>
    <r>
      <t xml:space="preserve">* Аталған тармақ «Мемлекеттік статистика туралы» Қазақстан Республикасының 2010 жылғы 19 наурыздағы Заңының 8-бабының 5-тармағына сәйкес толтырылады
</t>
    </r>
    <r>
      <rPr>
        <sz val="10"/>
        <color theme="1"/>
        <rFont val="Times New Roman"/>
        <family val="1"/>
        <charset val="204"/>
      </rPr>
      <t>Данный пункт заполняется согласно пункту 5 статьи 8 Закона Республики Казахстан от 19 марта 2010 года «О государственной статистике»</t>
    </r>
  </si>
  <si>
    <t>2025 жылғы 23 маусымдағы № 33</t>
  </si>
  <si>
    <t>от 23 июня 2025 года № 33</t>
  </si>
  <si>
    <t>Ведомстволық статистикалық байқаудың статистикалық нысаны</t>
  </si>
  <si>
    <t>3
2
1</t>
  </si>
  <si>
    <t>Қазақстан Республикасы Ұлттық Банкінің аумақтық филиалына  респонденттің орналасқан жері бойынша ұсынылады</t>
  </si>
  <si>
    <t>Представляется территориальному филиалу Национального Банка Республики Казахстан по месту нахождения респондента</t>
  </si>
  <si>
    <t>Қазақстан Республикасында
валюталық операцияларды
мониторингтеу қағидаларына</t>
  </si>
  <si>
    <t>к Правилам мониторинга
валютных операций в
Республике Казахстан</t>
  </si>
  <si>
    <t>Әкімшілік деректерді</t>
  </si>
  <si>
    <t>жинау үшін арналған нысан</t>
  </si>
  <si>
    <t>Форма, предназначенная для сбора</t>
  </si>
  <si>
    <t>административных данных</t>
  </si>
  <si>
    <t>Кезеңділігі: тоқсан сайын</t>
  </si>
  <si>
    <t>Периодичность: ежеквартальная</t>
  </si>
  <si>
    <t>Есептік нөмір беру орны бойынша Қазақстан Республикасы Ұлттық Банкінің аумақтық филиалына ұсынылады</t>
  </si>
  <si>
    <t>Представляется в территориальный филиал Национального Банка Республики Казахстан по месту присвоения учетного номера</t>
  </si>
  <si>
    <t>Әкімшілік деректерге арналған нысан Қазақстан Республикасы Ұлттық Банкінің www.nationalbank.kz интернет-ресурсына орналастырылған</t>
  </si>
  <si>
    <t>Форма административных данных размещена на интернет-ресурсе Национального Банка Республики Казахстан www.nationalbank.kz</t>
  </si>
  <si>
    <t>Ұсыну мерзімі: есепті кезеңнен кейінгі айдың 10 (оныншы) күніне (қоса алғанда) дейін</t>
  </si>
  <si>
    <t>Срок представления: до десятого числа (включительно) месяца, следующего за отчетным периодом</t>
  </si>
  <si>
    <t>Шетелдік қаржылық емес ұйымдардың</t>
  </si>
  <si>
    <t>Қазақстан Республикасында қызметін</t>
  </si>
  <si>
    <t>жүзеге асыратын филиалдарының (өкілдіктерінің)</t>
  </si>
  <si>
    <t>ақпарат ұсыну қағидаларына</t>
  </si>
  <si>
    <t>к Правилам представления</t>
  </si>
  <si>
    <t>информации филиалами (представительствами)</t>
  </si>
  <si>
    <t>иностранных нефинансовых организаций,</t>
  </si>
  <si>
    <t>осуществляющими деятельность</t>
  </si>
  <si>
    <t>в Республике Казахстан</t>
  </si>
  <si>
    <t>Әкімшілік деректерді жинауға арналған нысан</t>
  </si>
  <si>
    <t>Форма, предназначенная для сбора административных данных</t>
  </si>
  <si>
    <t>Ұсынады: Шетелдік қаржылық емес ұйымдардың Қазақстан Республикасында қызметін жүзеге асыратын филиалдарының (өкілдіктерінің) ақпарат ұсыну қағидаларының 5-тармағына сәйкес қалыптастырылатын филиалдардың (өкілдіктердің) тізіміне енгізілген шетелдік қаржылық емес ұйымның филиалы (өкілдігі)</t>
  </si>
  <si>
    <t>Представляют: филиал (представительство) иностранной нефинансовой организации, включенный в список филиалов (представительств), формируемый в соответствии с пунктом 5 Правил представления информации филиалами (представительствами) иностранных нефинансовых организаций, осуществляющими деятельность в Республике Казахстан</t>
  </si>
  <si>
    <t>Нысан қайда ұсынылады: Қазақстан Республикасында қызметін бір жылдан астам жүзеге асыратын шетелдік қаржылық емес ұйымның филиалы (өкілдігі) орналасқан орны бойынша Қазақстан Республикасы Ұлттық Банкінің аумақтық филиалы</t>
  </si>
  <si>
    <t>Куда представляется форма: территориальный филиал Национального Банка Республики Казахстан по месту нахождения филиала (представительства) иностранной нефинансовой организации, осуществляющего деятельность в Республике Казахстан более одного года</t>
  </si>
  <si>
    <t>Ұсыну мерзімі: есепті тоқсаннан кейінгі бірінші айдың жиырмасына (қоса алғанда) дейін</t>
  </si>
  <si>
    <t>Срок представления: до двадцатого числа (включительно) первого месяца, следующего за отчетным кварталом</t>
  </si>
  <si>
    <t>Қазақстан Республикасының Ұлттық Банкіне ұсынылады</t>
  </si>
  <si>
    <t>Представляется  Национальному Банку Республики Казахстан</t>
  </si>
  <si>
    <t>Индексі</t>
  </si>
  <si>
    <t>Есепті кезең</t>
  </si>
  <si>
    <t>Индекс</t>
  </si>
  <si>
    <t>Респонденттер тізіміне енгізілген заңды тұлғалар ұсынады</t>
  </si>
  <si>
    <t>Представляют юридические лица, включенные в перечень респондентов</t>
  </si>
  <si>
    <t>қаулыға 13-қосымша</t>
  </si>
  <si>
    <t>8-ТБ</t>
  </si>
  <si>
    <t>Басшы (Бас бухгалтер)</t>
  </si>
  <si>
    <t>Руководитель (Главный бухгалтер)</t>
  </si>
  <si>
    <t>(лауазымы)</t>
  </si>
  <si>
    <t>(қолы)</t>
  </si>
  <si>
    <t>(тегі, аты, әкесінің аты (бар болса))</t>
  </si>
  <si>
    <t>(должность)</t>
  </si>
  <si>
    <t>(подпись)</t>
  </si>
  <si>
    <t>(фамилия, имя, отчество (при наличии))</t>
  </si>
  <si>
    <t>телефоны</t>
  </si>
  <si>
    <t>телефон</t>
  </si>
  <si>
    <t>Ескертпе</t>
  </si>
  <si>
    <t>Примечание</t>
  </si>
  <si>
    <t>Бас бухгалтер (ол болмаған кезеңде – оның орнындағы адам)</t>
  </si>
  <si>
    <t>Главный бухгалтер (в период его отсутствия – лицо, его замещающее)</t>
  </si>
  <si>
    <t>Түсіндірме:</t>
  </si>
  <si>
    <t xml:space="preserve">Комментарий: </t>
  </si>
  <si>
    <t>Мекенжайы (респонденттің)</t>
  </si>
  <si>
    <t>Бастапқы статистикалық деректерді таратуға келісеміз</t>
  </si>
  <si>
    <t>Бастапқы статистикалық деректерді таратуға келіспейміз</t>
  </si>
  <si>
    <t xml:space="preserve">Главный бухгалтер или лицо, на которое возложена функция по подписанию отчета  </t>
  </si>
  <si>
    <t>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t>
  </si>
  <si>
    <t>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t>
  </si>
  <si>
    <t> 1-тарау. Жалпы ережелер</t>
  </si>
  <si>
    <t>3. Статистикалық нысанды респонденттер тізіміне енгізілген заңды тұлғалар ұсынады. Келер жылға респонденттердің тізімін Қазақстан Республикасының Ұлттық Банкі қалыптастырады және Қазақстан Республикасы Ұлттық Банкінің ресми интернет-ресурсында орналастырады.</t>
  </si>
  <si>
    <t>2-тарау. Статистикалық нысанды толтыру</t>
  </si>
  <si>
    <t>1) резиденттер:</t>
  </si>
  <si>
    <t>азаматтығына қарамастан Қазақстан Республикасында бір жылдан аса тұратын жеке тұлғалар және Қазақстаннан тыс аумақта бір жылдан кем уақытша тұратын Қазақстан Республикасының азаматтары. Қазақстан Республикасының мемлекеттік қызмет, білім алу және емделу мақсатындағы шет елдегі азаматтары олардың басқа елдердің аумағында болу мерзімдеріне қарамастан резиденттер болып табылады;</t>
  </si>
  <si>
    <t>халықаралық ұйымдарды, шетелдік елшіліктерді, консулдықтарды және басқа да дипломатиялық және ресми өкілдіктерді қоспағанда, Қазақстан Республикасының аумағындағы заңды тұлғалар;</t>
  </si>
  <si>
    <t>заңды тұлғаның құрылуысыз Қазақстан Республикасының заңнамасына сәйкес құрылған ұйымдар;</t>
  </si>
  <si>
    <t>Қазақстан Республикасының аумағынан тыс жерлердегі қазақстандық елшіліктер, консулдықтар және басқа да дипломатиялық және ресми өкілдіктер;</t>
  </si>
  <si>
    <t>осы тармақтың осы тармақшасының үшінші абзацында және 2) тармақшасының үшінші абзацында көрсетілген заңды тұлғалардың Қазақстан Республикасының аумағындағы филиалдары және өкілдіктері;</t>
  </si>
  <si>
    <t>2) бейрезиденттер:</t>
  </si>
  <si>
    <t>азаматтығына қарамастан шет елде бір жылдан астам тұратын жеке тұлғалар және Қазақстан Республикасының аумағында бір жылдан аз тұратын шетелдік азаматтар. Шет мемлекеттердің мемлекеттік қызмет, білім алу және емделу мақсатында жүрген азаматтары олардың республика аумағында болу мерзімдеріне қарамастан бейрезиденттер болып табылады;</t>
  </si>
  <si>
    <t>Қазақстан Республикасының елшіліктерін, консулдықтарын және басқа да дипломатиялық және ресми өкілдіктерін қоспағанда, басқа мемлекеттердің аумағындағы заңды тұлғалар;</t>
  </si>
  <si>
    <t>Қазақстан Республикасының аумағындағы халықаралық ұйымдар, шетелдік елшіліктер, консулдықтар және басқа да шетелдік дипломатиялық және ресми өкілдіктер;</t>
  </si>
  <si>
    <t>1) тармақшаның үшінші абзацында және осы тармақшаның үшінші абзацында көрсетілген заңды тұлғалардың басқа мемлекеттер аумағындағы филиалдары және өкілдіктері;</t>
  </si>
  <si>
    <t>3-тарау. Арифметикалық-логикалық бақылау</t>
  </si>
  <si>
    <t xml:space="preserve"> </t>
  </si>
  <si>
    <t>5. Статистикалық нысанды толтыру кезінде мынадай анықтамалар қолданылады:</t>
  </si>
  <si>
    <t>Валюта кодтары ҚР ҰЖ 07 ISO 4217-2019 «Валюталар мен қорларды белгілеуге арналған кодтар» Қазақстан Республикасының ұлттық жіктеуішіне сәйкес көрсетіледі.</t>
  </si>
  <si>
    <t>Глава 1. Общие положения</t>
  </si>
  <si>
    <t>Глава 2. Заполнение статистической формы</t>
  </si>
  <si>
    <t>Глава 3. Арифметико-логический контроль</t>
  </si>
  <si>
    <r>
      <t xml:space="preserve">Елдер
</t>
    </r>
    <r>
      <rPr>
        <sz val="12"/>
        <color indexed="8"/>
        <rFont val="Times New Roman"/>
        <family val="1"/>
        <charset val="204"/>
      </rPr>
      <t>Страны</t>
    </r>
  </si>
  <si>
    <t>Перенос текста</t>
  </si>
  <si>
    <t>Код слева</t>
  </si>
  <si>
    <t>Код справа</t>
  </si>
  <si>
    <t>№</t>
  </si>
  <si>
    <t>Наименование на русском языке</t>
  </si>
  <si>
    <t>Қазақ тіліндегі атауы</t>
  </si>
  <si>
    <r>
      <t xml:space="preserve">Атауы
</t>
    </r>
    <r>
      <rPr>
        <sz val="10"/>
        <color indexed="8"/>
        <rFont val="Times New Roman"/>
        <family val="1"/>
        <charset val="204"/>
      </rPr>
      <t>Наименование</t>
    </r>
  </si>
  <si>
    <r>
      <t xml:space="preserve">ДЕЖЖ коды
</t>
    </r>
    <r>
      <rPr>
        <sz val="10"/>
        <color indexed="8"/>
        <rFont val="Times New Roman"/>
        <family val="1"/>
        <charset val="204"/>
      </rPr>
      <t>Код ОКСМ</t>
    </r>
  </si>
  <si>
    <r>
      <t xml:space="preserve">ТМД белгісі
</t>
    </r>
    <r>
      <rPr>
        <sz val="10"/>
        <color indexed="8"/>
        <rFont val="Times New Roman"/>
        <family val="1"/>
        <charset val="204"/>
      </rPr>
      <t>Признак СНГ</t>
    </r>
  </si>
  <si>
    <r>
      <t xml:space="preserve">Белгісі
</t>
    </r>
    <r>
      <rPr>
        <sz val="10"/>
        <color indexed="8"/>
        <rFont val="Times New Roman"/>
        <family val="1"/>
        <charset val="204"/>
      </rPr>
      <t>Признак</t>
    </r>
  </si>
  <si>
    <t>др.страны не СНГ</t>
  </si>
  <si>
    <t>ТМД емес басқа елдер</t>
  </si>
  <si>
    <t>АВСТРАЛИЯ</t>
  </si>
  <si>
    <t>036</t>
  </si>
  <si>
    <t>АВСТРИЯ</t>
  </si>
  <si>
    <t>040</t>
  </si>
  <si>
    <t>АЗЕРБАЙДЖАН</t>
  </si>
  <si>
    <t>ӘЗЕРБАЙЖАН</t>
  </si>
  <si>
    <t>031</t>
  </si>
  <si>
    <t>АЛБАНИЯ</t>
  </si>
  <si>
    <t>008</t>
  </si>
  <si>
    <t>АЛЖИР</t>
  </si>
  <si>
    <t>012</t>
  </si>
  <si>
    <t>АМЕРИКАНСКОЕ CАМОА</t>
  </si>
  <si>
    <t>АМЕРИКАН CАМОАСЫ</t>
  </si>
  <si>
    <t>016</t>
  </si>
  <si>
    <t>АНГИЛЬЯ</t>
  </si>
  <si>
    <t>660</t>
  </si>
  <si>
    <t>АНГОЛА</t>
  </si>
  <si>
    <t>024</t>
  </si>
  <si>
    <t>АНДОРРА</t>
  </si>
  <si>
    <t>020</t>
  </si>
  <si>
    <t>АНТАРКТИКА</t>
  </si>
  <si>
    <t>010</t>
  </si>
  <si>
    <t>АНТИГУА И БАРБУДА</t>
  </si>
  <si>
    <t>АНТИГУА Ж?НЕ БАРБУДА</t>
  </si>
  <si>
    <t>028</t>
  </si>
  <si>
    <t>АРГЕНТИНА</t>
  </si>
  <si>
    <t>032</t>
  </si>
  <si>
    <t>АРМЕНИЯ</t>
  </si>
  <si>
    <t>051</t>
  </si>
  <si>
    <t>АРУБА</t>
  </si>
  <si>
    <t>533</t>
  </si>
  <si>
    <t>АТТОЛ ДЖОНСТОН (США)</t>
  </si>
  <si>
    <t>396</t>
  </si>
  <si>
    <t>АФГАНИСТАН</t>
  </si>
  <si>
    <t>АУҒАНСТАН</t>
  </si>
  <si>
    <t>004</t>
  </si>
  <si>
    <t>БАГАМЫ</t>
  </si>
  <si>
    <t>БАГАМ</t>
  </si>
  <si>
    <t>044</t>
  </si>
  <si>
    <t>БАНГЛАДЕШ</t>
  </si>
  <si>
    <t>050</t>
  </si>
  <si>
    <t>БАРБАДОС</t>
  </si>
  <si>
    <t>052</t>
  </si>
  <si>
    <t>БАХРЕЙН</t>
  </si>
  <si>
    <t>048</t>
  </si>
  <si>
    <t>БЕЛАРУСЬ</t>
  </si>
  <si>
    <t>112</t>
  </si>
  <si>
    <t>БЕЛИЗ</t>
  </si>
  <si>
    <t>084</t>
  </si>
  <si>
    <t>БЕЛЬГИЯ</t>
  </si>
  <si>
    <t>056</t>
  </si>
  <si>
    <t>БЕНИН</t>
  </si>
  <si>
    <t>204</t>
  </si>
  <si>
    <t>БЕРМУДЫ</t>
  </si>
  <si>
    <t>БЕРМУД</t>
  </si>
  <si>
    <t>060</t>
  </si>
  <si>
    <t>БОЛГАРИЯ</t>
  </si>
  <si>
    <t>100</t>
  </si>
  <si>
    <t>БОЛИВИЯ, МНОГОНАЦИОНАЛЬНОЕ ГОСУДАРСТВО БОЛИВИЯ</t>
  </si>
  <si>
    <t>БОЛИВИЯ, БОЛИВИЯ К?П ?ЛТТЫ МЕМЛЕКЕТІ</t>
  </si>
  <si>
    <t>068</t>
  </si>
  <si>
    <t>БОНЭЙР, СИНТ-ЭСТАТИУС И САБА</t>
  </si>
  <si>
    <t>БОНЭЙР, СИНТ-ЭСТАТИУС Ж?НЕ САБА</t>
  </si>
  <si>
    <t>535</t>
  </si>
  <si>
    <t>БОСНИЯ И ГЕРЦЕГОВИНА</t>
  </si>
  <si>
    <t>БОСНИЯ ЖӘНЕ ГЕРЦЕГОВИНА</t>
  </si>
  <si>
    <t>070</t>
  </si>
  <si>
    <t>БОТСВАНА</t>
  </si>
  <si>
    <t>072</t>
  </si>
  <si>
    <t>БРАЗИЛИЯ</t>
  </si>
  <si>
    <t>076</t>
  </si>
  <si>
    <t>БРИТАНСКАЯ ТЕРРИТОРИЯ В ИНДИЙСКОМ ОКЕАНЕ</t>
  </si>
  <si>
    <t>086</t>
  </si>
  <si>
    <t>БРУНЕЙ-ДАРУССАЛАМ</t>
  </si>
  <si>
    <t>096</t>
  </si>
  <si>
    <t>БУРКИНА-ФАСО</t>
  </si>
  <si>
    <t>854</t>
  </si>
  <si>
    <t>БУРУНДИ</t>
  </si>
  <si>
    <t>108</t>
  </si>
  <si>
    <t>БУТАН</t>
  </si>
  <si>
    <t>064</t>
  </si>
  <si>
    <t>ВАНУАТУ</t>
  </si>
  <si>
    <t>548</t>
  </si>
  <si>
    <t>ВЕНГРИЯ</t>
  </si>
  <si>
    <t>348</t>
  </si>
  <si>
    <t>ВЕНЕСУЭЛА, БОЛИВАРИАНСКАЯ РЕСПУБЛИКА</t>
  </si>
  <si>
    <t>ВЕНЕСУЭЛА, БОЛИВАРИЯ РЕСПУБЛИКАСЫ</t>
  </si>
  <si>
    <t>862</t>
  </si>
  <si>
    <t>ВИРГИНСКИЕ ОСТРОВА (ВЕЛИКОБРИТАНИЯ)</t>
  </si>
  <si>
    <t>ВИРГИН АРАЛДАРЫ (ҰЛЫБРИТАНИЯ)</t>
  </si>
  <si>
    <t>092</t>
  </si>
  <si>
    <t>ВИРГИНСКИЕ ОСТРОВА, США</t>
  </si>
  <si>
    <t>ВИРГИН АРАЛДАРЫ,  А?Ш</t>
  </si>
  <si>
    <t>850</t>
  </si>
  <si>
    <t>Внешние малые острова США</t>
  </si>
  <si>
    <t>АҚШ сыртқы шағын аралдары</t>
  </si>
  <si>
    <t>581</t>
  </si>
  <si>
    <t>ВЬЕТНАМ</t>
  </si>
  <si>
    <t>704</t>
  </si>
  <si>
    <t>ГАБОН</t>
  </si>
  <si>
    <t>266</t>
  </si>
  <si>
    <t>ГАИТИ</t>
  </si>
  <si>
    <t>332</t>
  </si>
  <si>
    <t>ГАМБИЯ</t>
  </si>
  <si>
    <t>270</t>
  </si>
  <si>
    <t>ГАНА - РЕСПУБЛИКА ГАНА</t>
  </si>
  <si>
    <t>ГАНА - ГАНА РЕСПУБЛИКАСЫ</t>
  </si>
  <si>
    <t>288</t>
  </si>
  <si>
    <t>ГВАДЕЛУПА</t>
  </si>
  <si>
    <t>312</t>
  </si>
  <si>
    <t>ГВАТЕМАЛА</t>
  </si>
  <si>
    <t>320</t>
  </si>
  <si>
    <t>ГВИНЕЯ</t>
  </si>
  <si>
    <t>324</t>
  </si>
  <si>
    <t>ГВИНЕЯ-БИСАУ</t>
  </si>
  <si>
    <t>624</t>
  </si>
  <si>
    <t>ГЕРМАНИЯ</t>
  </si>
  <si>
    <t>276</t>
  </si>
  <si>
    <t>ГИБРАЛТАР</t>
  </si>
  <si>
    <t>292</t>
  </si>
  <si>
    <t>ГОНДУРАС</t>
  </si>
  <si>
    <t>340</t>
  </si>
  <si>
    <t>ГОНКОНГ</t>
  </si>
  <si>
    <t>344</t>
  </si>
  <si>
    <t>ГРЕНАДА</t>
  </si>
  <si>
    <t>308</t>
  </si>
  <si>
    <t>ГРЕНЛАНДИЯ</t>
  </si>
  <si>
    <t>304</t>
  </si>
  <si>
    <t>ГРЕЦИЯ</t>
  </si>
  <si>
    <t>300</t>
  </si>
  <si>
    <t>ГРУЗИЯ</t>
  </si>
  <si>
    <t>268</t>
  </si>
  <si>
    <t>ГУАМ</t>
  </si>
  <si>
    <t>316</t>
  </si>
  <si>
    <t>ДАНИЯ</t>
  </si>
  <si>
    <t>208</t>
  </si>
  <si>
    <t>ДЖИБУТИ</t>
  </si>
  <si>
    <t>262</t>
  </si>
  <si>
    <t>ДОМИНИКА</t>
  </si>
  <si>
    <t>212</t>
  </si>
  <si>
    <t>ДОМИНИКАНСКАЯ РЕСПУБЛИКА</t>
  </si>
  <si>
    <t>ДОМИНИКАН РЕСПУБЛИКАСЫ</t>
  </si>
  <si>
    <t>214</t>
  </si>
  <si>
    <t>др. страны СНГ</t>
  </si>
  <si>
    <t>ТМД-ның басқа елдері</t>
  </si>
  <si>
    <t>ЕГИПЕТ - АРАБСКАЯ РЕСПУБЛИКА ЕГИПЕТ</t>
  </si>
  <si>
    <t>ЕГИПЕТ - ЕГИПЕТ АРАБ РЕСПУБЛИКАСЫ</t>
  </si>
  <si>
    <t>818</t>
  </si>
  <si>
    <t>ЗАМБИЯ</t>
  </si>
  <si>
    <t>894</t>
  </si>
  <si>
    <t>ЗАПАДНАЯ САХАРА</t>
  </si>
  <si>
    <t>732</t>
  </si>
  <si>
    <t>ЗИМБАБВЕ</t>
  </si>
  <si>
    <t>716</t>
  </si>
  <si>
    <t>ЙЕМЕН</t>
  </si>
  <si>
    <t>887</t>
  </si>
  <si>
    <t>ИЗРАИЛЬ</t>
  </si>
  <si>
    <t>376</t>
  </si>
  <si>
    <t>ИНДИЯ</t>
  </si>
  <si>
    <t>356</t>
  </si>
  <si>
    <t>ИНДОНЕЗИЯ</t>
  </si>
  <si>
    <t>360</t>
  </si>
  <si>
    <t>ИОРДАНИЯ</t>
  </si>
  <si>
    <t>400</t>
  </si>
  <si>
    <t>ИРАК</t>
  </si>
  <si>
    <t>368</t>
  </si>
  <si>
    <t>ИРАН, ИСЛАМСКАЯ РЕСПУБЛИКА</t>
  </si>
  <si>
    <t>ИРАН, ИСЛАМ РЕСПУБЛИКАСЫ</t>
  </si>
  <si>
    <t>364</t>
  </si>
  <si>
    <t>ИРЛАНДИЯ</t>
  </si>
  <si>
    <t>372</t>
  </si>
  <si>
    <t>ИСЛАНДИЯ</t>
  </si>
  <si>
    <t>352</t>
  </si>
  <si>
    <t>ИСПАНИЯ</t>
  </si>
  <si>
    <t>724</t>
  </si>
  <si>
    <t>ИТАЛИЯ</t>
  </si>
  <si>
    <t>380</t>
  </si>
  <si>
    <t>КАБО-ВЕРДЕ</t>
  </si>
  <si>
    <t>132</t>
  </si>
  <si>
    <t>КАЗАХСТАН</t>
  </si>
  <si>
    <t>398</t>
  </si>
  <si>
    <t>КАМБОДЖА</t>
  </si>
  <si>
    <t>116</t>
  </si>
  <si>
    <t>КАМЕРУН</t>
  </si>
  <si>
    <t>120</t>
  </si>
  <si>
    <t>КАНАДА</t>
  </si>
  <si>
    <t>124</t>
  </si>
  <si>
    <t>КАТАР</t>
  </si>
  <si>
    <t>634</t>
  </si>
  <si>
    <t>КЕНИЯ</t>
  </si>
  <si>
    <t>404</t>
  </si>
  <si>
    <t>КИПР</t>
  </si>
  <si>
    <t>196</t>
  </si>
  <si>
    <t>КИРИБАТИ</t>
  </si>
  <si>
    <t>296</t>
  </si>
  <si>
    <t>КИТАЙ</t>
  </si>
  <si>
    <t>156</t>
  </si>
  <si>
    <t>Кокосовые острова или острова Килинг</t>
  </si>
  <si>
    <t>Кокос аралдары немесе Килинг аралдары</t>
  </si>
  <si>
    <t>166</t>
  </si>
  <si>
    <t>КОЛУМБИЯ</t>
  </si>
  <si>
    <t>170</t>
  </si>
  <si>
    <t>КОМОРЫ</t>
  </si>
  <si>
    <t>КОМОР</t>
  </si>
  <si>
    <t>174</t>
  </si>
  <si>
    <t>КОНГО</t>
  </si>
  <si>
    <t>178</t>
  </si>
  <si>
    <t>КОНГО, ДЕМОКРАТИЧЕСКАЯ РЕСПУБЛИКА</t>
  </si>
  <si>
    <t>КОНГО, ДЕМОКРАТИЯЛЫ? РЕСПУБЛИКА</t>
  </si>
  <si>
    <t>180</t>
  </si>
  <si>
    <t>Корея, Народно-Демократическая  республика</t>
  </si>
  <si>
    <t>Корея, Халықтық-Демократиялық республика</t>
  </si>
  <si>
    <t>408</t>
  </si>
  <si>
    <t>Королевство Эсватини</t>
  </si>
  <si>
    <t>Эсватини Королдігі</t>
  </si>
  <si>
    <t>748</t>
  </si>
  <si>
    <t>КОСТА-РИКА</t>
  </si>
  <si>
    <t>188</t>
  </si>
  <si>
    <t>КОТ-Д ИВУАР</t>
  </si>
  <si>
    <t>384</t>
  </si>
  <si>
    <t>КУБА</t>
  </si>
  <si>
    <t>192</t>
  </si>
  <si>
    <t>КУВЕЙТ</t>
  </si>
  <si>
    <t>414</t>
  </si>
  <si>
    <t>КЫРГЫЗСТАН</t>
  </si>
  <si>
    <t>417</t>
  </si>
  <si>
    <t>Кюрасао</t>
  </si>
  <si>
    <t>531</t>
  </si>
  <si>
    <t>ЛАОССКАЯ НАРОДНО-ДЕМОКРАТИЧЕСКАЯ РЕСПУБЛИКА</t>
  </si>
  <si>
    <t>ЛАОС ХАЛЫҚТЫҚ-ДЕМОКРАТИЯЛЫҚ РЕСПУБЛИКАСЫ</t>
  </si>
  <si>
    <t>418</t>
  </si>
  <si>
    <t>ЛАТВИЯ</t>
  </si>
  <si>
    <t>428</t>
  </si>
  <si>
    <t>ЛЕСОТО</t>
  </si>
  <si>
    <t>426</t>
  </si>
  <si>
    <t>ЛИБЕРИЯ</t>
  </si>
  <si>
    <t>430</t>
  </si>
  <si>
    <t>ЛИВАН</t>
  </si>
  <si>
    <t>422</t>
  </si>
  <si>
    <t>ЛИВИЯ</t>
  </si>
  <si>
    <t>434</t>
  </si>
  <si>
    <t>ЛИТВА</t>
  </si>
  <si>
    <t>440</t>
  </si>
  <si>
    <t>ЛИХТЕНШТЕЙН</t>
  </si>
  <si>
    <t>438</t>
  </si>
  <si>
    <t>ЛЮКСЕМБУРГ</t>
  </si>
  <si>
    <t>442</t>
  </si>
  <si>
    <t>м/о Азиатский банк инфраструктурных инвестиций</t>
  </si>
  <si>
    <t>MO1</t>
  </si>
  <si>
    <t>м/о Антикризисный фонд ЕврАзЭС</t>
  </si>
  <si>
    <t>MO2</t>
  </si>
  <si>
    <t>м/о Евразийский Банк Развития</t>
  </si>
  <si>
    <t>м/о Международная Ассоцияация Развития</t>
  </si>
  <si>
    <t>MO3</t>
  </si>
  <si>
    <t>МАВРИКИЙ</t>
  </si>
  <si>
    <t>480</t>
  </si>
  <si>
    <t>МАВРИТАНИЯ</t>
  </si>
  <si>
    <t>478</t>
  </si>
  <si>
    <t>МАДАГАСКАР</t>
  </si>
  <si>
    <t>450</t>
  </si>
  <si>
    <t>МАЙОТТА</t>
  </si>
  <si>
    <t>175</t>
  </si>
  <si>
    <t>МАКАО - СПЕЦИАЛЬНЫЙ АДМИНИСТРАТИВНЫЙ РЕГИОН В КИТАЕ</t>
  </si>
  <si>
    <t>МАКАО - ҚЫТАЙДАҒЫ АРНАЙЫ ӘКІМШІЛІК АЙМАҚ</t>
  </si>
  <si>
    <t>446</t>
  </si>
  <si>
    <t>МАКЕДОНИЯ, БЫВШАЯ ЮГОСЛАВСКАЯ РЕСПУБЛИКА</t>
  </si>
  <si>
    <t>МАКЕДОНИЯ, Б?РЫН?Ы ЮГОСЛАВИЯ РЕСПУБЛИКАСЫ</t>
  </si>
  <si>
    <t>807</t>
  </si>
  <si>
    <t>МАЛАВИ</t>
  </si>
  <si>
    <t>454</t>
  </si>
  <si>
    <t>МАЛАЙЗИЯ</t>
  </si>
  <si>
    <t>458</t>
  </si>
  <si>
    <t>МАЛИ</t>
  </si>
  <si>
    <t>466</t>
  </si>
  <si>
    <t>МАЛЬДИВЫ</t>
  </si>
  <si>
    <t>462</t>
  </si>
  <si>
    <t>МАЛЬТА</t>
  </si>
  <si>
    <t>470</t>
  </si>
  <si>
    <t>МАРОККО</t>
  </si>
  <si>
    <t>504</t>
  </si>
  <si>
    <t>МАРТИНИКА</t>
  </si>
  <si>
    <t>474</t>
  </si>
  <si>
    <t>МАРШАЛЛОВЫ ОСТРОВА</t>
  </si>
  <si>
    <t>МАРШАЛ АРАЛДАРЫ</t>
  </si>
  <si>
    <t>584</t>
  </si>
  <si>
    <t>МЕЖДУНАРОДНЫЕ ОРГАНИЗАЦИИ</t>
  </si>
  <si>
    <t>ХАЛЫҚАРАЛЫҚ ҰЙЫМДАР</t>
  </si>
  <si>
    <t>999</t>
  </si>
  <si>
    <t>МЕКСИКА</t>
  </si>
  <si>
    <t>484</t>
  </si>
  <si>
    <t>МИКРОНЕЗИЯ, ФЕДЕРАТИВНЫЕ ШТАТЫ</t>
  </si>
  <si>
    <t>МИКРОНЕЗИЯ, ФЕДЕРАЦИЯЛЫ? ШТАТТАР</t>
  </si>
  <si>
    <t>583</t>
  </si>
  <si>
    <t>МОЗАМБИК</t>
  </si>
  <si>
    <t>508</t>
  </si>
  <si>
    <t>МОЛДАВИЯ, РЕСПУБЛИКА МОЛДОВА</t>
  </si>
  <si>
    <t>МОЛДАВИЯ, МОЛДОВА РЕСПУБЛИКАСЫ</t>
  </si>
  <si>
    <t>498</t>
  </si>
  <si>
    <t>МОНАКО</t>
  </si>
  <si>
    <t>492</t>
  </si>
  <si>
    <t>МОНГОЛИЯ</t>
  </si>
  <si>
    <t>496</t>
  </si>
  <si>
    <t>МОНТСЕРРАТ</t>
  </si>
  <si>
    <t>500</t>
  </si>
  <si>
    <t>МЬЯНМА</t>
  </si>
  <si>
    <t>104</t>
  </si>
  <si>
    <t>НАМИБИЯ</t>
  </si>
  <si>
    <t>516</t>
  </si>
  <si>
    <t>НАУРУ</t>
  </si>
  <si>
    <t>520</t>
  </si>
  <si>
    <t>НЕПАЛ</t>
  </si>
  <si>
    <t>524</t>
  </si>
  <si>
    <t>НИГЕР</t>
  </si>
  <si>
    <t>562</t>
  </si>
  <si>
    <t>НИГЕРИЯ</t>
  </si>
  <si>
    <t>566</t>
  </si>
  <si>
    <t>НИДЕРЛАНДЫ</t>
  </si>
  <si>
    <t>НИДЕРЛАНД</t>
  </si>
  <si>
    <t>528</t>
  </si>
  <si>
    <t>НИКАРАГУА</t>
  </si>
  <si>
    <t>558</t>
  </si>
  <si>
    <t>НИУЭ</t>
  </si>
  <si>
    <t>570</t>
  </si>
  <si>
    <t>НОВАЯ ЗЕЛАНДИЯ</t>
  </si>
  <si>
    <t>ЖАҢА ЗЕЛАНДИЯ</t>
  </si>
  <si>
    <t>554</t>
  </si>
  <si>
    <t>НОВАЯ КАЛЕДОНИЯ</t>
  </si>
  <si>
    <t>ЖАҢА КАЛЕДОНИЯ</t>
  </si>
  <si>
    <t>540</t>
  </si>
  <si>
    <t>НОРВЕГИЯ</t>
  </si>
  <si>
    <t>578</t>
  </si>
  <si>
    <t>НОРМАНДСКИЕ ОСТРОВА</t>
  </si>
  <si>
    <t>830</t>
  </si>
  <si>
    <t>ОБЪЕДИНЕННЫЕ АРАБСКИЕ ЭМИРАТЫ</t>
  </si>
  <si>
    <t>БІРІККЕН АРАБ ?МІРЛІКТЕРІ</t>
  </si>
  <si>
    <t>784</t>
  </si>
  <si>
    <t>ОМАН</t>
  </si>
  <si>
    <t>512</t>
  </si>
  <si>
    <t>Остров Буве</t>
  </si>
  <si>
    <t>Буве аралы</t>
  </si>
  <si>
    <t>074</t>
  </si>
  <si>
    <t>ОСТРОВ ГЕРНСИ</t>
  </si>
  <si>
    <t>ГЕРНСИ АРАЛЫ</t>
  </si>
  <si>
    <t>831</t>
  </si>
  <si>
    <t>ОСТРОВ ДЖЕРСИ</t>
  </si>
  <si>
    <t>ДЖЕРСИ АРАЛЫ</t>
  </si>
  <si>
    <t>832</t>
  </si>
  <si>
    <t>ОСТРОВ МЭН</t>
  </si>
  <si>
    <t>МЭН АРАЛЫ</t>
  </si>
  <si>
    <t>833</t>
  </si>
  <si>
    <t>ОСТРОВ НОРФОЛК</t>
  </si>
  <si>
    <t>НОРФОЛК АРАЛЫ</t>
  </si>
  <si>
    <t>574</t>
  </si>
  <si>
    <t>Остров Рождества</t>
  </si>
  <si>
    <t>162</t>
  </si>
  <si>
    <t>Остров Херд и Острова Макдональд</t>
  </si>
  <si>
    <t>Херд аралы және Макдональд аралдары</t>
  </si>
  <si>
    <t>334</t>
  </si>
  <si>
    <t>Острова Кайман</t>
  </si>
  <si>
    <t>Кайман аралдары</t>
  </si>
  <si>
    <t>136</t>
  </si>
  <si>
    <t>ОСТРОВА КУКА</t>
  </si>
  <si>
    <t>КУК АРАЛДАРЫ</t>
  </si>
  <si>
    <t>184</t>
  </si>
  <si>
    <t>ОСТРОВА МИДУЭЙ</t>
  </si>
  <si>
    <t>ОСТРОВА СВЯТОЙ ЕЛЕНЫ, ВОЗНЕСЕНИЯ И ТРИСТАН-ДА-КУНЬЯ</t>
  </si>
  <si>
    <t>ӘУЛИЕ ЕЛЕНА, ВОЗНЕСЕНИЯ ЖӘНЕ ТРИСТАН ДА КУНЬЯ АРАЛДАРЫ</t>
  </si>
  <si>
    <t>654</t>
  </si>
  <si>
    <t>ОСТРОВА ТЕРКС И КАЙКОС</t>
  </si>
  <si>
    <t>ТЕРКС ПЕН КАЙКОС АРАЛДАРЫ</t>
  </si>
  <si>
    <t>796</t>
  </si>
  <si>
    <t>ПАКИСТАН</t>
  </si>
  <si>
    <t>ПӘКСТАН</t>
  </si>
  <si>
    <t>586</t>
  </si>
  <si>
    <t>ПАЛАУ</t>
  </si>
  <si>
    <t>585</t>
  </si>
  <si>
    <t>ПАЛЕСТИНСКАЯ ТЕРРИТОРИЯ, ОККУПИРОВАННАЯ</t>
  </si>
  <si>
    <t>ПАЛЕСТИНА АУМАҒЫ, БАСЫП АЛЫНҒАН</t>
  </si>
  <si>
    <t>275</t>
  </si>
  <si>
    <t>ПАНАМА</t>
  </si>
  <si>
    <t>591</t>
  </si>
  <si>
    <t>ПАПУА-НОВАЯ ГВИНЕЯ</t>
  </si>
  <si>
    <t>ПАПУА-ЖА?А ГВИНЕЯ</t>
  </si>
  <si>
    <t>598</t>
  </si>
  <si>
    <t>ПАРАГВАЙ</t>
  </si>
  <si>
    <t>600</t>
  </si>
  <si>
    <t>ПЕРУ</t>
  </si>
  <si>
    <t>604</t>
  </si>
  <si>
    <t>ПИТКЭРН</t>
  </si>
  <si>
    <t>612</t>
  </si>
  <si>
    <t>ПОЛЬША</t>
  </si>
  <si>
    <t>616</t>
  </si>
  <si>
    <t>ПОРТУГАЛИЯ</t>
  </si>
  <si>
    <t>620</t>
  </si>
  <si>
    <t>Прочие</t>
  </si>
  <si>
    <t>Басқалар</t>
  </si>
  <si>
    <t>ПУЭРТО-РИКО</t>
  </si>
  <si>
    <t>630</t>
  </si>
  <si>
    <t>РЕСПУБЛИКА ГАЙАНА</t>
  </si>
  <si>
    <t>ГАЙАНА РЕСПУБЛИКАСЫ</t>
  </si>
  <si>
    <t>328</t>
  </si>
  <si>
    <t>РЕСПУБЛИКА КОРЕЯ (ЮЖНАЯ)</t>
  </si>
  <si>
    <t>410</t>
  </si>
  <si>
    <t>РЕСПУБЛИКА ЧЕХИЯ</t>
  </si>
  <si>
    <t>ЧЕХИЯ РЕСПУБЛИКАСЫ</t>
  </si>
  <si>
    <t>203</t>
  </si>
  <si>
    <t>РЕСПУБЛИКА ЭЛЬ-САЛЬВАДОР</t>
  </si>
  <si>
    <t>ЭЛЬ-САЛЬВАДОР РЕСПУБЛИКАСЫ</t>
  </si>
  <si>
    <t>222</t>
  </si>
  <si>
    <t>РЕЮНЬОН</t>
  </si>
  <si>
    <t>638</t>
  </si>
  <si>
    <t>РОССИЙСКАЯ ФЕДЕРАЦИЯ</t>
  </si>
  <si>
    <t>РЕСЕЙ ФЕДЕРАЦИЯСЫ</t>
  </si>
  <si>
    <t>643</t>
  </si>
  <si>
    <t>РУАНДА</t>
  </si>
  <si>
    <t>646</t>
  </si>
  <si>
    <t>РУМЫНИЯ</t>
  </si>
  <si>
    <t>642</t>
  </si>
  <si>
    <t>САМОА</t>
  </si>
  <si>
    <t>882</t>
  </si>
  <si>
    <t>САН-МАРИНО</t>
  </si>
  <si>
    <t>674</t>
  </si>
  <si>
    <t>САН-ТОМЕ И ПРИНСИПИ</t>
  </si>
  <si>
    <t>САН-ТОМЕ Ж?НЕ ПРИНСИПИ</t>
  </si>
  <si>
    <t>678</t>
  </si>
  <si>
    <t>САУДОВСКАЯ АРАВИЯ</t>
  </si>
  <si>
    <t>САУД АРАВИЯСЫ</t>
  </si>
  <si>
    <t>682</t>
  </si>
  <si>
    <t>СВЯТОЙ ПРЕСТОЛ (ГОРОД-ГОСУДАРСТВО ВАТИКАН)</t>
  </si>
  <si>
    <t>ҚАСИЕТТІ ТАҚ (ВАТИКАН ҚАЛА-МЕМЛЕКЕТІ)</t>
  </si>
  <si>
    <t>336</t>
  </si>
  <si>
    <t>СЕВЕРНЫЕ МАРИАНСКИЕ О-ВА</t>
  </si>
  <si>
    <t>СОЛТЇСТІК МАРИАНА АРАЛДАРЫ</t>
  </si>
  <si>
    <t>580</t>
  </si>
  <si>
    <t>СЕЙШЕЛЬСКИЕ ОСТРОВА</t>
  </si>
  <si>
    <t>СЕЙШЕЛ АРАЛДАРЫ</t>
  </si>
  <si>
    <t>690</t>
  </si>
  <si>
    <t>СЕКТОР ГАЗА (бывш. ПАЛЕСТИНСКИЕ ТЕРРИТОРИИ)</t>
  </si>
  <si>
    <t>274</t>
  </si>
  <si>
    <t>Сен-Бартелеми</t>
  </si>
  <si>
    <t>652</t>
  </si>
  <si>
    <t>СЕНЕГАЛ</t>
  </si>
  <si>
    <t>686</t>
  </si>
  <si>
    <t>СЕН-МАРТЕН</t>
  </si>
  <si>
    <t>663</t>
  </si>
  <si>
    <t>СЕНТ-ВИНСЕНТ И ГРЕНАДИНЫ</t>
  </si>
  <si>
    <t>СЕНТ-ВИНСЕНТ Ж?НЕ ГРЕНАДИНДЕР</t>
  </si>
  <si>
    <t>670</t>
  </si>
  <si>
    <t>СЕНТ-КИТС И НЕВИС</t>
  </si>
  <si>
    <t>СЕНТ-КИТС Ж?НЕ НЕВИС</t>
  </si>
  <si>
    <t>659</t>
  </si>
  <si>
    <t>СЕНТ-ЛЮСИЯ</t>
  </si>
  <si>
    <t>662</t>
  </si>
  <si>
    <t>СЕНТ-ПЬЕР И МИКЕЛОН</t>
  </si>
  <si>
    <t>СЕНТ-ПЬЕР Ж?НЕ МИКЕЛОН</t>
  </si>
  <si>
    <t>666</t>
  </si>
  <si>
    <t>СЕРБИЯ</t>
  </si>
  <si>
    <t>688</t>
  </si>
  <si>
    <t>СИНГАПУР</t>
  </si>
  <si>
    <t>702</t>
  </si>
  <si>
    <t>СИНТ-МАРТЕН (ГОЛЛАНДСКАЯ ЧАСТЬ)</t>
  </si>
  <si>
    <t>СИНТ-МАРТЕН (ГОЛЛАНДИЯ БӨЛІГІ)</t>
  </si>
  <si>
    <t>534</t>
  </si>
  <si>
    <t>СИРИЙСКАЯ АРАБСКАЯ РЕСПУБЛИКА</t>
  </si>
  <si>
    <t>СИРИЯ АРАБ РЕСПУБЛИКАСЫ</t>
  </si>
  <si>
    <t>760</t>
  </si>
  <si>
    <t>СЛОВАКИЯ</t>
  </si>
  <si>
    <t>703</t>
  </si>
  <si>
    <t>СЛОВЕНИЯ</t>
  </si>
  <si>
    <t>705</t>
  </si>
  <si>
    <t>СОЕДИНЕННОЕ КОРОЛЕВСТВО</t>
  </si>
  <si>
    <t>ҚҰРАМА КОРОЛДІГІ</t>
  </si>
  <si>
    <t>826</t>
  </si>
  <si>
    <t>СОЕДИНЕННЫЕ ШТАТЫ АМЕРИКИ</t>
  </si>
  <si>
    <t>АМЕРИКА ҚҰРАМА ШТАТТАР</t>
  </si>
  <si>
    <t>840</t>
  </si>
  <si>
    <t>СОЛОМОНОВЫ ОСТРОВА</t>
  </si>
  <si>
    <t>СОЛОМОН АРАЛДАРЫ</t>
  </si>
  <si>
    <t>090</t>
  </si>
  <si>
    <t>СОМАЛИ</t>
  </si>
  <si>
    <t>706</t>
  </si>
  <si>
    <t>СУДАН</t>
  </si>
  <si>
    <t>729</t>
  </si>
  <si>
    <t>СУРИНАМ</t>
  </si>
  <si>
    <t>740</t>
  </si>
  <si>
    <t>СЬЕРРА-ЛЕОНЕ</t>
  </si>
  <si>
    <t>694</t>
  </si>
  <si>
    <t>ТАДЖИКИСТАН</t>
  </si>
  <si>
    <t>ТӘЖІКСТАН</t>
  </si>
  <si>
    <t>762</t>
  </si>
  <si>
    <t>Тайвань, провинция Китая</t>
  </si>
  <si>
    <t>Тайвань</t>
  </si>
  <si>
    <t>158</t>
  </si>
  <si>
    <t>ТАИЛАНД</t>
  </si>
  <si>
    <t>764</t>
  </si>
  <si>
    <t>ТАНЗАНИЯ, ОБЪЕДИНЕННАЯ РЕСПУБЛИКА</t>
  </si>
  <si>
    <t>ТАНЗАНИЯ, ҚҰРАМА РЕСПУБЛИКАСЫ</t>
  </si>
  <si>
    <t>834</t>
  </si>
  <si>
    <t>Тимор-Лешти</t>
  </si>
  <si>
    <t>626</t>
  </si>
  <si>
    <t>ТОГО</t>
  </si>
  <si>
    <t>768</t>
  </si>
  <si>
    <t>ТОКЕЛАУ</t>
  </si>
  <si>
    <t>772</t>
  </si>
  <si>
    <t>ТОНГА</t>
  </si>
  <si>
    <t>776</t>
  </si>
  <si>
    <t>ТРИНИДАД И ТОБАГО</t>
  </si>
  <si>
    <t>ТРИНИДАД ЖӘНЕ ТОБАГО</t>
  </si>
  <si>
    <t>780</t>
  </si>
  <si>
    <t>ТУВАЛУ</t>
  </si>
  <si>
    <t>798</t>
  </si>
  <si>
    <t>ТУНИС</t>
  </si>
  <si>
    <t>788</t>
  </si>
  <si>
    <t>ТУРКМЕНИСТАН</t>
  </si>
  <si>
    <t>ТҮРКМЕНСТАН</t>
  </si>
  <si>
    <t>795</t>
  </si>
  <si>
    <t>ТУРЦИЯ</t>
  </si>
  <si>
    <t>ТҮРКИЯ</t>
  </si>
  <si>
    <t>792</t>
  </si>
  <si>
    <t>УГАНДА</t>
  </si>
  <si>
    <t>800</t>
  </si>
  <si>
    <t>УЗБЕКИСТАН</t>
  </si>
  <si>
    <t>ӨЗБЕКСТАН</t>
  </si>
  <si>
    <t>860</t>
  </si>
  <si>
    <t>УКРАИНА</t>
  </si>
  <si>
    <t>804</t>
  </si>
  <si>
    <t>УОЛЛИС И ФУТУНА</t>
  </si>
  <si>
    <t>УОЛЛИС ПЕН ФУТУНА</t>
  </si>
  <si>
    <t>876</t>
  </si>
  <si>
    <t>УРУГВАЙ</t>
  </si>
  <si>
    <t>858</t>
  </si>
  <si>
    <t>УЭЙК</t>
  </si>
  <si>
    <t>872</t>
  </si>
  <si>
    <t>ФАРЕРСКИЕ ОСТРОВА</t>
  </si>
  <si>
    <t>ФАРЕР АРАЛДАРЫ</t>
  </si>
  <si>
    <t>234</t>
  </si>
  <si>
    <t>ФИДЖИ</t>
  </si>
  <si>
    <t>242</t>
  </si>
  <si>
    <t>ФИЛИППИНЫ</t>
  </si>
  <si>
    <t>ФИЛИППИН</t>
  </si>
  <si>
    <t>608</t>
  </si>
  <si>
    <t>ФИНЛЯНДИЯ</t>
  </si>
  <si>
    <t>246</t>
  </si>
  <si>
    <t>ФОЛКЛЕНДСКИЕ О-ВА ( МАЛЬВИНСКИЕ)</t>
  </si>
  <si>
    <t>ФОЛКЛЕНД (МАЛЬВИН) АРАЛДАРЫ</t>
  </si>
  <si>
    <t>238</t>
  </si>
  <si>
    <t>ФРАНЦИЯ</t>
  </si>
  <si>
    <t>250</t>
  </si>
  <si>
    <t>ФРАНЦУЗСКАЯ ГВИАНА</t>
  </si>
  <si>
    <t>ФРАНЦУЗ ГВИАНАСЫ</t>
  </si>
  <si>
    <t>254</t>
  </si>
  <si>
    <t>ФРАНЦУЗСКАЯ ПОЛИНЕЗИЯ</t>
  </si>
  <si>
    <t>ФРАНЦУЗ ПОЛИНЕЗИЯСЫ</t>
  </si>
  <si>
    <t>258</t>
  </si>
  <si>
    <t>Французские южные территории</t>
  </si>
  <si>
    <t>Францз оңтүстік аумақтары</t>
  </si>
  <si>
    <t>260</t>
  </si>
  <si>
    <t>ХОРВАТИЯ</t>
  </si>
  <si>
    <t>191</t>
  </si>
  <si>
    <t>ЦЕНТРАЛЬНО-АФРИКАНСКАЯ РЕСПУБЛИКА</t>
  </si>
  <si>
    <t>ОРТАЛЫҚ АФРИКА РЕСПУБЛИКАСЫ</t>
  </si>
  <si>
    <t>140</t>
  </si>
  <si>
    <t>ЧАД</t>
  </si>
  <si>
    <t>148</t>
  </si>
  <si>
    <t>Черногория</t>
  </si>
  <si>
    <t>499</t>
  </si>
  <si>
    <t>ЧИЛИ</t>
  </si>
  <si>
    <t>152</t>
  </si>
  <si>
    <t>ШВЕЙЦАРИЯ</t>
  </si>
  <si>
    <t>756</t>
  </si>
  <si>
    <t>ШВЕЦИЯ</t>
  </si>
  <si>
    <t>752</t>
  </si>
  <si>
    <t>ШПИЦБЕРГЕН И ЯН-МАЙЕН</t>
  </si>
  <si>
    <t>ШПИЦБЕРГЕН МЕН ЯН-МАЙЕН</t>
  </si>
  <si>
    <t>744</t>
  </si>
  <si>
    <t>ШРИ-ЛАНКА</t>
  </si>
  <si>
    <t>144</t>
  </si>
  <si>
    <t>ЭКВАДОР</t>
  </si>
  <si>
    <t>218</t>
  </si>
  <si>
    <t>ЭКВАТОРИАЛЬНАЯ ГВИНЕЯ</t>
  </si>
  <si>
    <t>ЭКВАТОРИАЛДЫ? ГВИНЕЯ</t>
  </si>
  <si>
    <t>226</t>
  </si>
  <si>
    <t>ЭЛАНДСКИЕ ОСТРОВА</t>
  </si>
  <si>
    <t>АЛАНД АРАЛДАРЫ</t>
  </si>
  <si>
    <t>248</t>
  </si>
  <si>
    <t>ЭРИТРЕЯ</t>
  </si>
  <si>
    <t>232</t>
  </si>
  <si>
    <t>ЭСТОНИЯ</t>
  </si>
  <si>
    <t>233</t>
  </si>
  <si>
    <t>ЭФИОПИЯ</t>
  </si>
  <si>
    <t>231</t>
  </si>
  <si>
    <t>Южная Джорджия и Южные Сандвичевы острова</t>
  </si>
  <si>
    <t>Оңтүстік Джорджия және Оңтүстік Сандвич Аралдары</t>
  </si>
  <si>
    <t>239</t>
  </si>
  <si>
    <t>ЮЖНО-АФРИКАНСКАЯ РЕСПУБЛИКА</t>
  </si>
  <si>
    <t>ОҢТҮСТІК АФРИКА РЕСПУБЛИКАСЫ</t>
  </si>
  <si>
    <t>710</t>
  </si>
  <si>
    <t>ЮЖНЫЙ СУДАН</t>
  </si>
  <si>
    <t>ОҢТҮСТІК СУДАН</t>
  </si>
  <si>
    <t>728</t>
  </si>
  <si>
    <t>ЯМАЙКА</t>
  </si>
  <si>
    <t>388</t>
  </si>
  <si>
    <t>ЯПОНИЯ</t>
  </si>
  <si>
    <t>ЖАПОНИЯ</t>
  </si>
  <si>
    <t>392</t>
  </si>
  <si>
    <t>1. Осы «Көлік қызметтері, тасымалдауға ілеспе және өзге де халықаралық операциялар туралы есеп» (индексі 1-ТБ, кезеңділігі тоқсандық) ведомстволық статистикалық байқаудың статистикалық нысанын (бұдан әрі – статистикалық нысан) толтыру нұсқаулығы «Мемлекеттік статистика туралы» Қазақстан Республикасы Заңының 13-бабының 2-1) тармақшасына сәйкес әзірленді және статистикалық нысанды толтыруды нақтылайды.</t>
  </si>
  <si>
    <t xml:space="preserve">2. Статистикалық нысанды респонденттер тізіміне енгізілген заңды тұлғалар ұсынады. Алдағы тоқсанға респонденттердің тізімін Қазақстан Республикасының Ұлттық Банкі қалыптастырады. Тізбедегі респондентті іздеу сервисі Қазақстан Республикасы Ұлттық Банкінің порталында «Электрондық анықтамалар» бөлімінде, «Төлем балансы бойынша есептілік нысандары бойынша респонденттердің тізбесі» шағын бөлімінде орналастырылған. </t>
  </si>
  <si>
    <t>3. Статистикалық нысан бойынша сұратылатын ақпарат төлем балансын, қалыптастыруға арналған.</t>
  </si>
  <si>
    <t>4. Статистикалық нысанға басшы, бас бухгалтер немесе есепке қол қою функциясы жүктелген адамдар және орындаушы қол қояды.</t>
  </si>
  <si>
    <t>6. Көрсетілген қызметтердің құны нақты төлем уақыты бойынша емес, оны есептеу кезінде (қызметтерді нақты көрсету күнінде) көрсетіледі.</t>
  </si>
  <si>
    <t xml:space="preserve">Операциялардың құны нақты төлем уақыты бойынша емес, оны есептеу кезінде (операцияларды нақты жүзеге асыру күнінде) көрсетіледі. </t>
  </si>
  <si>
    <t xml:space="preserve">7. Барлық операциялар мың Америка Құрама Штаттарының (бұдан әрі – АҚШ) долларымен көрсетіледі. Өзге шетел валютасындағы операциялар алдымен теңгеге, содан кейін АҚШ долларына аударылады. Конвертациялау үшін Қазақстан Республикасының заңнамасына сәйкес қаржылық есептілікті қалыптастыру мақсатында қолданылатын валюта айырбастаудың нарықтық бағамдары пайдаланылады. Бұл ретте операцияларды конвертациялау үшін операцияларды жасау күніндегі тиісті бағамдар пайдаланылады. </t>
  </si>
  <si>
    <t>8. Барлық операциялар әріптес елдер бойынша көрсетіледі. 
1, 2-бөлімдерде мынадай жіктеуіштер қолданылады: 
1) қызмет түрлері:</t>
  </si>
  <si>
    <t>Қызмет коды</t>
  </si>
  <si>
    <t>Қызмет түрі</t>
  </si>
  <si>
    <t>ЖҮК</t>
  </si>
  <si>
    <t>Жүк тасымалдау қызметтері</t>
  </si>
  <si>
    <t>ЖОЛ</t>
  </si>
  <si>
    <t>Жолаушыларды тасымалдау қызметтері</t>
  </si>
  <si>
    <t>ҚОС</t>
  </si>
  <si>
    <t>Қосалқы көлік қызметтері</t>
  </si>
  <si>
    <t>2) көлік түрлері</t>
  </si>
  <si>
    <t>Көлік коды</t>
  </si>
  <si>
    <t>Көлік түрі</t>
  </si>
  <si>
    <t>АВТ</t>
  </si>
  <si>
    <t>Автокөлік</t>
  </si>
  <si>
    <t>ӘУЕ</t>
  </si>
  <si>
    <t>Әуе</t>
  </si>
  <si>
    <t>ТЕМ</t>
  </si>
  <si>
    <t>Темір жол</t>
  </si>
  <si>
    <t>ТЕҢ</t>
  </si>
  <si>
    <t>Теңіз</t>
  </si>
  <si>
    <t>АРЛ</t>
  </si>
  <si>
    <t>Мультимодальды (аралас)</t>
  </si>
  <si>
    <t>ҚҰБ</t>
  </si>
  <si>
    <t>Құбыр желісі</t>
  </si>
  <si>
    <t xml:space="preserve">9. 1-бөлімде бейрезиденттерге көрсетілген жүк тасымалдау, жолаушыларды тасымалдау қызметтері және қосалқы көлік қызметтері көрсетіледі. </t>
  </si>
  <si>
    <t>«Қызмет түрі» бағанында қызмет түрлерінің жіктеуішінен бейрезиденттерге көрсетілген қызмет түрі таңдалады. «Көлік түрі» бағанында көлік түрлерінің жіктеуішінен көлік түрі таңдалады. «Операция коды» бағанында жүк, жолаушыларды тасымалдау және қосалқы көлік қызметтері үшін осы қызмет түріне сәйкес келетін операция кодтарының жіктеуішінен операция коды таңдалады.</t>
  </si>
  <si>
    <t>1-бөлімдегі жүк тасымалдауға арналған операция кодтарының жіктеуіші:</t>
  </si>
  <si>
    <t>Операция коды</t>
  </si>
  <si>
    <t>Операцияның атауы</t>
  </si>
  <si>
    <t>Халықаралық тасымалдау кезінде Қазақстан аумағы бойынша бейрезиденттердің жүктерін тасымалдау</t>
  </si>
  <si>
    <t>Халықаралық тасымалдау кезінде шет мемлекеттің аумағы бойынша бейрезиденттердің жүктерін тасымалдау</t>
  </si>
  <si>
    <t xml:space="preserve">Бейрезиденттерге жүктерді тасымалдау үшін экипажы бар көлік құралдарын жалға беру </t>
  </si>
  <si>
    <t xml:space="preserve">Бейрезиденттерге экипажы бар көлік құралдарын жалға беру (жүктерді және (немесе) жолаушыларды тасымалдау үшін емес) </t>
  </si>
  <si>
    <t>1-бөлімдегі жолаушылар тасымалдауға арналған операция кодтарының жіктеуіші:</t>
  </si>
  <si>
    <t>Бейрезиденттерді Қазақстаннан алғашқы шет елге/соңғы шет елден Қазақстанға халықаралық тасымалдау кезінде жолаушылар билеттерінің құны (нормативтен тыс багаждың құнын қоса алғанда)</t>
  </si>
  <si>
    <t xml:space="preserve">Бейрезиденттерді Қазақстан Республикасының аумағында ішкі тасымалдау кезінде жолаушылар билеттерінің құны (нормативтен тыс багаждың құнын қоса алғанда) </t>
  </si>
  <si>
    <t xml:space="preserve">Бейрезиденттерден алынған рейстерді бірлесіп пайдалану туралы келісім («код-шеринг/орындар блогы») шеңберіндегі есеп айырысу </t>
  </si>
  <si>
    <t xml:space="preserve">Бейрезиденттерге жолаушыларды тасымалдау үшін экипажы бар көлік құралдарын жалға беру </t>
  </si>
  <si>
    <t>Әріптес ел ретінде жолаушының азаматтық елі көрсетіледі.</t>
  </si>
  <si>
    <t>1-бөлімдегі қосалқы көлік қызметтеріне арналған операция кодтарының жіктеуіші:</t>
  </si>
  <si>
    <t xml:space="preserve">Көлік құралдарының қозғалысын басқару </t>
  </si>
  <si>
    <t>Сүйреу және маневрлік қызметтер</t>
  </si>
  <si>
    <t>Жүктерді өңдеу қызметтері</t>
  </si>
  <si>
    <t>Көлік құралдарын жинау және тазалау</t>
  </si>
  <si>
    <t>Азық-түлікпен қамтамасыз ету</t>
  </si>
  <si>
    <t>Жанар май құю</t>
  </si>
  <si>
    <t>Электр энергиясымен жабдықтау</t>
  </si>
  <si>
    <t>Комиссиялық сыйақылар</t>
  </si>
  <si>
    <t>Басқа да көлік қызметтері</t>
  </si>
  <si>
    <t xml:space="preserve">10. 2-бөлімде бейрезиденттерден алынған жүк, жолаушыларды тасымалдау қызметтері және қосалқы көлік қызметтері көрсетіледі.  </t>
  </si>
  <si>
    <t xml:space="preserve">Әуе көлігі бойынша ақпаратты Қазақстандағы шетелдік әуе компанияларының өкілдері толтырады. 
«Операцияның атауы» бағанында қызмет түрлерінің жіктеуішінен бейрезиденттерден алынған қызмет түрі таңдалады. «Операция коды» бағанында жүк тасымалдау, жолаушыларды тасымалдау және қосалқы көлік қызметтері үшін осы қызмет түріне сәйкес келетін операция кодтарының жіктеуішінен операция коды таңдалады. </t>
  </si>
  <si>
    <t>2-бөлімдегі жүк тасымалдауға арналған операция кодтарының жіктеуіші:</t>
  </si>
  <si>
    <t>Халықаралық тасымалдау кезінде Қазақстан аумағы бойынша резиденттердің жүктерін тасымалдау</t>
  </si>
  <si>
    <t xml:space="preserve">Халықаралық тасымалдау кезінде шет мемлекеттердің аумағы бойынша резиденттердің жүктерін тасымалдау </t>
  </si>
  <si>
    <t xml:space="preserve">Резиденттерге жүктерді тасымалдау үшін экипажы бар көлік құралдарын жалға беру </t>
  </si>
  <si>
    <t xml:space="preserve">Резиденттерге экипажы бар көлік құралдарын жалға беру (жүктерді және (немесе) жолаушыларды тасымалдау үшін емес </t>
  </si>
  <si>
    <t xml:space="preserve"> 2-бөлімдегі жолаушыларды тасымалдауға арналған операция кодтарының жіктеуіші:</t>
  </si>
  <si>
    <t>Резиденттерді Қазақстаннан алғашқы шет елге/соңғы шет елден Қазақстанға/Қазақстан аумағында тасымалдау кезінде жолаушылар билеттерінің құны (нормативтен тыс багаждың құнын қоса алғанда)</t>
  </si>
  <si>
    <t xml:space="preserve">Резиденттерді шет елдер аумағында тасымалдау кезінде жолаушылар билеттерінің құны (нормативтен тыс багаждың құнын қоса алғанда) </t>
  </si>
  <si>
    <t xml:space="preserve">Резиденттерден алынған рейстерді бірлесіп пайдалану туралы келісім («код-шеринг/орындар блогы») шеңберіндегі есеп айырысу </t>
  </si>
  <si>
    <t xml:space="preserve">Резиденттерге жолаушыларды тасымалдау үшін экипажы бар көлік құралдарын жалға беру </t>
  </si>
  <si>
    <t>2-бөлімдегі қосалқы көлік қызметтеріне арналған операция кодтарының жіктеуіші:</t>
  </si>
  <si>
    <t>Әріптес ел ретінде шет ел көрсетіледі. Резидентті Қазақстан аумағы бойынша тасымалдау кезінде Қазақстан көрсетіледі.
1-4-бөлімдерде ел бойынша ҚР ҰЖ 06 ISO 3166-1-2016 «Елдердің атаулары мен олардың әкімшілік-аумақтық бөлімшелерінің бірліктерін көрсетуге арналған кодтар. 1-бөлім. Ел кодтары» Қазақстан Республикасының ұлттық жіктеуішіне сәйкес екі әріптен тұратын ел коды көрсетіледі.</t>
  </si>
  <si>
    <t>11. 1, 2-бөлімдердің жекелеген көрсеткіштерінің сипаттамасы:
Көлік құралдарының қозғалысын басқаруға навигациялық қолдау, диспетчерлік қызметтер, метеорологиялық ақпарат беру кіреді. 
Сүйрету және маневрлік қызметтерге лоцмандық алып өту, сүйрету, көлік құралдарының тұрағы, мұнай платформаларын, жүзбелі крандарды, жер қазғыш снарядтарды тасымалдау кіреді. 
Жүктерді өңдеу қызметтеріне тиеу-түсіру жұмыстары, орау және қайта орау, сақтау және қоймада сақтау кіреді. 
Комиссиялық сыйақыларға жүк және жолаушыларды тасымалдауға байланысты көлік агенттеріне (экспедиторларға) арналған сыйақылар кіреді. 
Басқа да көлік қызметтеріне порт алымдары, ұшу-қону жолақтарын, автомобиль жолдарын, көпірлерді пайдалану, жолдағы жүктерді алып жүру және күзету, басқа да қосалқы көлік қызметтері кіреді.</t>
  </si>
  <si>
    <t>12. 3, 4-бөлімдердің жекелеген көрсеткіштерінің сипаттамасы:
ғимараттарды, теміржол құрылыстарын, құбырларды, электр беру желілерін жөндеу қызметтерінде (300, 500-жолдар) құрылыс учаскесін дайындау, объектілерді салу, жиынтық конструкциялар мен жабдықтарды монтаждау кіретін құрылыс келісімшарттарының ажырамас бөлігі болып табылатын барлық тауарлар мен көрсетілетін қызметтер қамтылады. Бұрғылау және су ұңғымаларын салу және оператормен құрылыс немесе бөлшектеу жабдықтарын жалға алу, құрылыс жобасын басқару, құрылыс жөндеу жұмысы сияқты басқа құрылыс қызметтерін қамтылады;</t>
  </si>
  <si>
    <t>жөндеу және техникалық қызмет көрсету бойынша қызметтерге (310, 510-жолдар) құрылыс жөндеу жұмыстарын, компьютерлерді жөндеуді, мұнай және газ ұңғымаларын жөндеуді, сондай-ақ көлік құралдарын тазалау мен жинауды (басқа да көлік қызметтері) қоспағанда, теміржолдар мен құбырларды және басқа көлік құралдарын,  сондай-ақ басқа тауарларды күрделі және ағымдағы жөндеу және оларға техникалық қызмет көрсету кіреді. Жөндеу және техникалық қызмет көрсету ретінде көрсетілген шама жөндеуге дейінгі және жөндеуден кейінгі тауарлардың жалпы құнын емес, өндірілген жұмыстардың құнын білдіреді. Жөндеу құны мен техникалық қызмет көрсетуге жөндеуші тарап ұсынатын және жөндеу ақысына енгізілетін кез келген қосалқы бөлшектер, материалдар кіреді жөндеу тарапы ұсынатын және жөндеу ақысына қосылатын материалдар (ақысы бөлек алынатын қосалқы бөлшектер мен материалдар тауарлардың экспортына/импортына енгізілуі тиіс);</t>
  </si>
  <si>
    <t>қаржылық қызметтерге (320, 520-жолдар) қаржы мәмілелері бойынша (сақтандыру компаниялары мен зейнетақы қорларының қызметтерін қоспағанда) делдалдардың комиссиялық сыйақысы, оның ішінде: кредиттер бойынша комиссия, бағалы қағаздар нарығына кәсіби қатысушылардың комиссиясы кіреді. Сонымен қатар басқа да қосалқы қаржылық қызметтер (қаржылық консультациялар, қаржы активтерін басқару, кредиттік рейтинг қызметтері) кіреді. 
Депозиттер, кредиттер, несиелер және қарыздар бойынша сыйақы қаржылық қызметтерге кірмейді;</t>
  </si>
  <si>
    <t>телекоммуникациялық қызметтер (330, 530-жолдар) телефон, телетайп, телеграф, радиохабар, спутниктік байланыс, электрондық пошта, факс арқылы дыбысты, суретті немесе басқа ақпаратты беруді қамтиды, сондай-ақ, іскерлік желілік қызметтерді, телеконференцияларды, ілеспе қызметтерді, интернет және оған қол жеткізуді қамтиды. Телекоммуникациялық қызметтерге берілетін ақпарат құны, телефон желісін орнату қызметтері (құрылыс қызметтері), компьютерлік қызметтер, сондай-ақ дерекқордағы ақпаратқа қол жеткізу және оны пайдалану (ақпараттық қызметтер) кірмейді;</t>
  </si>
  <si>
    <t>компьютерлік қызметтерге (340, 540-жолдар): тапсырыс берілген және тапсырыс берілмеген (жаппай өндірілген) бағдарламалық қамтылымды және онымен байланысты лицензияларды сату (сатып алу); техникалық құралдар мен бағдарламалық қамтылымды орнату; компьютерлік техника және бағдарламалық қамтылым саласындағы консалтинг; компьютерлер мен перифериялық құрылғыларды жөндеу және оларға техникалық қызмет көрсету, деректерді өңдеу және оларды серверге орналастыру; жүйелік және қолданбалы бағдарламалық қамтылымның түпнұсқалары мен оларға меншік құқықтарын сатып алу және сату кіреді. Компьютерлік қызметтерге: бағдарламалық қамтылымды өндіруге және (немесе) таратуға (зияткерлік меншікті пайдалануға) арналған лицензиялар, нақты пайдаланушы үшін әзірленген компьютерлік оқыту курстары (мәдениет және демалыс саласындағы жеке тұлғаларға көрсетілетін қызметтер) үшін ақы төлеу кірмейді;</t>
  </si>
  <si>
    <t>ақпараттық агенттіктердің қызметтеріне және басқа да ақпараттық қызметтерге (350, 550-жолдар) бұқаралық ақпарат құралдарына жаңалықтар, фотосуреттер мен мақалалар беру; дерекқорды құру, сақтау және тарату; пошта арқылы және өзге тәсілдермен жеткізетін мерзімді басылымдарға тікелей жеке жазылу; кітапханалар және архив қызметтері кіреді;</t>
  </si>
  <si>
    <t>пошта қызметтеріне және курьерлік байланыс қызметтеріне (360, 560-жолдар) хаттарды, мерзімді және баспасөз басылымдарын, жіберілімдер мен бандерольдерді жинау, тасымалдау және жеткізу кіреді;
заң қызметтеріне (371, 571-жолдар) заң кеңестері мен консультациялары; заң, сот және заң шығару процестерінде қызмет көрсету; фирмаларға жедел көмек көрсету; заң құжаттамасын дайындау; төрелік қызметтер кіреді;
бухгалтерлік, аудиторлық қызметтерге (372, 572-жолдар) бухгалтерлік есеп, есеп жүргізу, аудит және салық салу, қаржылық есептілікті жасау бойынша консультациялық қызметтер кіреді;</t>
  </si>
  <si>
    <t>15. Арифметикалық-логикалық бақылау: 
1) 3-бөлім «Халықаралық қызметтердің басқа да түрлері»:
әрбір баған үшін 370-жол = 371 + 372 + 373 + 374 + 375 + 376 + 377 жолдардың қосындысы;  
әрбір баған үшін 390-жол = 391 + 392 + 393 жолдардың қосындысы;  
әрбір баған үшін 570-жол = 571 + 572 + 573 + 574 + 575 + 576 + 577 жолдардың қосындысы; 
әрбір баған үшін 590-жол = 591 + 592 + 593 жолдардың қосындысы;  
2) 3 және 4-бөлімдер үшін:
барлық жолдар үшін 1-баған = 2 + 3 +…+ n бағандарының қосындысы.</t>
  </si>
  <si>
    <t>бизнес және басқару бойынша консультациялық қызметтерге (373, 573-жолдар) жалпы басқару консультациялары, қаржылық менеджмент, кадрлық менеджмент, өндірістік менеджмент және басқа басқару консультациялары; бизнес саясаты мен стратегиясы мәселелерінде консультациялар, басшылық және жедел көмек; қоғаммен байланыс қызметтері кіреді. Құрылыс жобасын басқару (құрылыс қызметтері) кірмейді;
сәулет, инженерлік және басқа да техникалық қызметтерге 
(374, 574-жолдар) архитектуралық және құрылыс жобаларын әзірлеу; геологиялық барлау және іздестіру, картография; метеорологиялық қызметтер; өнім сапасын тексеру және сертификаттау, техникалық сынақтар мен талдаулар, техникалық бақылау; инженерлік консультациялар және қоршаған орта бойынша консультациялар кіреді. Тау-кен өндіру инженериясы пайдалы қазбаларды өндіруге байланысты қызметтерде көрінеді;</t>
  </si>
  <si>
    <t>персоналсыз жабдықтың операциялық лизингіне (жалға алу) (375, 575-жолдар) персоналсыз жабдықты жалға алу, экипажсыз көлік құралдарын жалға алу, жылжымалы бұрғылау платформаларын және өндіру, сақтау және түсіру үшін жүзбелі кемелерді жалға алуды қоса алғанда, жылжымайтын мүлікті жалға алу кіреді. Қаржы лизингі, телекоммуникациялық желілерді немесе қуаттарды жалға алу (телекоммуникациялық қызметтер), экипажы бар көлік құралдарын жалға алу (жүк немесе жолаушыларды тасымалдау) алып тасталады;
жарнама және нарық конъюнктурасын зерделеу, конференцияларды, сауда жәрмеңкелері мен көрмелерді ұйымдастыру бойынша қызметтерге 
(376, 576-жолдар) жарнама агенттіктері арқылы жарнаманы жобалау, құру және маркетинг; жарнама уақытын сатып алу мен сатуды қоса алғанда, жарнаманы бұқаралық ақпарат құралдарында орналастыру; көрмелер мен сауда жәрмеңкелерін ұйымдастыру; тауарларды шетелде жарнамалау; маркетингтік зерттеулер; әртүрлі проблемалар бойынша қоғам арасында пікіртерім жүргізу кіреді;</t>
  </si>
  <si>
    <t>тарату желілерінің қызметі, жұмысқа орналастыру және басқа да іскерлік қызметтерге (377, 577-жолдар) электр энергиясын (1,2-бөлімдерде көрсетілгендерді қоспағанда), суды, газды және т.б. тарату қызметтері; кадрларды іріктеу, күзету, ауызша және жазбаша аудару, фотосурет қызметтері, үй-жайларды жинау, тамақтандыруды ұйымдастыру, риэлторлық қызметтер, баспа қызметтері, ветеринариялық қызметтер және жоғарыда аталған қызметтерге енгізілмеген басқа да іскерлік қызметтер кіреді;</t>
  </si>
  <si>
    <t>зияткерлік меншікті пайдаланғаны үшін ақы төлеуге (380, 580-жолдар) меншік құқығын (патенттер, авторлық құқықтар, сауда маркалары, технологиялық процестер, дизайн және т.с.с. сияқты) пайдаланғаны үшін ақы төлеу, сондай-ақ өндірілген түпнұсқалар мен прототиптерді (кітаптар мен қолжазбалар, компьютерлік бағдарламалық қамтылым, кинематографиялық жұмыстар, дыбысжазбалар және т.б. сияқты) көшірмесін жасауға және (немесе) таратуға арналған лицензиялар үшін ақы төлеу кіреді;
ағымдағы трансферттер (750, 760-жолдар) сақтандыру өтемдерін төлеу болып табылмайтын келтірілген жарақаттар немесе мүлікке келтірілген залал үшін өтемақы төлемдерін, сондай-ақ негізгі капиталды жинақтауды қаржыландыруға байланысты емес сыйға тарту мен қайырымдылықтарды көрсетеді;</t>
  </si>
  <si>
    <t>күрделі трансферттерге (770, 780-жолдар) күрделі активтерге қомақты залал келтіргені үшін өтемақы төлемдері (мысалы мұнайдың төгілуіне, қатты жарылыстарға, фармацевтикалық өнімдердің жанама әсерлеріне және т.б. байланысты), сондай-ақ негізгі капиталды жинақтауды қаржыландыру мақсаттарына ірі сыйлықтар мен қайырымдылықтар, мысалы жаңа оқу 
үй-жайларын салу ға жұмсалатын шығысты өтеуге университеттерге сыйға тарту кіреді.</t>
  </si>
  <si>
    <t xml:space="preserve">13. Есептің түсіндірмесінде:
1) толық жазылуын талап ететін басқа да қызмет түрлерінің қысқаша сипаттамасы (377, 393, 400, 577, 593, 600-жолдар);
2) респондент көрсету қажет деп есептейтін ақпарат көрсетіледі.  
14. Статистикалық нысан қағаз тасымалдағышта не электрондық цифрлық қолтаңбаны растау рәсімдері сақтала отырып, «ҚР ҰБ Веб-порталы» автоматтандырылған ақпараттық шағын жүйесі арқылы электрондық тәсілмен ұсынылады. Бір статистикалық нысанды әртүрлі тәсілмен ұсыныу кезінде ерте ұсынылған күн ұсыну күні болып саналады.
Статистикалық нысанға түзетулер (өзгертулер, толықтырулар) есепті кезең аяқталғаннан кейін 6 (алты) ай ішінде енгізіледі. 
</t>
  </si>
  <si>
    <t>«Көлік қызметтері, тасымалдауға ілеспе және басқа да халықаралық операциялар туралы есеп» 
(индексі 8-ТБ, кезеңділігі тоқсандық) 
ведомстволық статистикалық байқаудың статистикалық нысанын толтыру нұсқаулығы</t>
  </si>
  <si>
    <t>Инструкция по заполнению статистической формы ведомственного статистического наблюдения «Отчет об услугах транспорта, сопутствующих транспортировке и прочих международных операциях» (индекс 8-ПБ, периодичность квартальная)</t>
  </si>
  <si>
    <t>1. Настоящая Инструкция по заполнению статистической формы ведомственного статистического наблюдения «Отчет об услугах транспорта, полученных от нерезидентов (предоставленных нерезидентам)» (индекс 8-ПБ, периодичность квартальная) (далее – статистическая форма) разработана в соответствии с подпунктом 2-1) статьи 13 Закона Республики Казахстан «О государственной статистике» и детализирует заполнение статистической формы.
2. Статистическую форму представляют юридические лица, включенные в перечень респондентов. Перечень респондентов формируется Национальным Банком Республики Казахстан на предстоящий квартал. Сервис по поиску респондента в перечне размещен на Портале Национального Банка Республики Казахстан в разделе «Электронные справки», подраздел «Перечень респондентов по формам отчетности по платежному балансу».
3. Информация, запрашиваемая по статистической форме, предназначена для формирования платежного баланса Республики Казахстан.
4. Статистическую форму подписывает руководитель, главный бухгалтер или лица, на которых возложена функция по подписанию отчета, и исполнитель.</t>
  </si>
  <si>
    <t>5. При заполнении статистической формы применяются следующие определения:
1) резиденты:
физические лица, проживающие в Республике Казахстан более одного года, независимо от гражданства, и граждане Республики Казахстан, временно находящиеся вне его территории менее одного года. Граждане Республики Казахстан, находящиеся за рубежом в целях государственной службы, образования и лечения, являются резидентами независимо от сроков их пребывания на территории других стран;
юридические лица, находящиеся на территории Республики Казахстан, за исключением международных организаций, иностранных посольств, консульств и других дипломатических и официальных представительств;
казахстанские посольства, консульства и другие дипломатические и официальные представительства, находящиеся за пределами Республики Казахстан;
находящиеся на территории Республики Казахстан филиалы и представительства юридических лиц, указанных в абзаце третьем настоящего подпункта и абзаце третьем подпункта 2) настоящего пункта;</t>
  </si>
  <si>
    <t>2) нерезиденты:
физические лица, проживающие за границей более одного года, независимо от гражданства, и иностранные граждане, находящиеся на территории Республики Казахстан менее одного года. Граждане иностранных государств, находящиеся в целях государственной службы, образования и лечения, являются нерезидентами независимо от сроков их пребывания на территории республики;
юридические лица, находящиеся на территории других государств, за исключением посольств, консульств и других дипломатических и официальных представительств Республики Казахстан;
находящиеся на территории Республики Казахстан международные организации, иностранные посольства, консульства и другие иностранные дипломатические и официальные представительства;
находящиеся на территории других государств филиалы и представительства юридических лиц, указанных в абзаце третьем подпункта 1) и абзаце третьем настоящего подпункта.</t>
  </si>
  <si>
    <t xml:space="preserve">6. Стоимость оказанных услуг отражается на момент ее начисления (на дату фактического предоставления услуг), а не по времени фактической оплаты. </t>
  </si>
  <si>
    <t>7. Все операции отражаются в тысячах долларов Соединенных Штатов Америки (далее – США). Операции в иных иностранных валютах переводятся сначала в тенге, а затем в доллары США. Для конвертации используются рыночные курсы обмена валют, применяемые в целях формирования финансовой отчетности в соответствии с законодательством Республики Казахстан. При этом для конвертации операций используются соответствующие курсы на дату совершения операций. 
Коды валют указываются в соответствии с национальным классификатором Республики Казахстан НК РК 07 ISO 4217-2019 «Коды для представления валют и фондов».</t>
  </si>
  <si>
    <t>8. Все операции отражаются в разбивке по странам-партнерам.
В разделах 1, 2 используются следующие классификаторы:
1) видов услуг:</t>
  </si>
  <si>
    <t>Код услуги</t>
  </si>
  <si>
    <t>Вид услуги</t>
  </si>
  <si>
    <t>ГРУЗ</t>
  </si>
  <si>
    <t>Услуги грузовых перевозок</t>
  </si>
  <si>
    <t>ПАС</t>
  </si>
  <si>
    <t>Услуги пассажирских перевозок</t>
  </si>
  <si>
    <t>ВСП</t>
  </si>
  <si>
    <t>Вспомогательные транспортные услуги</t>
  </si>
  <si>
    <t>2) видов транспорта:</t>
  </si>
  <si>
    <t>Код транспорта</t>
  </si>
  <si>
    <t>Вид транспорта</t>
  </si>
  <si>
    <t>Автомобильный</t>
  </si>
  <si>
    <t>ВОЗ</t>
  </si>
  <si>
    <t>Воздушный</t>
  </si>
  <si>
    <t>ЖЕЛ</t>
  </si>
  <si>
    <t>Железнодорожный</t>
  </si>
  <si>
    <t>МОР</t>
  </si>
  <si>
    <t>Морской (речной)</t>
  </si>
  <si>
    <t>СМЕ</t>
  </si>
  <si>
    <t>Мультимодальный (смешанный)</t>
  </si>
  <si>
    <t>ТРБ</t>
  </si>
  <si>
    <t>Трубопроводный</t>
  </si>
  <si>
    <t>9. В разделе 1 отражаются оказанные нерезидентам услуги грузовых и 
пассажирских перевозок, вспомогательные транспортные услуги.
В графе «Вид услуги» выбирается вид оказанной нерезидентам услуги из классификатора видов услуг. В графе «Вид транспорта» выбирается вид 
транспорта из классификатора видов транспорта. В графе «Код операции» 
выбирается код операции из соответствующих данному виду услуги 
классификатора кодов операции для грузовых, пассажирских перевозок, 
вспомогательных траспортных услугах.</t>
  </si>
  <si>
    <t>Классификатор кодов операции для грузовых перевозок Раздела 1:</t>
  </si>
  <si>
    <t>Код операции</t>
  </si>
  <si>
    <t>Наименование операции</t>
  </si>
  <si>
    <t>Перевозка грузов нерезидентов по территории Казахстана при международных</t>
  </si>
  <si>
    <t>перевозках</t>
  </si>
  <si>
    <t>Перевозка грузов нерезидентов по территории иностранного государства при</t>
  </si>
  <si>
    <t>международных перевозках</t>
  </si>
  <si>
    <t>Предоставление в аренду нерезидентам транспортных средств с экипажем для перевозки грузов</t>
  </si>
  <si>
    <t>Предоставление в аренду нерезидентам транспортных средств с экипажем</t>
  </si>
  <si>
    <t>(не для перевозки грузов и (или) пассажиров)</t>
  </si>
  <si>
    <t>Классификатор кодов операции для пассажирских перевозок Раздела 1:</t>
  </si>
  <si>
    <t>Стоимость пассажирских билетов (включая стоимость сверхнормативного багажа) при международных перевозках нерезидентов из Казахстана в первую зарубежную страну/из последней зарубежной страны в Казахстан</t>
  </si>
  <si>
    <t>Стоимость пассажирских билетов (включая стоимость сверхнормативного багажа) при внутренних перевозках нерезидентов по территории Казахстана</t>
  </si>
  <si>
    <t>Расчеты в рамках соглашения о совместной эксплуатации рейсов («код-шеринг/блок мест»), полученные от нерезидентов</t>
  </si>
  <si>
    <t>Предоставление в аренду нерезидентам транспортных средств с экипажем для перевозки пассажиров</t>
  </si>
  <si>
    <t>Как страна-партнер указывается страна гражданства пассажира.
Классификатор кодов операции для вспомогательных транспортных услуг Раздела 1:</t>
  </si>
  <si>
    <t>Управление движением транспортных средств</t>
  </si>
  <si>
    <t>Буксировка и маневровые услуги</t>
  </si>
  <si>
    <t>Услуги по обработке грузов</t>
  </si>
  <si>
    <t>Уборка и очистка транспортных средств</t>
  </si>
  <si>
    <t>Снабжение продовольствием</t>
  </si>
  <si>
    <t>Заправка топливом</t>
  </si>
  <si>
    <t>Снабжение электроэнергией</t>
  </si>
  <si>
    <t>Комиссионные вознаграждения</t>
  </si>
  <si>
    <t>Прочие транспортные услуги</t>
  </si>
  <si>
    <t>10. В разделе 2 отражаются полученные от нерезидентов услуги грузовых и пассажирских перевозок, вспомогательные транспортные услуги.
По воздушному транспорту информацию заполняют представители 
иностранных авиакомпаний в Казахстане.
В графе «Вид услуги» выбирается вид полученной от нерезидентов услуги из классификатора видов услуг. В графе «Код операции» 
выбирается код операции из соответствующих данному виду услуги 
классификатора кодов операции для грузовых, пассажирских перевозок, 
вспомогательных транспортных услугах.</t>
  </si>
  <si>
    <t>Классификатор кодов операции для грузовых перевозок Раздела 2:</t>
  </si>
  <si>
    <t>Перевозка грузов резидентов по территории Казахстана при международных перевозках</t>
  </si>
  <si>
    <t>Перевозка грузов резидентов по территории иностранных государств при</t>
  </si>
  <si>
    <t xml:space="preserve">Предоставление в аренду резидентам транспортных средств с экипажем для перевозки грузов </t>
  </si>
  <si>
    <t>Предоставление в аренду резидентам транспортных средств с экипажем (не для</t>
  </si>
  <si>
    <t>перевозки грузов и (или) пассажиров</t>
  </si>
  <si>
    <t>Классификатор кодов операции для пассажирских перевозок Раздела 2:</t>
  </si>
  <si>
    <t>Стоимость пассажирских билетов (включая стоимость сверхнормативного багажа) при перевозках резидентов по территории зарубежных стран</t>
  </si>
  <si>
    <t>Расчеты в рамках соглашения о совместной эксплуатации рейсов («код-шеринг/блок мест»), полученные от резидентов</t>
  </si>
  <si>
    <t>Предоставление в аренду резидентам транспортных средств с экипажем для перевозки пассажиров</t>
  </si>
  <si>
    <t>Стоимость пассажирских билетов (включая стоимость сверхнормативного багажа) при перевозках резидентов из Казахстана до первой зарубежной страны/из последней зарубежной страны в Казахстан/по территории Казахстана</t>
  </si>
  <si>
    <t>Как страна-партнер указывается зарубежная страна. При перевозке 
резидента по территории Казахстана указывается Казахстан.
По стране в разделах 1-4 указывается двухбуквенный код страны согласно 
национальному классификатору Республики Казахстан НК РК 06 ISО 
3166-1-2016 «Коды для представления названий стран и единиц их 
административно-территориальных подразделений. Часть 1. Коды стран».</t>
  </si>
  <si>
    <t>Классификатор кодов операции для вспомогательных транспортных услуг Раздела 2:</t>
  </si>
  <si>
    <t>11. Описание отдельных показателей разделов 1, 2.
Управление движением транспортных средств включает навигационную поддержку, услуги диспетчерских служб, представление метеорологической 
информации.
Буксировка и маневровые услуги включают лоцманскую проводку, 
буксировку, стоянку транспортных средств, транспортировку нефтяных 
платформ, плавающих кранов, землечерпальных снарядов.
Услуги по обработке грузов включают погрузочно-разгрузочные работы, упаковку и переупаковку, хранение и складирование.
Комиссионные вознаграждения включают вознаграждения транспортным агентам (экспедиторам), связанным с грузовыми и пассажирскими перевозками, брокерские услуги.
Прочие транспортные услуги включают портовые сборы, эксплуатацию взлетно-посадочных полос, автомагистралей, мостов, сопровождение и охрану грузов в пути, прочие вспомогательные транспортные услуги.</t>
  </si>
  <si>
    <t>12. Описание отдельных показателей разделов 3, 4: 
услуги по ремонту зданий, железнодорожных сооружений, трубопроводов, линий электропередач (строки 300, 500) охватывают все товары и услуги, 
которые являются неотделимой частью строительных контрактов, включающих подготовку строительного участка, строительство объектов, монтаж сборных конструкций и оборудования. Включают бурение и постройку водных скважин, и другие строительные услуги, такие как аренда строительного или 
демонтажного оборудования с оператором, управление строительным проектом, строительный ремонт;</t>
  </si>
  <si>
    <t xml:space="preserve">услуги по ремонту и техническому обслуживанию (строки 310, 510) 
включают капитальный и текущий ремонт и техническое обслуживание 
железнодорожных и трубопроводных и других транспортных средств, а также других товаров, за исключением строительного ремонта, ремонта компьютеров, ремонта нефтяных и газовых скважин, а также чистки и уборки транспортных средств (прочие транспортные услуги). Величина отражаемая как ремонт и 
техническое обслуживание, представляет собой стоимость произведенных 
работ, а не валовую стоимость товаров до и после ремонта. Стоимость ремонта и техническое обслуживание включает любые запасные части материалы, 
предоставляемые ремонтирующей стороной и включаемые в плату за ремонт 
(запасные части и материалы, плата за которые взимается отдельно, должны включаться в экспорт/импорт товаров);
</t>
  </si>
  <si>
    <t>финансовые услуги (строки 320, 520) включают комиссионное 
вознаграждение посредников по финансовым сделкам (за исключением услуг страховых компаний и пенсионных фондов), в том числе: комиссию по кредитам, комиссию професиональных участников рынка ценных бумаг. Включают также другие вспомогательные финансовые услуги (финансовые консультации, 
управление финансовыми активами, услуги кредитного рейтинга). 
Вознаграждение по депозитам, кредитам, ссудам и займам в финансовые услуги не включаются;
телекоммуникационные услуги (строки 330, 530) охватывают передачу звука, изображения или другой информации с помощью телефона, телетайпа, 
телеграфа, радиовещания, спутниковой связи, электронной почты, факса, а также включают деловые сетевые услуги, телеконференции, сопутствующие услуги, интернет и доступ к нему. Телекоммуникационные услуги не включают 
стоимость передаваемой информации, услуги по установке телефонной сети (строительные услуги), компьютерные услуги, а также доступ и использование информации базы данных (информационные услуги);</t>
  </si>
  <si>
    <t>компьютерные услуги (строки 340, 540) включают: продажу 
(приобретение) заказного и незаказного (массового производства) программного обеспечения и связанных с этим лицензий; установку технических средств и 
программного обеспечения; консалтинг в области компьютерной техники и 
программного обеспечения; ремонт и техническое обслуживание компьютеров и периферийных устройств, обработку данных и их размещение на сервере; 
покупку и продажу оригиналов и прав собственности на системное и прикладное программное обеспечение. В компьютерные услуги не включаются: плата за 
лицензии на воспроизводство и (или) распространение программного 
обеспечения (использование интеллектуальной собственности), разработанные для конкретного пользователя учебные компьютерные курсы (услуги частным лицам в сфере культуры и отдыха);</t>
  </si>
  <si>
    <t>услуги информационных агентств и прочие информационные услуги (строки 350, 550) включают предоставление новостей, фотографий и статей 
средствам массовой информации; создание, хранение и распространение баз 
данных; прямую индивидуальную подписку на периодические издания с 
доставкой по почте и иными способами; услуги библиотек и архивов;
почтовые услуги и услуги курьерской связи (строки 360, 560) включает сбор, транспортировка и доставка писем, периодических и печатных изданий, посылок и бандеролей;
юридические услуги (строки 371, 571) включают юридические советы и консультации; предоставление услуг в юридических, судебных и 
законодательных процессах; оказание оперативной помощи фирмам; подготовка юридической документации; услуги арбитража;</t>
  </si>
  <si>
    <t>бухгалтерские, аудиторские услуги (строки 372, 572) охватывают 
консультационные услуги по бухгалтерскому учету, счетоводству, аудиту и налогообложению, составление финансовой отчетности;
услуги по консультации бизнеса и управления (строки 373, 573) 
охватывают общие управленческие консультации, финансовый менеджмент, кадровый менеджмент, производственный менеджмент и другие управленческие консультации; консультации, руководство и оперативную помощь в вопросах бизнес политики и стратегии; услуги по связям с общественностью. Исключается руководство строительным проектом (строительные услуги);</t>
  </si>
  <si>
    <t>архитектурные, инженерные и прочие технические услуги (строки 374, 574) включают разработку архитектурных и строительных проектов; 
геологическую разведку и изыскания, картографию; метеорологические услуги; проверку и сертификацию качества продукции, технические испытания и 
анализы, технический контроль; инженерные консультации и консультации по окружающей среде. Горнодобывающая инженерия отражается в услугах, 
связанных с добычей полезных ископаемых;
операционный лизинг (аренда) оборудования без персонала (строки 375, 575) охватывает аренду оборудования без персонала, аренду транспортных средств без экипажа, аренду недвижимости, включая аренду подвижных 
буровых платформ и плавучих судов для добычи, хранения и выгрузки. 
Исключаются финансовый лизинг, аренда телекоммуникационных линий или мощностей (телекоммуникационные услуги), аренда транспортных средств с экипажем (грузовые или пассажирские перевозки);</t>
  </si>
  <si>
    <t>услуги в области рекламы и изучения конъюнктуры рынка, по организации конференций, торговых ярмарок и выставок (строки 376, 576) включают 
проектирование, создание и маркетинг рекламы посредством рекламных агентств; размещение рекламы в средствах массовой информации, включая 
покупку и продажу рекламного времени; организацию выставок и торговых 
ярмарок; рекламирование товаров за рубежом; маркетинговые исследования; проведение опросов общественного мнения по различным проблемам;
услуги распределительных сетей, трудоустройства и прочие деловые услуги (строки 377, 577) включают услуги по распределению электроэнергии (за исключением указанных в разделах 1,2), воды, газа и так далее; подбор кадров, охрану, устный и письменный перевод, фотографические услуги, уборку 
помещений, организацию питания, риэлтерские услуги, издательские услуги, 
ветеринарные услуги и другие деловые услуги, которые не включены в 
вышеперечисленные услуги;</t>
  </si>
  <si>
    <t>плата за использование интеллектуальной собственности (строки 380, 580) включает плату за пользование правами собственности (такими как патенты, 
авторские права, торговые марки, технологические процессы, дизайн и так 
далее), а также плату за лицензии на воспроизводство и (или) распространение произведенных оригиналов и прототипов (таких как книги и рукописи, 
компьютерное программное обеспечение, кинематографические работы, 
звукозаписи и так далее);
текущие трансферты (строки 750, 760) отражают выплаты компенсаций за нанесенные травмы или ущерб имуществу, которые не являются выплатами страховых возмещений, а также дарения и пожертвования, не связанные с 
финансированием накопления основного капитала;
капитальные трансферты (строки 770, 780) включают компенсационные выплаты за нанесение масштабного ущерба капитальным активам (например, в связи с разливом нефти, сильными взрывами, побочными эффектами от 
фармацевтической продукции и так далее), а также крупные подарки и 
пожертвования на цели финансирования накопления основного капитала, 
например, дарения университетам на покрытие расходов по строительству 
новых учебных помещений.</t>
  </si>
  <si>
    <t>13. В комментариях к отчету приводятся:
1) краткое описание прочих видов услуг, требующих расшифровки (строки 377, 393, 400, 577, 593, 600);
2) информация, которую респондент считает необходимым отразить.
14. Статистическая форма представляется на бумажном носителе либо электронным способом посредством автоматизированной информационной 
подсистемы «Веб-портал НБ РК» с соблюдением процедур подтверждения 
электронной цифровой подписью. При представлении одной статистической формы разными способами датой представления считается ранняя из дат.
Корректировки (исправления, дополнения) в статистическую форму 
вносятся в течение 6 (шести) месяцев после завершения отчетного периода.</t>
  </si>
  <si>
    <t>15. Арифметико-логический контроль:
1) Раздел 3. «Прочие виды международных услуг»:
строка 370 = сумме строк 371 + 372 + 373 + 374 + 375 + 376 + 377 для каждой графы;
строка 390 = сумме строк 391 + 392 + 393 для каждой графы;
строка 570 = сумме строк 571 + 572 + 573 + 574 + 575 + 576 + 577 для каждой графы;
строка 590 = сумме строк 591 + 592 + 593 для каждой графы;
2) Для разделов 3 и 4:
графа 1 = сумме граф 2 + 3 +…+ n для всех строк.</t>
  </si>
  <si>
    <t>pb_08_2025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</si>
</sst>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0"/>
      <color indexed="8"/>
      <name val="Times New Roman"/>
      <family val="1"/>
      <charset val="204"/>
    </font>
    <font>
      <sz val="10"/>
      <color indexed="8"/>
      <name val="Times New Roman"/>
      <family val="1"/>
      <charset val="204"/>
    </font>
    <font>
      <sz val="10"/>
      <color theme="1"/>
      <name val="Times New Roman"/>
      <family val="1"/>
      <charset val="204"/>
    </font>
    <font>
      <b/>
      <sz val="10"/>
      <color theme="1"/>
      <name val="Times New Roman"/>
      <family val="1"/>
      <charset val="204"/>
    </font>
    <font>
      <u/>
      <sz val="8.5"/>
      <color indexed="12"/>
      <name val="Times New Roman"/>
      <family val="2"/>
      <charset val="204"/>
    </font>
    <font>
      <sz val="10"/>
      <name val="Times New Roman"/>
      <family val="1"/>
      <charset val="204"/>
    </font>
    <font>
      <b/>
      <sz val="10"/>
      <name val="Times New Roman"/>
      <family val="1"/>
      <charset val="204"/>
    </font>
    <font>
      <sz val="10"/>
      <color theme="1"/>
      <name val="Times New Roman"/>
      <family val="2"/>
      <charset val="204"/>
    </font>
    <font>
      <b/>
      <sz val="12"/>
      <color theme="1"/>
      <name val="Times New Roman"/>
      <family val="1"/>
      <charset val="204"/>
    </font>
    <font>
      <sz val="12"/>
      <color theme="1"/>
      <name val="Times New Roman"/>
      <family val="1"/>
      <charset val="204"/>
    </font>
    <font>
      <sz val="10"/>
      <color theme="0"/>
      <name val="Times New Roman"/>
      <family val="2"/>
      <charset val="204"/>
    </font>
    <font>
      <sz val="11"/>
      <color theme="1"/>
      <name val="Times New Roman"/>
      <family val="1"/>
      <charset val="204"/>
    </font>
    <font>
      <sz val="12"/>
      <color indexed="8"/>
      <name val="Times New Roman"/>
      <family val="1"/>
      <charset val="204"/>
    </font>
    <font>
      <sz val="10"/>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8">
    <xf numFmtId="0" fontId="0" fillId="0" borderId="0"/>
    <xf numFmtId="0" fontId="5" fillId="0" borderId="0" applyNumberFormat="0" applyFill="0" applyBorder="0" applyAlignment="0" applyProtection="0">
      <alignment vertical="top"/>
      <protection locked="0"/>
    </xf>
    <xf numFmtId="0" fontId="8" fillId="0" borderId="0"/>
    <xf numFmtId="0" fontId="9" fillId="0" borderId="0">
      <alignment horizontal="center" vertical="center" wrapText="1"/>
    </xf>
    <xf numFmtId="0" fontId="4" fillId="0" borderId="0">
      <alignment horizontal="center" vertical="center" wrapText="1"/>
    </xf>
    <xf numFmtId="0" fontId="4" fillId="0" borderId="0">
      <alignment horizontal="left" vertical="center" wrapText="1"/>
    </xf>
    <xf numFmtId="49" fontId="8" fillId="0" borderId="0">
      <alignment horizontal="center" vertical="center" wrapText="1"/>
    </xf>
    <xf numFmtId="0" fontId="8" fillId="0" borderId="0">
      <alignment horizontal="left" vertical="center" wrapText="1"/>
    </xf>
    <xf numFmtId="0" fontId="8" fillId="3" borderId="1">
      <alignment horizontal="left" vertical="center" wrapText="1"/>
    </xf>
    <xf numFmtId="0" fontId="8" fillId="0" borderId="1">
      <alignment horizontal="left" vertical="center" wrapText="1"/>
    </xf>
    <xf numFmtId="49" fontId="8" fillId="0" borderId="1">
      <alignment horizontal="left" vertical="center" wrapText="1"/>
      <protection locked="0"/>
    </xf>
    <xf numFmtId="0" fontId="8" fillId="0" borderId="1">
      <alignment horizontal="left" vertical="center" wrapText="1"/>
    </xf>
    <xf numFmtId="0" fontId="8" fillId="0" borderId="1">
      <alignment horizontal="left" vertical="center" wrapText="1"/>
      <protection locked="0"/>
    </xf>
    <xf numFmtId="14" fontId="8" fillId="0" borderId="1">
      <alignment horizontal="left" vertical="center" wrapText="1"/>
      <protection locked="0"/>
    </xf>
    <xf numFmtId="0" fontId="11" fillId="0" borderId="1">
      <alignment horizontal="right" vertical="center" wrapText="1"/>
      <protection locked="0"/>
    </xf>
    <xf numFmtId="0" fontId="8" fillId="0" borderId="1">
      <alignment horizontal="center" vertical="center"/>
    </xf>
    <xf numFmtId="0" fontId="8" fillId="0" borderId="5">
      <alignment horizontal="left" vertical="center" wrapText="1"/>
    </xf>
    <xf numFmtId="49" fontId="4" fillId="0" borderId="1">
      <alignment horizontal="center" vertical="center" wrapText="1"/>
    </xf>
  </cellStyleXfs>
  <cellXfs count="163">
    <xf numFmtId="0" fontId="0" fillId="0" borderId="0" xfId="0"/>
    <xf numFmtId="0" fontId="3" fillId="0" borderId="0" xfId="0" applyFont="1"/>
    <xf numFmtId="0" fontId="2" fillId="0" borderId="0" xfId="0" applyFont="1" applyAlignment="1"/>
    <xf numFmtId="0" fontId="2" fillId="0" borderId="0" xfId="0" applyFont="1"/>
    <xf numFmtId="0" fontId="2" fillId="0" borderId="0" xfId="0" applyFont="1" applyAlignment="1" applyProtection="1">
      <alignment vertical="center" wrapText="1"/>
    </xf>
    <xf numFmtId="0" fontId="2" fillId="0" borderId="0" xfId="0" applyFont="1" applyProtection="1">
      <protection locked="0"/>
    </xf>
    <xf numFmtId="0" fontId="1" fillId="0" borderId="0" xfId="0" applyFont="1" applyAlignment="1" applyProtection="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pplyAlignment="1">
      <alignment horizontal="justify" vertical="center" wrapText="1"/>
    </xf>
    <xf numFmtId="0" fontId="2" fillId="0" borderId="1" xfId="0" applyFont="1" applyBorder="1" applyProtection="1">
      <protection locked="0"/>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0" borderId="1" xfId="0" applyFont="1" applyBorder="1" applyAlignment="1">
      <alignment horizontal="left" vertical="center" wrapText="1" indent="1"/>
    </xf>
    <xf numFmtId="0" fontId="2" fillId="2" borderId="1" xfId="0" applyFont="1" applyFill="1" applyBorder="1" applyProtection="1">
      <protection locked="0"/>
    </xf>
    <xf numFmtId="0" fontId="2" fillId="0" borderId="3" xfId="0" applyFont="1" applyBorder="1" applyProtection="1">
      <protection locked="0"/>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center" wrapText="1"/>
    </xf>
    <xf numFmtId="0" fontId="6" fillId="0" borderId="0" xfId="0" applyFont="1" applyAlignment="1">
      <alignment vertical="center" wrapText="1"/>
    </xf>
    <xf numFmtId="0" fontId="4" fillId="0" borderId="0" xfId="3" applyFont="1" applyAlignment="1">
      <alignment horizontal="center" vertical="center" wrapText="1"/>
    </xf>
    <xf numFmtId="0" fontId="0" fillId="0" borderId="0" xfId="0" applyAlignment="1"/>
    <xf numFmtId="0" fontId="9" fillId="0" borderId="0" xfId="3">
      <alignment horizontal="center" vertical="center" wrapText="1"/>
    </xf>
    <xf numFmtId="0" fontId="9" fillId="0" borderId="0" xfId="3">
      <alignment horizontal="center" vertical="center" wrapText="1"/>
    </xf>
    <xf numFmtId="0" fontId="9" fillId="0" borderId="0" xfId="0" applyFont="1" applyAlignment="1" applyProtection="1">
      <alignment horizontal="center" vertical="center" wrapText="1"/>
    </xf>
    <xf numFmtId="0" fontId="8" fillId="3" borderId="1" xfId="8">
      <alignment horizontal="left" vertical="center" wrapText="1"/>
    </xf>
    <xf numFmtId="0" fontId="4" fillId="3" borderId="1" xfId="8" applyFont="1">
      <alignment horizontal="left" vertical="center" wrapText="1"/>
    </xf>
    <xf numFmtId="0" fontId="4" fillId="0" borderId="1" xfId="9" applyFont="1">
      <alignment horizontal="left" vertical="center" wrapText="1"/>
    </xf>
    <xf numFmtId="0" fontId="8" fillId="0" borderId="1" xfId="11">
      <alignment horizontal="left" vertical="center" wrapText="1"/>
    </xf>
    <xf numFmtId="0" fontId="0" fillId="0" borderId="0" xfId="0" applyAlignment="1">
      <alignment wrapText="1"/>
    </xf>
    <xf numFmtId="0" fontId="8" fillId="0" borderId="1" xfId="12">
      <alignment horizontal="left" vertical="center" wrapText="1"/>
      <protection locked="0"/>
    </xf>
    <xf numFmtId="0" fontId="11" fillId="0" borderId="1" xfId="14">
      <alignment horizontal="right" vertical="center" wrapText="1"/>
      <protection locked="0"/>
    </xf>
    <xf numFmtId="0" fontId="8" fillId="0" borderId="1" xfId="15" applyAlignment="1">
      <alignment horizontal="center" vertical="center" wrapText="1"/>
    </xf>
    <xf numFmtId="0" fontId="0" fillId="3" borderId="1" xfId="0" applyNumberFormat="1" applyFill="1" applyBorder="1" applyAlignment="1" applyProtection="1">
      <alignment horizontal="center" vertical="center" wrapText="1"/>
    </xf>
    <xf numFmtId="0" fontId="0" fillId="3" borderId="1" xfId="0" applyNumberFormat="1" applyFont="1" applyFill="1" applyBorder="1" applyAlignment="1" applyProtection="1">
      <alignment horizontal="center" vertical="center" wrapText="1"/>
    </xf>
    <xf numFmtId="0" fontId="8" fillId="0" borderId="0" xfId="7" applyAlignment="1">
      <alignment vertical="center" wrapText="1"/>
    </xf>
    <xf numFmtId="0" fontId="8" fillId="0" borderId="0" xfId="7">
      <alignment horizontal="left" vertical="center" wrapText="1"/>
    </xf>
    <xf numFmtId="0" fontId="4" fillId="0" borderId="0" xfId="7" applyFont="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xf>
    <xf numFmtId="0" fontId="0" fillId="0" borderId="0" xfId="0" applyAlignment="1">
      <alignment vertical="top" wrapText="1"/>
    </xf>
    <xf numFmtId="0" fontId="4" fillId="0" borderId="0" xfId="0" applyFont="1" applyAlignment="1">
      <alignment wrapText="1"/>
    </xf>
    <xf numFmtId="0" fontId="0" fillId="0" borderId="0" xfId="0" applyAlignment="1">
      <alignment horizontal="center"/>
    </xf>
    <xf numFmtId="0" fontId="0" fillId="0" borderId="0" xfId="0"/>
    <xf numFmtId="0" fontId="4" fillId="0" borderId="0" xfId="0" applyFont="1" applyAlignment="1"/>
    <xf numFmtId="0" fontId="3" fillId="0" borderId="0" xfId="0" applyFont="1" applyAlignment="1"/>
    <xf numFmtId="0" fontId="4" fillId="0" borderId="0" xfId="0" applyFont="1"/>
    <xf numFmtId="0" fontId="12" fillId="0" borderId="0" xfId="0" applyFont="1"/>
    <xf numFmtId="0" fontId="4" fillId="0" borderId="0" xfId="0" applyFont="1" applyAlignment="1">
      <alignment horizontal="right"/>
    </xf>
    <xf numFmtId="0" fontId="4" fillId="0" borderId="0" xfId="0" applyFont="1" applyAlignment="1">
      <alignment horizontal="center"/>
    </xf>
    <xf numFmtId="0" fontId="4" fillId="0" borderId="0" xfId="0" applyFont="1" applyProtection="1"/>
    <xf numFmtId="0" fontId="4" fillId="0" borderId="0" xfId="0" applyFont="1" applyBorder="1" applyAlignment="1">
      <alignment horizontal="center"/>
    </xf>
    <xf numFmtId="0" fontId="12" fillId="0" borderId="0" xfId="0" applyFont="1" applyBorder="1" applyAlignment="1">
      <alignment horizontal="left" vertical="center"/>
    </xf>
    <xf numFmtId="0" fontId="12" fillId="0" borderId="0" xfId="0" applyFont="1" applyAlignment="1">
      <alignment horizontal="right" vertical="top"/>
    </xf>
    <xf numFmtId="0" fontId="12" fillId="0" borderId="5"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0" fontId="3" fillId="0" borderId="5" xfId="16" applyFont="1" applyAlignment="1">
      <alignment horizontal="left" wrapText="1"/>
    </xf>
    <xf numFmtId="0" fontId="12" fillId="0" borderId="0" xfId="0" applyFont="1" applyAlignment="1" applyProtection="1">
      <alignment vertical="top"/>
    </xf>
    <xf numFmtId="0" fontId="12" fillId="0" borderId="0" xfId="0" applyFont="1" applyBorder="1" applyAlignment="1"/>
    <xf numFmtId="0" fontId="12" fillId="0" borderId="4" xfId="0" applyFont="1" applyBorder="1" applyAlignment="1">
      <alignment horizontal="center" vertical="center"/>
    </xf>
    <xf numFmtId="0" fontId="12" fillId="0" borderId="0" xfId="0" applyFont="1" applyBorder="1" applyAlignment="1">
      <alignment horizontal="right"/>
    </xf>
    <xf numFmtId="0" fontId="12" fillId="0" borderId="0" xfId="0" applyFont="1" applyBorder="1"/>
    <xf numFmtId="0" fontId="4" fillId="0" borderId="0" xfId="0" applyFont="1" applyAlignment="1">
      <alignment horizontal="center" wrapText="1"/>
    </xf>
    <xf numFmtId="49" fontId="4" fillId="0" borderId="1" xfId="17" applyAlignment="1">
      <alignment horizontal="left" vertical="center" wrapText="1"/>
    </xf>
    <xf numFmtId="49" fontId="4" fillId="0" borderId="1" xfId="17">
      <alignment horizontal="center" vertical="center" wrapText="1"/>
    </xf>
    <xf numFmtId="0" fontId="8" fillId="0" borderId="1" xfId="9" applyAlignment="1">
      <alignment horizontal="left" vertical="center"/>
    </xf>
    <xf numFmtId="49" fontId="8" fillId="0" borderId="1" xfId="15" applyNumberFormat="1">
      <alignment horizontal="center" vertical="center"/>
    </xf>
    <xf numFmtId="0" fontId="8" fillId="0" borderId="1" xfId="15">
      <alignment horizontal="center" vertical="center"/>
    </xf>
    <xf numFmtId="0" fontId="0" fillId="0" borderId="1" xfId="0" applyBorder="1" applyAlignment="1">
      <alignment horizontal="center" vertical="center"/>
    </xf>
    <xf numFmtId="0" fontId="3" fillId="0" borderId="0" xfId="0" applyFont="1" applyAlignment="1">
      <alignment wrapText="1"/>
    </xf>
    <xf numFmtId="0" fontId="14" fillId="0" borderId="0" xfId="0" applyFont="1"/>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0" fontId="8" fillId="0" borderId="0" xfId="0" applyFont="1" applyAlignment="1">
      <alignment wrapText="1"/>
    </xf>
    <xf numFmtId="0" fontId="4" fillId="0" borderId="0" xfId="3" applyFont="1" applyAlignment="1">
      <alignment wrapText="1"/>
    </xf>
    <xf numFmtId="0" fontId="8" fillId="0" borderId="0" xfId="0" applyFont="1" applyAlignment="1">
      <alignment vertical="top" wrapText="1"/>
    </xf>
    <xf numFmtId="14" fontId="8" fillId="0" borderId="1" xfId="13">
      <alignment horizontal="left" vertical="center" wrapText="1"/>
      <protection locked="0"/>
    </xf>
    <xf numFmtId="0" fontId="4" fillId="0" borderId="1" xfId="9" applyFont="1">
      <alignment horizontal="left" vertical="center" wrapText="1"/>
    </xf>
    <xf numFmtId="0" fontId="8" fillId="0" borderId="1" xfId="9">
      <alignment horizontal="left" vertical="center" wrapText="1"/>
    </xf>
    <xf numFmtId="0" fontId="4" fillId="0" borderId="0" xfId="7" applyFont="1">
      <alignment horizontal="left" vertical="center" wrapText="1"/>
    </xf>
    <xf numFmtId="0" fontId="8" fillId="0" borderId="0" xfId="7">
      <alignment horizontal="left" vertical="center" wrapText="1"/>
    </xf>
    <xf numFmtId="49" fontId="8" fillId="0" borderId="1" xfId="10">
      <alignment horizontal="left" vertical="center" wrapText="1"/>
      <protection locked="0"/>
    </xf>
    <xf numFmtId="49" fontId="0" fillId="3" borderId="2" xfId="0" applyNumberFormat="1" applyFill="1" applyBorder="1" applyAlignment="1" applyProtection="1">
      <alignment horizontal="left" vertical="center" wrapText="1"/>
    </xf>
    <xf numFmtId="49" fontId="0" fillId="3" borderId="2" xfId="0" applyNumberFormat="1" applyFont="1" applyFill="1" applyBorder="1" applyAlignment="1" applyProtection="1">
      <alignment horizontal="left" vertical="center" wrapText="1"/>
    </xf>
    <xf numFmtId="49" fontId="0" fillId="3" borderId="3" xfId="0" applyNumberFormat="1" applyFont="1" applyFill="1" applyBorder="1" applyAlignment="1" applyProtection="1">
      <alignment horizontal="left" vertical="center" wrapText="1"/>
    </xf>
    <xf numFmtId="0" fontId="8" fillId="0" borderId="1" xfId="12">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0" borderId="2" xfId="0" applyNumberFormat="1" applyFont="1" applyBorder="1" applyAlignment="1" applyProtection="1">
      <alignment horizontal="left" vertical="center" wrapText="1"/>
      <protection locked="0"/>
    </xf>
    <xf numFmtId="49" fontId="0" fillId="0" borderId="3" xfId="0" applyNumberFormat="1" applyFont="1" applyBorder="1" applyAlignment="1" applyProtection="1">
      <alignment horizontal="left" vertical="center" wrapText="1"/>
      <protection locked="0"/>
    </xf>
    <xf numFmtId="0" fontId="8" fillId="3" borderId="1" xfId="8">
      <alignment horizontal="left" vertical="center" wrapText="1"/>
    </xf>
    <xf numFmtId="0" fontId="9" fillId="0" borderId="0" xfId="3" applyFont="1">
      <alignment horizontal="center" vertical="center" wrapText="1"/>
    </xf>
    <xf numFmtId="0" fontId="9" fillId="0" borderId="0" xfId="3">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4" fillId="0" borderId="0" xfId="3"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vertical="top" wrapText="1"/>
    </xf>
    <xf numFmtId="0" fontId="0" fillId="0" borderId="0" xfId="0" applyAlignment="1">
      <alignment horizontal="left"/>
    </xf>
    <xf numFmtId="0" fontId="4"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left" wrapText="1"/>
    </xf>
    <xf numFmtId="0" fontId="0" fillId="0" borderId="0" xfId="0"/>
    <xf numFmtId="0" fontId="4" fillId="0" borderId="0" xfId="0" applyFont="1"/>
    <xf numFmtId="0" fontId="9" fillId="0" borderId="0" xfId="0" applyFont="1" applyAlignment="1">
      <alignment horizontal="center"/>
    </xf>
    <xf numFmtId="0" fontId="10"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right"/>
    </xf>
    <xf numFmtId="0" fontId="4" fillId="0" borderId="0" xfId="0" applyFont="1" applyAlignment="1">
      <alignment horizontal="right"/>
    </xf>
    <xf numFmtId="0" fontId="0" fillId="0" borderId="0" xfId="0" applyAlignment="1">
      <alignment vertical="top" wrapText="1"/>
    </xf>
    <xf numFmtId="0" fontId="0" fillId="0" borderId="0" xfId="0" applyFill="1" applyBorder="1" applyAlignment="1">
      <alignment horizontal="right"/>
    </xf>
    <xf numFmtId="0" fontId="4" fillId="0" borderId="0" xfId="0" applyFont="1" applyAlignment="1">
      <alignment horizontal="right" wrapText="1"/>
    </xf>
    <xf numFmtId="0" fontId="0" fillId="0" borderId="0" xfId="0" applyAlignment="1">
      <alignment horizontal="right" wrapText="1"/>
    </xf>
    <xf numFmtId="0" fontId="0" fillId="0" borderId="0" xfId="0" applyAlignment="1"/>
    <xf numFmtId="0" fontId="7" fillId="0" borderId="1" xfId="0" applyFont="1" applyBorder="1" applyAlignment="1">
      <alignment horizontal="center" vertical="center" wrapText="1"/>
    </xf>
    <xf numFmtId="0" fontId="1" fillId="0" borderId="0" xfId="0" applyFont="1" applyAlignment="1" applyProtection="1">
      <alignment horizontal="center" vertical="center" wrapText="1"/>
    </xf>
    <xf numFmtId="0" fontId="12" fillId="0" borderId="0" xfId="0" applyFont="1" applyAlignment="1">
      <alignment horizontal="left" wrapText="1"/>
    </xf>
    <xf numFmtId="0" fontId="4" fillId="0" borderId="6" xfId="0" applyFont="1" applyBorder="1" applyAlignment="1">
      <alignment horizontal="center"/>
    </xf>
    <xf numFmtId="0" fontId="12" fillId="0" borderId="0" xfId="0" applyFont="1" applyAlignment="1">
      <alignment horizontal="center"/>
    </xf>
    <xf numFmtId="0" fontId="4" fillId="0" borderId="0" xfId="0" applyFont="1" applyAlignment="1">
      <alignment horizontal="left" vertical="center" wrapText="1"/>
    </xf>
    <xf numFmtId="0" fontId="12" fillId="0" borderId="5" xfId="0" applyFont="1" applyBorder="1"/>
    <xf numFmtId="0" fontId="12" fillId="0" borderId="5" xfId="0" applyFont="1" applyBorder="1" applyAlignment="1">
      <alignment horizontal="center" vertical="center"/>
    </xf>
    <xf numFmtId="0" fontId="12" fillId="0" borderId="0" xfId="0" applyFont="1" applyBorder="1"/>
    <xf numFmtId="0" fontId="12" fillId="0" borderId="5" xfId="0" applyFont="1" applyBorder="1" applyAlignment="1">
      <alignment horizontal="center"/>
    </xf>
    <xf numFmtId="0" fontId="12" fillId="0" borderId="5" xfId="0" applyFont="1" applyBorder="1" applyAlignment="1">
      <alignment horizontal="right"/>
    </xf>
    <xf numFmtId="0" fontId="12" fillId="0" borderId="5" xfId="0" applyFont="1" applyBorder="1" applyAlignment="1">
      <alignment vertical="center"/>
    </xf>
    <xf numFmtId="0" fontId="12" fillId="0" borderId="5"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horizontal="center" vertical="center"/>
    </xf>
    <xf numFmtId="0" fontId="12" fillId="0" borderId="0" xfId="0" applyFont="1" applyBorder="1" applyAlignment="1" applyProtection="1">
      <alignment horizontal="left" wrapText="1"/>
    </xf>
    <xf numFmtId="0" fontId="12" fillId="0" borderId="5" xfId="0" applyFont="1" applyBorder="1" applyAlignment="1" applyProtection="1">
      <alignment horizontal="left" wrapText="1"/>
    </xf>
    <xf numFmtId="0" fontId="12" fillId="0" borderId="5" xfId="0" applyFont="1" applyBorder="1" applyAlignment="1">
      <alignment horizontal="left" wrapText="1"/>
    </xf>
    <xf numFmtId="0" fontId="3" fillId="0" borderId="5" xfId="16" applyFont="1" applyAlignment="1">
      <alignment horizontal="left" wrapText="1"/>
    </xf>
    <xf numFmtId="0" fontId="4" fillId="0" borderId="0" xfId="0" applyFont="1" applyBorder="1" applyAlignment="1">
      <alignment horizontal="center"/>
    </xf>
    <xf numFmtId="0" fontId="12"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wrapText="1"/>
    </xf>
    <xf numFmtId="0" fontId="6" fillId="0" borderId="6" xfId="0" applyFont="1" applyBorder="1" applyAlignment="1">
      <alignment horizontal="left" vertical="center" wrapText="1"/>
    </xf>
    <xf numFmtId="0" fontId="0" fillId="0" borderId="6" xfId="0"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0" xfId="0" applyBorder="1" applyAlignment="1">
      <alignment horizontal="left" vertical="center" wrapText="1"/>
    </xf>
    <xf numFmtId="0" fontId="3" fillId="0" borderId="0" xfId="0" applyFont="1" applyAlignment="1">
      <alignment wrapText="1"/>
    </xf>
    <xf numFmtId="0" fontId="3" fillId="0" borderId="5" xfId="0" applyFont="1" applyBorder="1" applyAlignment="1">
      <alignment wrapText="1"/>
    </xf>
    <xf numFmtId="0" fontId="0" fillId="0" borderId="5" xfId="0" applyBorder="1" applyAlignment="1">
      <alignment wrapText="1"/>
    </xf>
    <xf numFmtId="0" fontId="3" fillId="0" borderId="6" xfId="0" applyFont="1" applyBorder="1" applyAlignment="1">
      <alignment wrapText="1"/>
    </xf>
    <xf numFmtId="0" fontId="0" fillId="0" borderId="6" xfId="0" applyBorder="1" applyAlignment="1">
      <alignment wrapText="1"/>
    </xf>
    <xf numFmtId="0" fontId="3" fillId="0" borderId="0" xfId="0" applyFont="1" applyBorder="1" applyAlignment="1">
      <alignment wrapText="1"/>
    </xf>
    <xf numFmtId="0" fontId="0" fillId="0" borderId="0" xfId="0" applyBorder="1" applyAlignment="1">
      <alignment wrapText="1"/>
    </xf>
    <xf numFmtId="0" fontId="9" fillId="0" borderId="5" xfId="3" applyBorder="1" applyAlignment="1">
      <alignment horizontal="center" vertical="center" wrapText="1"/>
    </xf>
  </cellXfs>
  <cellStyles count="18">
    <cellStyle name="s_caption_center" xfId="3"/>
    <cellStyle name="s_center_fixed" xfId="6"/>
    <cellStyle name="s_date" xfId="13"/>
    <cellStyle name="s_fio" xfId="16"/>
    <cellStyle name="s_left_fixed" xfId="7"/>
    <cellStyle name="s_row" xfId="10"/>
    <cellStyle name="s_row_color1_fixed" xfId="8"/>
    <cellStyle name="s_row_fixed" xfId="9"/>
    <cellStyle name="s_row_formula" xfId="11"/>
    <cellStyle name="s_row_formula_center" xfId="15"/>
    <cellStyle name="s_row_normal" xfId="12"/>
    <cellStyle name="s_row_transparent" xfId="14"/>
    <cellStyle name="s_table_center_fixed" xfId="17"/>
    <cellStyle name="s_title_center_fixed" xfId="4"/>
    <cellStyle name="s_title_left_fixed" xfId="5"/>
    <cellStyle name="Гиперссылка 2"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fmlaLink="$D$31" lockText="1" noThreeD="1"/>
</file>

<file path=xl/ctrlProps/ctrlProp2.xml><?xml version="1.0" encoding="utf-8"?>
<formControlPr xmlns="http://schemas.microsoft.com/office/spreadsheetml/2009/9/main" objectType="CheckBox" checked="Checked" fmlaLink="$E$31" lockText="1" noThreeD="1"/>
</file>

<file path=xl/ctrlProps/ctrlProp3.xml><?xml version="1.0" encoding="utf-8"?>
<formControlPr xmlns="http://schemas.microsoft.com/office/spreadsheetml/2009/9/main" objectType="CheckBox" checked="Checked" fmlaLink="$F$31" lockText="1" noThreeD="1"/>
</file>

<file path=xl/ctrlProps/ctrlProp4.xml><?xml version="1.0" encoding="utf-8"?>
<formControlPr xmlns="http://schemas.microsoft.com/office/spreadsheetml/2009/9/main" objectType="CheckBox" fmlaLink="$G$3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30</xdr:row>
          <xdr:rowOff>28575</xdr:rowOff>
        </xdr:from>
        <xdr:to>
          <xdr:col>4</xdr:col>
          <xdr:colOff>28575</xdr:colOff>
          <xdr:row>31</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30</xdr:row>
          <xdr:rowOff>28575</xdr:rowOff>
        </xdr:from>
        <xdr:to>
          <xdr:col>5</xdr:col>
          <xdr:colOff>28575</xdr:colOff>
          <xdr:row>31</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28575</xdr:rowOff>
        </xdr:from>
        <xdr:to>
          <xdr:col>6</xdr:col>
          <xdr:colOff>28575</xdr:colOff>
          <xdr:row>31</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30</xdr:row>
          <xdr:rowOff>28575</xdr:rowOff>
        </xdr:from>
        <xdr:to>
          <xdr:col>7</xdr:col>
          <xdr:colOff>28575</xdr:colOff>
          <xdr:row>31</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73</xdr:row>
      <xdr:rowOff>19050</xdr:rowOff>
    </xdr:from>
    <xdr:to>
      <xdr:col>14</xdr:col>
      <xdr:colOff>238125</xdr:colOff>
      <xdr:row>75</xdr:row>
      <xdr:rowOff>304165</xdr:rowOff>
    </xdr:to>
    <xdr:pic>
      <xdr:nvPicPr>
        <xdr:cNvPr id="2" name="Рисунок 1"/>
        <xdr:cNvPicPr/>
      </xdr:nvPicPr>
      <xdr:blipFill>
        <a:blip xmlns:r="http://schemas.openxmlformats.org/officeDocument/2006/relationships" r:embed="rId1"/>
        <a:stretch>
          <a:fillRect/>
        </a:stretch>
      </xdr:blipFill>
      <xdr:spPr>
        <a:xfrm>
          <a:off x="9525" y="828675"/>
          <a:ext cx="4743450" cy="1047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333375</xdr:colOff>
      <xdr:row>3</xdr:row>
      <xdr:rowOff>257175</xdr:rowOff>
    </xdr:to>
    <xdr:pic>
      <xdr:nvPicPr>
        <xdr:cNvPr id="13" name="Рисунок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57800"/>
          <a:ext cx="3333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0</xdr:rowOff>
    </xdr:from>
    <xdr:to>
      <xdr:col>1</xdr:col>
      <xdr:colOff>333375</xdr:colOff>
      <xdr:row>5</xdr:row>
      <xdr:rowOff>257175</xdr:rowOff>
    </xdr:to>
    <xdr:pic>
      <xdr:nvPicPr>
        <xdr:cNvPr id="14" name="Рисунок 1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3115925"/>
          <a:ext cx="3333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xdr:col>
      <xdr:colOff>333375</xdr:colOff>
      <xdr:row>7</xdr:row>
      <xdr:rowOff>257175</xdr:rowOff>
    </xdr:to>
    <xdr:pic>
      <xdr:nvPicPr>
        <xdr:cNvPr id="15" name="Рисунок 1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7878425"/>
          <a:ext cx="3333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xdr:row>
      <xdr:rowOff>0</xdr:rowOff>
    </xdr:from>
    <xdr:to>
      <xdr:col>1</xdr:col>
      <xdr:colOff>333375</xdr:colOff>
      <xdr:row>9</xdr:row>
      <xdr:rowOff>257175</xdr:rowOff>
    </xdr:to>
    <xdr:pic>
      <xdr:nvPicPr>
        <xdr:cNvPr id="16" name="Рисунок 1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1212175"/>
          <a:ext cx="3333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7;&#1090;&#1072;&#1090;%20&#1086;&#1090;&#1095;&#1077;&#1090;&#1099;\&#1054;&#1073;%20&#1086;&#1090;&#1095;&#1077;&#1090;&#1085;&#1086;&#1089;&#1090;&#1103;&#1093;\&#1060;&#1086;&#1088;&#1084;&#1072;%2010&#1055;&#1041;\pb10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R_Torgyn_S\Downloads\pb10_2025_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7;&#1090;&#1072;&#1090;%20&#1086;&#1090;&#1095;&#1077;&#1090;&#1099;\&#1054;&#1073;%20&#1086;&#1090;&#1095;&#1077;&#1090;&#1085;&#1086;&#1089;&#1090;&#1103;&#1093;\&#1055;&#1054;&#1057;&#1058;&#1040;&#1053;&#1054;&#1042;&#1051;&#1045;&#1053;&#1048;&#1045;%20&#8470;33\&#1055;&#1091;&#1073;&#1083;&#1080;&#1082;&#1072;&#1094;&#1080;&#1103;%20&#1074;%20&#1088;&#1072;&#1079;&#1076;&#1077;&#1083;&#1077;%20-%20&#1089;&#1090;&#1072;&#1090;&#1080;&#1089;&#1090;&#1080;&#1082;&#1072;\&#1054;&#1073;&#1085;&#1086;&#1074;&#1083;&#1077;&#1085;&#1085;&#1072;&#1103;%20&#1074;&#1077;&#1088;&#1089;&#1080;&#1103;\&#1060;&#1086;&#1088;&#1084;&#1072;%207-&#1055;&#1041;\pb07_2025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r_torgyn_s\AppData\Roaming\Microsoft\Excel\pb08%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Пояснения (каз.)"/>
      <sheetName val="Пояснения (рус.)"/>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H3" t="str">
            <v>АҚШ ДОЛЛАРЫ
ДОЛЛАР США</v>
          </cell>
        </row>
      </sheetData>
      <sheetData sheetId="29">
        <row r="3">
          <cell r="H3" t="str">
            <v>ТМД емес басқа елдер / др.страны не СНГ</v>
          </cell>
        </row>
        <row r="4">
          <cell r="H4" t="str">
            <v>АВСТРАЛИЯ</v>
          </cell>
        </row>
        <row r="5">
          <cell r="H5" t="str">
            <v>АВСТРИЯ</v>
          </cell>
        </row>
        <row r="6">
          <cell r="H6" t="str">
            <v>ӘЗЕРБАЙЖАН / АЗЕРБАЙДЖАН</v>
          </cell>
        </row>
        <row r="7">
          <cell r="H7" t="str">
            <v>АЛБАНИЯ</v>
          </cell>
        </row>
        <row r="8">
          <cell r="H8" t="str">
            <v>АЛЖИР</v>
          </cell>
        </row>
        <row r="9">
          <cell r="H9" t="str">
            <v>АНГИЛЬЯ / АНГИЛЬЯ (БРИТ.)</v>
          </cell>
        </row>
        <row r="10">
          <cell r="H10" t="str">
            <v>АНГОЛА</v>
          </cell>
        </row>
        <row r="11">
          <cell r="H11" t="str">
            <v>АНДОРРА</v>
          </cell>
        </row>
        <row r="12">
          <cell r="H12" t="str">
            <v>Антарктида</v>
          </cell>
        </row>
        <row r="13">
          <cell r="H13" t="str">
            <v>АНТИГУА ЖӘНЕ БАРБУДА / АНТИГУА И БАРБУДА</v>
          </cell>
        </row>
        <row r="14">
          <cell r="H14" t="str">
            <v>АРГЕНТИНА</v>
          </cell>
        </row>
        <row r="15">
          <cell r="H15" t="str">
            <v>АРМЕНИЯ</v>
          </cell>
        </row>
        <row r="16">
          <cell r="H16" t="str">
            <v>АРУБА / АРУБА ОСТРОВ (НИДЕРЛАНДЫ)</v>
          </cell>
        </row>
        <row r="17">
          <cell r="H17" t="str">
            <v>АТТОЛ ДЖОНСТОН (США)</v>
          </cell>
        </row>
        <row r="18">
          <cell r="H18" t="str">
            <v>АУҒАНСТАН / АФГАНИСТАН</v>
          </cell>
        </row>
        <row r="19">
          <cell r="H19" t="str">
            <v>Багам / Багамы</v>
          </cell>
        </row>
        <row r="20">
          <cell r="H20" t="str">
            <v>БАНГЛАДЕШ</v>
          </cell>
        </row>
        <row r="21">
          <cell r="H21" t="str">
            <v>БАРБАДОС</v>
          </cell>
        </row>
        <row r="22">
          <cell r="H22" t="str">
            <v>БАХРЕЙН</v>
          </cell>
        </row>
        <row r="23">
          <cell r="H23" t="str">
            <v>БЕЛАРУСЬ</v>
          </cell>
        </row>
        <row r="24">
          <cell r="H24" t="str">
            <v>БЕЛИЗ</v>
          </cell>
        </row>
        <row r="25">
          <cell r="H25" t="str">
            <v>БЕЛЬГИЯ</v>
          </cell>
        </row>
        <row r="26">
          <cell r="H26" t="str">
            <v>БЕНИН</v>
          </cell>
        </row>
        <row r="27">
          <cell r="H27" t="str">
            <v>Бермуд / Бермуды</v>
          </cell>
        </row>
        <row r="28">
          <cell r="H28" t="str">
            <v>БОЛГАРИЯ</v>
          </cell>
        </row>
        <row r="29">
          <cell r="H29" t="str">
            <v>БОЛИВИЯ</v>
          </cell>
        </row>
        <row r="30">
          <cell r="H30" t="str">
            <v>Бонэйр, Синт-Эстатиус и Саба</v>
          </cell>
        </row>
        <row r="31">
          <cell r="H31" t="str">
            <v>БОСНИЯ ЖӘНЕ ГЕРЦЕГОВИНА / БОСНИЯ И ГЕРЦЕГОВИНА</v>
          </cell>
        </row>
        <row r="32">
          <cell r="H32" t="str">
            <v>БОТСВАНА</v>
          </cell>
        </row>
        <row r="33">
          <cell r="H33" t="str">
            <v>БРАЗИЛИЯ</v>
          </cell>
        </row>
        <row r="34">
          <cell r="H34" t="str">
            <v>БРИТАНСКАЯ ТЕРРИТОРИЯ В ИНДИЙСКОМ ОКЕАНЕ</v>
          </cell>
        </row>
        <row r="35">
          <cell r="H35" t="str">
            <v>Бруней-Даруссалам</v>
          </cell>
        </row>
        <row r="36">
          <cell r="H36" t="str">
            <v>БУРКИНА-ФАСО</v>
          </cell>
        </row>
        <row r="37">
          <cell r="H37" t="str">
            <v>БУРУНДИ</v>
          </cell>
        </row>
        <row r="38">
          <cell r="H38" t="str">
            <v>БУТАН</v>
          </cell>
        </row>
        <row r="39">
          <cell r="H39" t="str">
            <v>ВАНУАТУ</v>
          </cell>
        </row>
        <row r="40">
          <cell r="H40" t="str">
            <v>ВЕНГРИЯ</v>
          </cell>
        </row>
        <row r="41">
          <cell r="H41" t="str">
            <v>ВЕНЕСУЭЛА</v>
          </cell>
        </row>
        <row r="42">
          <cell r="H42" t="str">
            <v>Виргин аралдары (Брит.) / Виргинские острова  (Брит.)</v>
          </cell>
        </row>
        <row r="43">
          <cell r="H43" t="str">
            <v>Виргин аралдары,  АҚШ / Виргинские острова, США</v>
          </cell>
        </row>
        <row r="44">
          <cell r="H44" t="str">
            <v>АМЕРИКАН САМОАСЫ / ВОСТОЧНОЕ САМОА (США)</v>
          </cell>
        </row>
        <row r="45">
          <cell r="H45" t="str">
            <v>ВЬЕТНАМ</v>
          </cell>
        </row>
        <row r="46">
          <cell r="H46" t="str">
            <v>ГАБОН</v>
          </cell>
        </row>
        <row r="47">
          <cell r="H47" t="str">
            <v>ГАЙАНА</v>
          </cell>
        </row>
        <row r="48">
          <cell r="H48" t="str">
            <v>ГАИТИ</v>
          </cell>
        </row>
        <row r="49">
          <cell r="H49" t="str">
            <v>ГАМБИЯ</v>
          </cell>
        </row>
        <row r="50">
          <cell r="H50" t="str">
            <v>Гана - Гана Республикасы / Гана - Республика Гана</v>
          </cell>
        </row>
        <row r="51">
          <cell r="H51" t="str">
            <v>ГВАДЕЛУПА</v>
          </cell>
        </row>
        <row r="52">
          <cell r="H52" t="str">
            <v>ГВАТЕМАЛА</v>
          </cell>
        </row>
        <row r="53">
          <cell r="H53" t="str">
            <v>ФРАНЦУЗ ГВИАНАСЫ / ГВИАНА</v>
          </cell>
        </row>
        <row r="54">
          <cell r="H54" t="str">
            <v>ГВИНЕЯ</v>
          </cell>
        </row>
        <row r="55">
          <cell r="H55" t="str">
            <v>ГВИНЕЯ-БИСАУ</v>
          </cell>
        </row>
        <row r="56">
          <cell r="H56" t="str">
            <v>ГЕРМАНИЯ</v>
          </cell>
        </row>
        <row r="57">
          <cell r="H57" t="str">
            <v>ГИБРАЛТАР / ГИБРАЛТАР (БРИТ.)</v>
          </cell>
        </row>
        <row r="58">
          <cell r="H58" t="str">
            <v>ГОНДУРАС</v>
          </cell>
        </row>
        <row r="59">
          <cell r="H59" t="str">
            <v>ГОНКОНГ / ГОНКОНГ (СЯНГАН)</v>
          </cell>
        </row>
        <row r="60">
          <cell r="H60" t="str">
            <v>ГРЕНАДА</v>
          </cell>
        </row>
        <row r="61">
          <cell r="H61" t="str">
            <v>ГРЕНЛАНДИЯ / ГРЕНЛАНДИЯ (ДАНИЯ)</v>
          </cell>
        </row>
        <row r="62">
          <cell r="H62" t="str">
            <v>ГРЕЦИЯ</v>
          </cell>
        </row>
        <row r="63">
          <cell r="H63" t="str">
            <v>ГРУЗИЯ</v>
          </cell>
        </row>
        <row r="64">
          <cell r="H64" t="str">
            <v>ГУАМ / ГУАМ (США)</v>
          </cell>
        </row>
        <row r="65">
          <cell r="H65" t="str">
            <v>ДАНИЯ</v>
          </cell>
        </row>
        <row r="66">
          <cell r="H66" t="str">
            <v>ДЖИБУТИ</v>
          </cell>
        </row>
        <row r="67">
          <cell r="H67" t="str">
            <v>ДОМИНИКА</v>
          </cell>
        </row>
        <row r="68">
          <cell r="H68" t="str">
            <v>ДОМИНИКАН РЕСПУБЛИКАСЫ / ДОМИНИКАНСКАЯ РЕСПУБЛИКА</v>
          </cell>
        </row>
        <row r="69">
          <cell r="H69" t="str">
            <v>Египет  -  Египет Араб Республикасы / Египет  - Арабская Республика Египет</v>
          </cell>
        </row>
        <row r="70">
          <cell r="H70" t="str">
            <v>ЗАМБИЯ</v>
          </cell>
        </row>
        <row r="71">
          <cell r="H71" t="str">
            <v>ЗАПАДНАЯ САХАРА</v>
          </cell>
        </row>
        <row r="72">
          <cell r="H72" t="str">
            <v>САМОА / ЗАПАДНОЕ САМОА</v>
          </cell>
        </row>
        <row r="73">
          <cell r="H73" t="str">
            <v>ЗИМБАБВЕ</v>
          </cell>
        </row>
        <row r="74">
          <cell r="H74" t="str">
            <v>ЙЕМЕН</v>
          </cell>
        </row>
        <row r="75">
          <cell r="H75" t="str">
            <v>ИЗРАИЛЬ</v>
          </cell>
        </row>
        <row r="76">
          <cell r="H76" t="str">
            <v>ИНДИЯ</v>
          </cell>
        </row>
        <row r="77">
          <cell r="H77" t="str">
            <v>ИНДОНЕЗИЯ</v>
          </cell>
        </row>
        <row r="78">
          <cell r="H78" t="str">
            <v>ИОРДАНИЯ</v>
          </cell>
        </row>
        <row r="79">
          <cell r="H79" t="str">
            <v>ИРАК</v>
          </cell>
        </row>
        <row r="80">
          <cell r="H80" t="str">
            <v>ИРАН, ИСЛАМ РЕСПУБЛИКАСЫ / ИРАН</v>
          </cell>
        </row>
        <row r="81">
          <cell r="H81" t="str">
            <v>ИРЛАНДИЯ</v>
          </cell>
        </row>
        <row r="82">
          <cell r="H82" t="str">
            <v>ИСЛАНДИЯ</v>
          </cell>
        </row>
        <row r="83">
          <cell r="H83" t="str">
            <v>ИСПАНИЯ</v>
          </cell>
        </row>
        <row r="84">
          <cell r="H84" t="str">
            <v>ИТАЛИЯ</v>
          </cell>
        </row>
        <row r="85">
          <cell r="H85" t="str">
            <v>КАБО-ВЕРДЕ</v>
          </cell>
        </row>
        <row r="86">
          <cell r="H86" t="str">
            <v>КАЗАХСТАН</v>
          </cell>
        </row>
        <row r="87">
          <cell r="H87" t="str">
            <v>КАМБОДЖА</v>
          </cell>
        </row>
        <row r="88">
          <cell r="H88" t="str">
            <v>КАМЕРУН</v>
          </cell>
        </row>
        <row r="89">
          <cell r="H89" t="str">
            <v>КАНАДА</v>
          </cell>
        </row>
        <row r="90">
          <cell r="H90" t="str">
            <v>КАТАР</v>
          </cell>
        </row>
        <row r="91">
          <cell r="H91" t="str">
            <v>КЕНИЯ</v>
          </cell>
        </row>
        <row r="92">
          <cell r="H92" t="str">
            <v>КИПР</v>
          </cell>
        </row>
        <row r="93">
          <cell r="H93" t="str">
            <v>КИРИБАТИ</v>
          </cell>
        </row>
        <row r="94">
          <cell r="H94" t="str">
            <v>ҚЫТАЙ / КИТАЙ</v>
          </cell>
        </row>
        <row r="95">
          <cell r="H95" t="str">
            <v>Кокосовые (килинг) острова</v>
          </cell>
        </row>
        <row r="96">
          <cell r="H96" t="str">
            <v>КОЛУМБИЯ</v>
          </cell>
        </row>
        <row r="97">
          <cell r="H97" t="str">
            <v>Комор / Коморы</v>
          </cell>
        </row>
        <row r="98">
          <cell r="H98" t="str">
            <v>КОНГО</v>
          </cell>
        </row>
        <row r="99">
          <cell r="H99" t="str">
            <v>Конго, Демократиялық республика / КОНГО,ДЕМОКРАТИЧЕСКАЯ РЕСПУБЛИКА (бывш. ЗАИР)</v>
          </cell>
        </row>
        <row r="100">
          <cell r="H100" t="str">
            <v>Корея, Халықтық-Демократиялық республика / Корея, Народно-Демократическая  республика</v>
          </cell>
        </row>
        <row r="101">
          <cell r="H101" t="str">
            <v>Косово</v>
          </cell>
        </row>
        <row r="102">
          <cell r="H102" t="str">
            <v>КОСТА-РИКА</v>
          </cell>
        </row>
        <row r="103">
          <cell r="H103" t="str">
            <v>КОТ-Д ИВУАР</v>
          </cell>
        </row>
        <row r="104">
          <cell r="H104" t="str">
            <v>КУБА</v>
          </cell>
        </row>
        <row r="105">
          <cell r="H105" t="str">
            <v>КУВЕЙТ</v>
          </cell>
        </row>
        <row r="106">
          <cell r="H106" t="str">
            <v>КЫРГЫЗСТАН</v>
          </cell>
        </row>
        <row r="107">
          <cell r="H107" t="str">
            <v>Кюрасао</v>
          </cell>
        </row>
        <row r="108">
          <cell r="H108" t="str">
            <v>Лаос халықтық-демократиялық  республикасы / Лаосская народно-демократическая  республика</v>
          </cell>
        </row>
        <row r="109">
          <cell r="H109" t="str">
            <v>ЛАТВИЯ</v>
          </cell>
        </row>
        <row r="110">
          <cell r="H110" t="str">
            <v>ЛЕСОТО</v>
          </cell>
        </row>
        <row r="111">
          <cell r="H111" t="str">
            <v>ЛИБЕРИЯ</v>
          </cell>
        </row>
        <row r="112">
          <cell r="H112" t="str">
            <v>ЛИВАН</v>
          </cell>
        </row>
        <row r="113">
          <cell r="H113" t="str">
            <v>Ливия Араб Джамахириясы / Ливийская Арабская Джамахирия</v>
          </cell>
        </row>
        <row r="114">
          <cell r="H114" t="str">
            <v>ЛИТВА</v>
          </cell>
        </row>
        <row r="115">
          <cell r="H115" t="str">
            <v>ЛИХТЕНШТЕЙН</v>
          </cell>
        </row>
        <row r="116">
          <cell r="H116" t="str">
            <v>ЛЮКСЕМБУРГ</v>
          </cell>
        </row>
        <row r="117">
          <cell r="H117" t="str">
            <v>м/о Азиатский банк инфраструктурных инвестиций</v>
          </cell>
        </row>
        <row r="118">
          <cell r="H118" t="str">
            <v>м/о Антикризисный фонд ЕврАзЭС</v>
          </cell>
        </row>
        <row r="119">
          <cell r="H119" t="str">
            <v>м/о Евразийский Банк Развития</v>
          </cell>
        </row>
        <row r="120">
          <cell r="H120" t="str">
            <v>м/о Международная Ассоцияация Развития</v>
          </cell>
        </row>
        <row r="121">
          <cell r="H121" t="str">
            <v>МАВРИКИЙ</v>
          </cell>
        </row>
        <row r="122">
          <cell r="H122" t="str">
            <v>МАВРИТАНИЯ</v>
          </cell>
        </row>
        <row r="123">
          <cell r="H123" t="str">
            <v>МАДАГАСКАР</v>
          </cell>
        </row>
        <row r="124">
          <cell r="H124" t="str">
            <v>МАЙОТТА</v>
          </cell>
        </row>
        <row r="125">
          <cell r="H125" t="str">
            <v>Макао - Қытайдағы арнайы әкімшілік аймақ / Макао - Специальный административный регион в Китае</v>
          </cell>
        </row>
        <row r="126">
          <cell r="H126" t="str">
            <v>МАКЕДОНИЯ, БҰРЫНҒЫ ЮГОСЛАВИЯ РЕСПУБЛИКАСЫ / МАКЕДОНИЯ</v>
          </cell>
        </row>
        <row r="127">
          <cell r="H127" t="str">
            <v>МАЛАВИ</v>
          </cell>
        </row>
        <row r="128">
          <cell r="H128" t="str">
            <v>МАЛАЙЗИЯ</v>
          </cell>
        </row>
        <row r="129">
          <cell r="H129" t="str">
            <v>МАЛИ</v>
          </cell>
        </row>
        <row r="130">
          <cell r="H130" t="str">
            <v>Малые тихоокеанские отдаленные о-ва Соединенных Штатов</v>
          </cell>
        </row>
        <row r="131">
          <cell r="H131" t="str">
            <v>МАЛЬДИВЫ</v>
          </cell>
        </row>
        <row r="132">
          <cell r="H132" t="str">
            <v>МАЛЬТА</v>
          </cell>
        </row>
        <row r="133">
          <cell r="H133" t="str">
            <v>МАРОККО</v>
          </cell>
        </row>
        <row r="134">
          <cell r="H134" t="str">
            <v>МАРТИНИКА</v>
          </cell>
        </row>
        <row r="135">
          <cell r="H135" t="str">
            <v>Маршал аралдары / Маршалловы острова</v>
          </cell>
        </row>
        <row r="136">
          <cell r="H136" t="str">
            <v>ХАЛЫҚАРАЛЫҚ ҰЙЫМДАР / МЕЖДУНАРОДНЫЕ ОРГАНИЗАЦИИ</v>
          </cell>
        </row>
        <row r="137">
          <cell r="H137" t="str">
            <v>МЕКСИКА</v>
          </cell>
        </row>
        <row r="138">
          <cell r="H138" t="str">
            <v>Микронезия, Федерациялық штаттар / Микронезия, Федеративные штаты</v>
          </cell>
        </row>
        <row r="139">
          <cell r="H139" t="str">
            <v>МОЗАМБИК</v>
          </cell>
        </row>
        <row r="140">
          <cell r="H140" t="str">
            <v>МОНАКО</v>
          </cell>
        </row>
        <row r="141">
          <cell r="H141" t="str">
            <v>МОНГОЛИЯ</v>
          </cell>
        </row>
        <row r="142">
          <cell r="H142" t="str">
            <v>МОНТСЕРРАТ / МОНТСЕРРАТ (БРИТ.)</v>
          </cell>
        </row>
        <row r="143">
          <cell r="H143" t="str">
            <v>МЬЯНМА</v>
          </cell>
        </row>
        <row r="144">
          <cell r="H144" t="str">
            <v>НАМИБИЯ</v>
          </cell>
        </row>
        <row r="145">
          <cell r="H145" t="str">
            <v>НАУРУ</v>
          </cell>
        </row>
        <row r="146">
          <cell r="H146" t="str">
            <v>НЕПАЛ</v>
          </cell>
        </row>
        <row r="147">
          <cell r="H147" t="str">
            <v>НИГЕР</v>
          </cell>
        </row>
        <row r="148">
          <cell r="H148" t="str">
            <v>НИГЕРИЯ</v>
          </cell>
        </row>
        <row r="149">
          <cell r="H149" t="str">
            <v>НИДЕРЛАНД / НИДЕРЛАНДЫ</v>
          </cell>
        </row>
        <row r="150">
          <cell r="H150" t="str">
            <v>НИКАРАГУА</v>
          </cell>
        </row>
        <row r="151">
          <cell r="H151" t="str">
            <v>НИУЭ / НИУЭ (Н.ЗЕЛАНДИЯ)</v>
          </cell>
        </row>
        <row r="152">
          <cell r="H152" t="str">
            <v>ЖАҢА ЗЕЛАНДИЯ / НОВАЯ ЗЕЛАНДИЯ</v>
          </cell>
        </row>
        <row r="153">
          <cell r="H153" t="str">
            <v>ЖАҢА КАЛЕДОНИЯ / НОВАЯ КАЛЕДОНИЯ (ФРАНЦИЯ)</v>
          </cell>
        </row>
        <row r="154">
          <cell r="H154" t="str">
            <v>НОРВЕГИЯ</v>
          </cell>
        </row>
        <row r="155">
          <cell r="H155" t="str">
            <v>НОРМАНДСКИЕ ОСТРОВА</v>
          </cell>
        </row>
        <row r="156">
          <cell r="H156" t="str">
            <v>БІРІККЕН АРАБ ӘМІРЛІКТЕРІ / ОБЪЕДИНЕННЫЕ АРАБСКИЕ ЭМИРАТЫ</v>
          </cell>
        </row>
        <row r="157">
          <cell r="H157" t="str">
            <v>Гернси аралы / О-в Гернси</v>
          </cell>
        </row>
        <row r="158">
          <cell r="H158" t="str">
            <v>Джерси аралы / О-в Джерси</v>
          </cell>
        </row>
        <row r="159">
          <cell r="H159" t="str">
            <v>ОМАН</v>
          </cell>
        </row>
        <row r="160">
          <cell r="H160" t="str">
            <v>Буве аралы / Остров Буве</v>
          </cell>
        </row>
        <row r="161">
          <cell r="H161" t="str">
            <v>Мэн аралы / Остров Мэн</v>
          </cell>
        </row>
        <row r="162">
          <cell r="H162" t="str">
            <v>Норфолк аралы / Остров Норфолк</v>
          </cell>
        </row>
        <row r="163">
          <cell r="H163" t="str">
            <v>Остров Рождества</v>
          </cell>
        </row>
        <row r="164">
          <cell r="H164" t="str">
            <v>ӘУЛИЕ ЕЛЕНА / ОСТРОВ СВЯТОЙ ЕЛЕНЫ</v>
          </cell>
        </row>
        <row r="165">
          <cell r="H165" t="str">
            <v>Остров Херд и острова Макдональд</v>
          </cell>
        </row>
        <row r="166">
          <cell r="H166" t="str">
            <v>Кайман аралдары / Острова Кайман</v>
          </cell>
        </row>
        <row r="167">
          <cell r="H167" t="str">
            <v>Кук аралдары / Острова Кука</v>
          </cell>
        </row>
        <row r="168">
          <cell r="H168" t="str">
            <v>ОСТРОВА МИДУЭЙ</v>
          </cell>
        </row>
        <row r="169">
          <cell r="H169" t="str">
            <v>Теркс пен Кайкос аралдары / Острова Теркс и Кайкос</v>
          </cell>
        </row>
        <row r="170">
          <cell r="H170" t="str">
            <v>ПӘКСТАН / ПАКИСТАН</v>
          </cell>
        </row>
        <row r="171">
          <cell r="H171" t="str">
            <v>ПАЛАУ / ПАЛАУ (США)</v>
          </cell>
        </row>
        <row r="172">
          <cell r="H172" t="str">
            <v>ПАЛЕСТИНА АУМАҒЫ, БАСЫП АЛЫНҒАН / ПАЛЕСТИНСКАЯ ТЕРРИТОРИЯ, ОККУПИРОВАННАЯ</v>
          </cell>
        </row>
        <row r="173">
          <cell r="H173" t="str">
            <v>ПАНАМА</v>
          </cell>
        </row>
        <row r="174">
          <cell r="H174" t="str">
            <v>Папа престолы (Мемлекет-Ватикан қаласы) / Папский престол (Государство-город Ватикан)</v>
          </cell>
        </row>
        <row r="175">
          <cell r="H175" t="str">
            <v>ПАПУА-ЖАҢА ГВИНЕЯ / ПАПУА-НОВАЯ ГВИНЕЯ</v>
          </cell>
        </row>
        <row r="176">
          <cell r="H176" t="str">
            <v>ПАРАГВАЙ</v>
          </cell>
        </row>
        <row r="177">
          <cell r="H177" t="str">
            <v>ПЕРУ</v>
          </cell>
        </row>
        <row r="178">
          <cell r="H178" t="str">
            <v>ПИТКЭРН / ПИТКЭРН (БРИТ.)</v>
          </cell>
        </row>
        <row r="179">
          <cell r="H179" t="str">
            <v>ПОЛЬША</v>
          </cell>
        </row>
        <row r="180">
          <cell r="H180" t="str">
            <v>ПОРТУГАЛИЯ</v>
          </cell>
        </row>
        <row r="181">
          <cell r="H181" t="str">
            <v>ПУЭРТО-РИКО</v>
          </cell>
        </row>
        <row r="182">
          <cell r="H182" t="str">
            <v>Республика Абхазия</v>
          </cell>
        </row>
        <row r="183">
          <cell r="H183" t="str">
            <v>КОРЕЯ, РЕСПУБЛИКА / РЕСПУБЛИКА КОРЕЯ (ЮЖНАЯ)</v>
          </cell>
        </row>
        <row r="184">
          <cell r="H184" t="str">
            <v>МОЛДОВА РЕСПУБЛИКАСЫ / РЕСПУБЛИКА МОЛДОВА</v>
          </cell>
        </row>
        <row r="185">
          <cell r="H185" t="str">
            <v>РЕЮНЬОН</v>
          </cell>
        </row>
        <row r="186">
          <cell r="H186" t="str">
            <v>РЕСЕЙ ФЕДЕРАЦИЯСЫ / РОССИЙСКАЯ ФЕДЕРАЦИЯ</v>
          </cell>
        </row>
        <row r="187">
          <cell r="H187" t="str">
            <v>РУАНДА</v>
          </cell>
        </row>
        <row r="188">
          <cell r="H188" t="str">
            <v>РУМЫНИЯ</v>
          </cell>
        </row>
        <row r="189">
          <cell r="H189" t="str">
            <v>ЭЛЬ-САЛЬВАДОР / САЛЬВАДОР</v>
          </cell>
        </row>
        <row r="190">
          <cell r="H190" t="str">
            <v>САН-МАРИНО</v>
          </cell>
        </row>
        <row r="191">
          <cell r="H191" t="str">
            <v>САН-ТОМЕ ЖӘНЕ ПРИНСИПИ / САН-ТОМЕ И ПРИНСИПИ</v>
          </cell>
        </row>
        <row r="192">
          <cell r="H192" t="str">
            <v>САУД АРАВИЯСЫ / САУДОВСКАЯ АРАВИЯ</v>
          </cell>
        </row>
        <row r="193">
          <cell r="H193" t="str">
            <v>СВАЗИЛЕНД</v>
          </cell>
        </row>
        <row r="194">
          <cell r="H194" t="str">
            <v>СОЛТҮСТІК МАРИАНА АРАЛДАРЫ / СЕВЕРНЫЕ МАРИАНСКИЕ ОСТРОВА (США)</v>
          </cell>
        </row>
        <row r="195">
          <cell r="H195" t="str">
            <v>Сейшель / Сейшелы</v>
          </cell>
        </row>
        <row r="196">
          <cell r="H196" t="str">
            <v>СЕКТОР ГАЗА (бывш. ПАЛЕСТИНСКИЕ ТЕРРИТОРИИ)</v>
          </cell>
        </row>
        <row r="197">
          <cell r="H197" t="str">
            <v>Сен-Бартелеми</v>
          </cell>
        </row>
        <row r="198">
          <cell r="H198" t="str">
            <v>СЕНЕГАЛ</v>
          </cell>
        </row>
        <row r="199">
          <cell r="H199" t="str">
            <v>Сен-Мартен (франция бөлегі) / Сен-Мартен (французская часть)</v>
          </cell>
        </row>
        <row r="200">
          <cell r="H200" t="str">
            <v>СЕНТ-ВИНСЕНТ ЖӘНЕ ГРЕНАДИНДЕР / СЕНТ-ВИНСЕНТ И ГРЕНАДИНЫ</v>
          </cell>
        </row>
        <row r="201">
          <cell r="H201" t="str">
            <v>СЕНТ-КИТС ЖӘНЕ НЕВИС / СЕНТ-КИТС И НЕВИС</v>
          </cell>
        </row>
        <row r="202">
          <cell r="H202" t="str">
            <v>СЕНТ-ЛЮСИЯ</v>
          </cell>
        </row>
        <row r="203">
          <cell r="H203" t="str">
            <v>Сент-Пьер және  Микелон / Сент-Пьер и  Микелон</v>
          </cell>
        </row>
        <row r="204">
          <cell r="H204" t="str">
            <v>Сербия</v>
          </cell>
        </row>
        <row r="205">
          <cell r="H205" t="str">
            <v>Сербия и Черногория</v>
          </cell>
        </row>
        <row r="206">
          <cell r="H206" t="str">
            <v>Сингапур</v>
          </cell>
        </row>
        <row r="207">
          <cell r="H207" t="str">
            <v>Синт-Мартен (нидерланд болігі) / Синт-Мартен (нидерландская часть)</v>
          </cell>
        </row>
        <row r="208">
          <cell r="H208" t="str">
            <v>СИРИЯ АРАБ РЕСПУБЛИКАСЫ / СИРИЯ</v>
          </cell>
        </row>
        <row r="209">
          <cell r="H209" t="str">
            <v>СЛОВАКИЯ</v>
          </cell>
        </row>
        <row r="210">
          <cell r="H210" t="str">
            <v>СЛОВЕНИЯ</v>
          </cell>
        </row>
        <row r="211">
          <cell r="H211" t="str">
            <v>Ќўрама Королдігі / Соединенное Королевство</v>
          </cell>
        </row>
        <row r="212">
          <cell r="H212" t="str">
            <v>Құрама Штаттар / Соединенные Штаты</v>
          </cell>
        </row>
        <row r="213">
          <cell r="H213" t="str">
            <v>СОЛОМОН АРАЛДАРЫ / СОЛОМОНОВЫ ОСТРОВА</v>
          </cell>
        </row>
        <row r="214">
          <cell r="H214" t="str">
            <v>СОМАЛИ</v>
          </cell>
        </row>
        <row r="215">
          <cell r="H215" t="str">
            <v>Судан</v>
          </cell>
        </row>
        <row r="216">
          <cell r="H216" t="str">
            <v>СУРИНАМ</v>
          </cell>
        </row>
        <row r="217">
          <cell r="H217" t="str">
            <v>СЬЕРРА-ЛЕОНЕ</v>
          </cell>
        </row>
        <row r="218">
          <cell r="H218" t="str">
            <v>ТӘЖІКСТАН / ТАДЖИКИСТАН</v>
          </cell>
        </row>
        <row r="219">
          <cell r="H219" t="str">
            <v>Тайвань / Тайвань, провинция Китая</v>
          </cell>
        </row>
        <row r="220">
          <cell r="H220" t="str">
            <v>ТАИЛАНД</v>
          </cell>
        </row>
        <row r="221">
          <cell r="H221" t="str">
            <v>Танзания, құрама республикасы / Танзания, объединенная республика</v>
          </cell>
        </row>
        <row r="222">
          <cell r="H222" t="str">
            <v>Тимор-Лешти</v>
          </cell>
        </row>
        <row r="223">
          <cell r="H223" t="str">
            <v>ТОГО</v>
          </cell>
        </row>
        <row r="224">
          <cell r="H224" t="str">
            <v>ТОКЕЛАУ / ТОКЕЛАУ (ЮНИОН) (НОВАЯ ЗЕЛАНДИЯ)</v>
          </cell>
        </row>
        <row r="225">
          <cell r="H225" t="str">
            <v>ТОНГА</v>
          </cell>
        </row>
        <row r="226">
          <cell r="H226" t="str">
            <v>ТРИНИДАД ЖӘНЕ ТОБАГО / ТРИНИДАД И ТОБАГО</v>
          </cell>
        </row>
        <row r="227">
          <cell r="H227" t="str">
            <v>ТУВАЛУ</v>
          </cell>
        </row>
        <row r="228">
          <cell r="H228" t="str">
            <v>ТУНИС</v>
          </cell>
        </row>
        <row r="229">
          <cell r="H229" t="str">
            <v>ТҮРКМЕНСТАН / ТУРКМЕНИСТАН</v>
          </cell>
        </row>
        <row r="230">
          <cell r="H230" t="str">
            <v>ТҮРКИЯ / ТУРЦИЯ</v>
          </cell>
        </row>
        <row r="231">
          <cell r="H231" t="str">
            <v>УГАНДА</v>
          </cell>
        </row>
        <row r="232">
          <cell r="H232" t="str">
            <v>ӨЗБЕКСТАН / УЗБЕКИСТАН</v>
          </cell>
        </row>
        <row r="233">
          <cell r="H233" t="str">
            <v>УКРАИНА</v>
          </cell>
        </row>
        <row r="234">
          <cell r="H234" t="str">
            <v>Уоллис пен Футуна / Уоллис и Футуна</v>
          </cell>
        </row>
        <row r="235">
          <cell r="H235" t="str">
            <v>УРУГВАЙ</v>
          </cell>
        </row>
        <row r="236">
          <cell r="H236" t="str">
            <v>УЭЙК</v>
          </cell>
        </row>
        <row r="237">
          <cell r="H237" t="str">
            <v>ФАРЕР АРАЛДАРЫ / ФАРЕРСКИЕ ОСТРОВА (ДАНИЯ)</v>
          </cell>
        </row>
        <row r="238">
          <cell r="H238" t="str">
            <v>ФИДЖИ</v>
          </cell>
        </row>
        <row r="239">
          <cell r="H239" t="str">
            <v>ФИЛИППИН / ФИЛИППИНЫ</v>
          </cell>
        </row>
        <row r="240">
          <cell r="H240" t="str">
            <v>ФИНЛЯНДИЯ</v>
          </cell>
        </row>
        <row r="241">
          <cell r="H241" t="str">
            <v>Фолкленд (Мальвин) аралдары / ФОЛКЛЕНДСКИЕ (Мальвинские) ОСТРОВА (Брит.)</v>
          </cell>
        </row>
        <row r="242">
          <cell r="H242" t="str">
            <v>ФРАНЦИЯ</v>
          </cell>
        </row>
        <row r="243">
          <cell r="H243" t="str">
            <v>ФРАНЦУЗ ПОЛИНЕЗИЯСЫ / ФРАНЦУЗСКАЯ ПОЛИНЕЗИЯ</v>
          </cell>
        </row>
        <row r="244">
          <cell r="H244" t="str">
            <v>ФРАНЦУЗСКИЕ ЮЖНЫЕ ТЕРРИТОРИИ</v>
          </cell>
        </row>
        <row r="245">
          <cell r="H245" t="str">
            <v>ХОРВАТИЯ</v>
          </cell>
        </row>
        <row r="246">
          <cell r="H246" t="str">
            <v>Орталық Африка республикасы / Центрально-африканская республика</v>
          </cell>
        </row>
        <row r="247">
          <cell r="H247" t="str">
            <v>ЧАД</v>
          </cell>
        </row>
        <row r="248">
          <cell r="H248" t="str">
            <v>Черногория</v>
          </cell>
        </row>
        <row r="249">
          <cell r="H249" t="str">
            <v>ЧЕХ РЕСПУБЛИКАСЫ / ЧЕХИЯ</v>
          </cell>
        </row>
        <row r="250">
          <cell r="H250" t="str">
            <v>ЧИЛИ</v>
          </cell>
        </row>
        <row r="251">
          <cell r="H251" t="str">
            <v>ШВЕЙЦАРИЯ</v>
          </cell>
        </row>
        <row r="252">
          <cell r="H252" t="str">
            <v>ШВЕЦИЯ</v>
          </cell>
        </row>
        <row r="253">
          <cell r="H253" t="str">
            <v>Шпицберген мен Ян Майен / Шпицберген и Ян Майен</v>
          </cell>
        </row>
        <row r="254">
          <cell r="H254" t="str">
            <v>ШРИ-ЛАНКА</v>
          </cell>
        </row>
        <row r="255">
          <cell r="H255" t="str">
            <v>ЭКВАДОР</v>
          </cell>
        </row>
        <row r="256">
          <cell r="H256" t="str">
            <v>Экваториалдыќ Гвинея / Экваториальная Гвинея</v>
          </cell>
        </row>
        <row r="257">
          <cell r="H257" t="str">
            <v>АЛАНД АРАЛДАРЫ / ЭЛАНДСКИЕ ОСТРОВА</v>
          </cell>
        </row>
        <row r="258">
          <cell r="H258" t="str">
            <v>ЭРИТРЕЯ</v>
          </cell>
        </row>
        <row r="259">
          <cell r="H259" t="str">
            <v>ЭСТОНИЯ</v>
          </cell>
        </row>
        <row r="260">
          <cell r="H260" t="str">
            <v>ЭФИОПИЯ</v>
          </cell>
        </row>
        <row r="261">
          <cell r="H261" t="str">
            <v>Оңтүстік Африка / Южная Африка</v>
          </cell>
        </row>
        <row r="262">
          <cell r="H262" t="str">
            <v>ЮЖНАЯ ДЖОРДЖИЯ И ЮЖНЫЕ САНДВИЧЕВЫ ОСТРОВА</v>
          </cell>
        </row>
        <row r="263">
          <cell r="H263" t="str">
            <v>Оңтүстік Судан / Южный Судан</v>
          </cell>
        </row>
        <row r="264">
          <cell r="H264" t="str">
            <v>ЯМАЙКА</v>
          </cell>
        </row>
        <row r="265">
          <cell r="H265" t="str">
            <v>ЖАПОНИЯ / ЯПОНИЯ</v>
          </cell>
        </row>
      </sheetData>
      <sheetData sheetId="30"/>
      <sheetData sheetId="31"/>
      <sheetData sheetId="32"/>
      <sheetData sheetId="33">
        <row r="2">
          <cell r="G2">
            <v>1</v>
          </cell>
          <cell r="H2">
            <v>2</v>
          </cell>
          <cell r="I2">
            <v>3</v>
          </cell>
          <cell r="J2">
            <v>4</v>
          </cell>
        </row>
        <row r="3">
          <cell r="C3" t="str">
            <v>Русский язык</v>
          </cell>
          <cell r="G3">
            <v>2023</v>
          </cell>
          <cell r="H3">
            <v>2024</v>
          </cell>
          <cell r="I3">
            <v>2025</v>
          </cell>
          <cell r="J3">
            <v>2026</v>
          </cell>
          <cell r="K3">
            <v>2027</v>
          </cell>
          <cell r="L3">
            <v>2028</v>
          </cell>
          <cell r="M3">
            <v>2029</v>
          </cell>
          <cell r="N3">
            <v>2030</v>
          </cell>
          <cell r="O3">
            <v>2031</v>
          </cell>
          <cell r="P3">
            <v>2032</v>
          </cell>
          <cell r="Q3">
            <v>2033</v>
          </cell>
          <cell r="R3">
            <v>2034</v>
          </cell>
          <cell r="S3">
            <v>2035</v>
          </cell>
          <cell r="T3">
            <v>2036</v>
          </cell>
          <cell r="U3">
            <v>2037</v>
          </cell>
          <cell r="V3">
            <v>2038</v>
          </cell>
          <cell r="W3">
            <v>2039</v>
          </cell>
          <cell r="X3">
            <v>2040</v>
          </cell>
          <cell r="Y3">
            <v>2041</v>
          </cell>
          <cell r="Z3">
            <v>2042</v>
          </cell>
          <cell r="AA3">
            <v>2043</v>
          </cell>
          <cell r="AB3">
            <v>2044</v>
          </cell>
          <cell r="AC3">
            <v>2045</v>
          </cell>
          <cell r="AD3">
            <v>2046</v>
          </cell>
          <cell r="AE3">
            <v>2047</v>
          </cell>
          <cell r="AF3">
            <v>2048</v>
          </cell>
          <cell r="AG3">
            <v>2049</v>
          </cell>
        </row>
        <row r="4">
          <cell r="C4" t="str">
            <v>Қазақ тілі</v>
          </cell>
        </row>
        <row r="5">
          <cell r="C5">
            <v>0</v>
          </cell>
        </row>
        <row r="9">
          <cell r="E9" t="str">
            <v>Иә / Да (1)</v>
          </cell>
        </row>
        <row r="10">
          <cell r="E10" t="str">
            <v>Жоқ / Нет (0)</v>
          </cell>
        </row>
        <row r="14">
          <cell r="E14" t="str">
            <v>Жеке Тұлға / Физическое лицо</v>
          </cell>
        </row>
        <row r="15">
          <cell r="E15" t="str">
            <v>Кәсіпорын / Предприятие</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Түсіндірме"/>
      <sheetName val="Пояснения"/>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
          <cell r="E3">
            <v>0</v>
          </cell>
        </row>
        <row r="486">
          <cell r="D486" t="str">
            <v>p_currency_name</v>
          </cell>
          <cell r="E486">
            <v>0</v>
          </cell>
        </row>
        <row r="487">
          <cell r="D487" t="str">
            <v>p_country_name</v>
          </cell>
          <cell r="E487">
            <v>1</v>
          </cell>
        </row>
        <row r="488">
          <cell r="D488" t="str">
            <v>p_receiptsrepaytype_name</v>
          </cell>
          <cell r="E488">
            <v>0</v>
          </cell>
        </row>
        <row r="489">
          <cell r="E489">
            <v>0</v>
          </cell>
        </row>
        <row r="490">
          <cell r="D490" t="str">
            <v>p_servicetype_name</v>
          </cell>
          <cell r="E490">
            <v>0</v>
          </cell>
        </row>
      </sheetData>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Описание"/>
      <sheetName val="Содержание"/>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Подпись"/>
      <sheetName val="Логический контроль"/>
      <sheetName val="Түсіндірме"/>
      <sheetName val="Пояснения"/>
      <sheetName val="Валюты"/>
      <sheetName val="Страны"/>
      <sheetName val="Классификация услуг"/>
      <sheetName val="Вид исполнения обязательства"/>
      <sheetName val="Инструкция"/>
      <sheetName val="Настройки"/>
      <sheetName val="Расшифровки строк"/>
    </sheetNames>
    <sheetDataSet>
      <sheetData sheetId="0">
        <row r="11">
          <cell r="D11" t="str">
            <v/>
          </cell>
        </row>
        <row r="18">
          <cell r="D18" t="str">
            <v/>
          </cell>
        </row>
        <row r="19">
          <cell r="D19"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G4" t="str">
            <v>√</v>
          </cell>
        </row>
        <row r="5">
          <cell r="E5">
            <v>6</v>
          </cell>
          <cell r="G5" t="str">
            <v>Иә / Да (1)</v>
          </cell>
        </row>
        <row r="228">
          <cell r="A228" t="str">
            <v>ID</v>
          </cell>
          <cell r="B228" t="str">
            <v>Код слева</v>
          </cell>
          <cell r="C228" t="str">
            <v>Наименование на русском языке</v>
          </cell>
          <cell r="D228" t="str">
            <v>Наименование на казахском языке</v>
          </cell>
          <cell r="E228" t="str">
            <v>Наименование</v>
          </cell>
          <cell r="F228" t="str">
            <v>Перенос текста</v>
          </cell>
          <cell r="G228" t="str">
            <v>Код справа</v>
          </cell>
        </row>
        <row r="229">
          <cell r="A229">
            <v>1</v>
          </cell>
          <cell r="C229" t="str">
            <v>Январь</v>
          </cell>
          <cell r="D229" t="str">
            <v>Қаңтар</v>
          </cell>
          <cell r="E229" t="str">
            <v>Қаңтар
Январь</v>
          </cell>
          <cell r="F229">
            <v>1</v>
          </cell>
        </row>
        <row r="230">
          <cell r="A230">
            <v>2</v>
          </cell>
          <cell r="C230" t="str">
            <v>Февраль</v>
          </cell>
          <cell r="D230" t="str">
            <v>Ақпан</v>
          </cell>
          <cell r="E230" t="str">
            <v>Ақпан
Февраль</v>
          </cell>
          <cell r="F230">
            <v>1</v>
          </cell>
        </row>
        <row r="231">
          <cell r="A231">
            <v>3</v>
          </cell>
          <cell r="C231" t="str">
            <v>Март</v>
          </cell>
          <cell r="D231" t="str">
            <v>Наурыз</v>
          </cell>
          <cell r="E231" t="str">
            <v>Наурыз
Март</v>
          </cell>
          <cell r="F231">
            <v>1</v>
          </cell>
        </row>
        <row r="232">
          <cell r="A232">
            <v>4</v>
          </cell>
          <cell r="C232" t="str">
            <v>Апрель</v>
          </cell>
          <cell r="D232" t="str">
            <v>Сәуір</v>
          </cell>
          <cell r="E232" t="str">
            <v>Сәуір
Апрель</v>
          </cell>
          <cell r="F232">
            <v>1</v>
          </cell>
        </row>
        <row r="233">
          <cell r="A233">
            <v>5</v>
          </cell>
          <cell r="C233" t="str">
            <v>Май</v>
          </cell>
          <cell r="D233" t="str">
            <v>Май</v>
          </cell>
          <cell r="E233" t="str">
            <v>Май</v>
          </cell>
          <cell r="F233">
            <v>1</v>
          </cell>
        </row>
        <row r="234">
          <cell r="A234">
            <v>6</v>
          </cell>
          <cell r="C234" t="str">
            <v>Июнь</v>
          </cell>
          <cell r="D234" t="str">
            <v>Маусым</v>
          </cell>
          <cell r="E234" t="str">
            <v>Маусым
Июнь</v>
          </cell>
          <cell r="F234">
            <v>1</v>
          </cell>
        </row>
        <row r="235">
          <cell r="A235">
            <v>7</v>
          </cell>
          <cell r="C235" t="str">
            <v>Июль</v>
          </cell>
          <cell r="D235" t="str">
            <v>Шілде</v>
          </cell>
          <cell r="E235" t="str">
            <v>Шілде
Июль</v>
          </cell>
          <cell r="F235">
            <v>1</v>
          </cell>
        </row>
        <row r="236">
          <cell r="A236">
            <v>8</v>
          </cell>
          <cell r="C236" t="str">
            <v>Август</v>
          </cell>
          <cell r="D236" t="str">
            <v>Тамыз</v>
          </cell>
          <cell r="E236" t="str">
            <v>Тамыз
Август</v>
          </cell>
          <cell r="F236">
            <v>1</v>
          </cell>
        </row>
        <row r="237">
          <cell r="A237">
            <v>9</v>
          </cell>
          <cell r="C237" t="str">
            <v>Сентябрь</v>
          </cell>
          <cell r="D237" t="str">
            <v>Қыркүйек</v>
          </cell>
          <cell r="E237" t="str">
            <v>Қыркүйек
Сентябрь</v>
          </cell>
          <cell r="F237">
            <v>1</v>
          </cell>
        </row>
        <row r="238">
          <cell r="A238">
            <v>10</v>
          </cell>
          <cell r="C238" t="str">
            <v>Октябрь</v>
          </cell>
          <cell r="D238" t="str">
            <v>Қазан</v>
          </cell>
          <cell r="E238" t="str">
            <v>Қазан
Октябрь</v>
          </cell>
          <cell r="F238">
            <v>1</v>
          </cell>
        </row>
        <row r="239">
          <cell r="A239">
            <v>11</v>
          </cell>
          <cell r="C239" t="str">
            <v>Ноябрь</v>
          </cell>
          <cell r="D239" t="str">
            <v>Қараша</v>
          </cell>
          <cell r="E239" t="str">
            <v>Қараша
Ноябрь</v>
          </cell>
          <cell r="F239">
            <v>1</v>
          </cell>
        </row>
        <row r="240">
          <cell r="A240">
            <v>12</v>
          </cell>
          <cell r="C240" t="str">
            <v>Декабрь</v>
          </cell>
          <cell r="D240" t="str">
            <v>Желтоқсан</v>
          </cell>
          <cell r="E240" t="str">
            <v>Желтоқсан
Декабрь</v>
          </cell>
          <cell r="F240">
            <v>1</v>
          </cell>
        </row>
        <row r="259">
          <cell r="A259" t="str">
            <v>ID</v>
          </cell>
          <cell r="B259" t="str">
            <v>Код слева</v>
          </cell>
          <cell r="C259" t="str">
            <v>Наименование на русском языке</v>
          </cell>
          <cell r="D259" t="str">
            <v>Наименование на казахском языке</v>
          </cell>
          <cell r="E259" t="str">
            <v>Наименование</v>
          </cell>
          <cell r="F259" t="str">
            <v>Перенос текста или вставка символов " / "</v>
          </cell>
          <cell r="G259" t="str">
            <v>Код справа</v>
          </cell>
          <cell r="H259" t="str">
            <v>Код</v>
          </cell>
          <cell r="I259" t="str">
            <v>Индекс</v>
          </cell>
          <cell r="J259" t="str">
            <v>RC mask</v>
          </cell>
          <cell r="K259" t="str">
            <v>Тип раздела</v>
          </cell>
          <cell r="L259" t="str">
            <v>Подтип раздела</v>
          </cell>
          <cell r="M259" t="str">
            <v>Первая видимая ячейка &gt;2</v>
          </cell>
          <cell r="N259" t="str">
            <v>№ приложения</v>
          </cell>
          <cell r="O259" t="str">
            <v>содержиние</v>
          </cell>
          <cell r="P259" t="str">
            <v>Код слева</v>
          </cell>
          <cell r="Q259" t="str">
            <v>Наименование на русском языке</v>
          </cell>
          <cell r="R259" t="str">
            <v>Наименование на казахском языке</v>
          </cell>
          <cell r="S259" t="str">
            <v>Наименование</v>
          </cell>
          <cell r="T259" t="str">
            <v>Перенос текста</v>
          </cell>
          <cell r="U259" t="str">
            <v>Код справа</v>
          </cell>
          <cell r="V259" t="str">
            <v>Код слева</v>
          </cell>
          <cell r="W259" t="str">
            <v>Наименование на русском языке</v>
          </cell>
          <cell r="X259" t="str">
            <v>Наименование на казахском языке</v>
          </cell>
          <cell r="Y259" t="str">
            <v>Наименование</v>
          </cell>
          <cell r="Z259" t="str">
            <v>Перенос текста</v>
          </cell>
          <cell r="AA259" t="str">
            <v>Код справа</v>
          </cell>
          <cell r="AB259" t="str">
            <v>Тип периода</v>
          </cell>
          <cell r="AC259" t="str">
            <v>Тип резидента</v>
          </cell>
          <cell r="AD259" t="str">
            <v>Валюта</v>
          </cell>
        </row>
        <row r="260">
          <cell r="A260">
            <v>6</v>
          </cell>
          <cell r="C260" t="str">
            <v>Отчет о международных операциях, внешних активах и обязательствах сектора государственного управления</v>
          </cell>
          <cell r="D260" t="str">
            <v>Мемлекеттік басқару секторының  халықаралық операциялары, сыртқы активтері және міндеттемелері туралы есеп</v>
          </cell>
          <cell r="E260" t="str">
            <v>Мемлекеттік басқару секторының  халықаралық операциялары, сыртқы активтері және міндеттемелері туралы есеп
Отчет о международных операциях, внешних активах и обязательствах сектора государственного управления</v>
          </cell>
          <cell r="F260">
            <v>1</v>
          </cell>
          <cell r="H260" t="str">
            <v>pb07_2025</v>
          </cell>
          <cell r="I260" t="str">
            <v>7-ТБ
7-ПБ</v>
          </cell>
          <cell r="K260">
            <v>1</v>
          </cell>
          <cell r="L260">
            <v>1</v>
          </cell>
          <cell r="M260">
            <v>3</v>
          </cell>
          <cell r="N260">
            <v>15</v>
          </cell>
          <cell r="O260">
            <v>1</v>
          </cell>
          <cell r="Q260" t="str">
            <v>7-ПБ</v>
          </cell>
          <cell r="R260" t="str">
            <v>7-ТБ</v>
          </cell>
          <cell r="S260" t="str">
            <v>7-ТБ
7-ПБ</v>
          </cell>
          <cell r="T260">
            <v>1</v>
          </cell>
          <cell r="W260" t="str">
            <v>Отчет о международных операциях, внешних активах и обязательствах сектора государственного управления</v>
          </cell>
          <cell r="X260" t="str">
            <v>Мемлекеттік басқару секторының  халықаралық операциялары, сыртқы активтері және міндеттемелері туралы есеп</v>
          </cell>
          <cell r="Y260" t="str">
            <v>Мемлекеттік басқару секторының  халықаралық операциялары, сыртқы активтері және міндеттемелері туралы есеп
Отчет о международных операциях, внешних активах и обязательствах сектора государственного управления</v>
          </cell>
          <cell r="Z260">
            <v>1</v>
          </cell>
          <cell r="AB260">
            <v>2</v>
          </cell>
          <cell r="AC260" t="str">
            <v>Предприятие</v>
          </cell>
          <cell r="AD260" t="str">
            <v>АҚШ ДОЛЛАРЫ
ДОЛЛАР США</v>
          </cell>
        </row>
      </sheetData>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данные"/>
      <sheetName val="Титульный лист"/>
      <sheetName val="Раздел А"/>
      <sheetName val="Раздел Б"/>
      <sheetName val="Раздел В"/>
      <sheetName val="Раздел Г"/>
      <sheetName val="Страны"/>
      <sheetName val="Арифметический контроль"/>
      <sheetName val="Подпись"/>
      <sheetName val="Логический контроль"/>
      <sheetName val="Группы расшифровок"/>
      <sheetName val="Расшифровки"/>
    </sheetNames>
    <sheetDataSet>
      <sheetData sheetId="0" refreshError="1">
        <row r="18">
          <cell r="B18" t="str">
            <v>Нет(0)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topLeftCell="C1" workbookViewId="0">
      <selection activeCell="I3" sqref="I3"/>
    </sheetView>
  </sheetViews>
  <sheetFormatPr defaultRowHeight="15" x14ac:dyDescent="0.25"/>
  <cols>
    <col min="1" max="1" width="36.140625" hidden="1" customWidth="1"/>
    <col min="2" max="2" width="80.7109375" hidden="1" customWidth="1"/>
    <col min="3" max="3" width="45.28515625" customWidth="1"/>
    <col min="4" max="7" width="9.5703125" customWidth="1"/>
  </cols>
  <sheetData>
    <row r="1" spans="1:7" ht="15.75" x14ac:dyDescent="0.25">
      <c r="B1" s="27" t="s">
        <v>107</v>
      </c>
      <c r="C1" s="98" t="s">
        <v>133</v>
      </c>
      <c r="D1" s="99"/>
      <c r="E1" s="99"/>
      <c r="F1" s="99"/>
      <c r="G1" s="99"/>
    </row>
    <row r="2" spans="1:7" ht="47.25" customHeight="1" x14ac:dyDescent="0.25">
      <c r="A2" s="27"/>
      <c r="B2" s="27" t="s">
        <v>108</v>
      </c>
      <c r="C2" s="99"/>
      <c r="D2" s="99"/>
      <c r="E2" s="99"/>
      <c r="F2" s="99"/>
      <c r="G2" s="99"/>
    </row>
    <row r="3" spans="1:7" ht="15.75" x14ac:dyDescent="0.25">
      <c r="C3" s="29"/>
      <c r="D3" s="29"/>
      <c r="E3" s="29"/>
      <c r="F3" s="29"/>
      <c r="G3" s="29"/>
    </row>
    <row r="4" spans="1:7" x14ac:dyDescent="0.25">
      <c r="C4" s="98" t="s">
        <v>109</v>
      </c>
      <c r="D4" s="99"/>
      <c r="E4" s="99"/>
      <c r="F4" s="99"/>
      <c r="G4" s="99"/>
    </row>
    <row r="5" spans="1:7" x14ac:dyDescent="0.25">
      <c r="C5" s="99"/>
      <c r="D5" s="99"/>
      <c r="E5" s="99"/>
      <c r="F5" s="99"/>
      <c r="G5" s="99"/>
    </row>
    <row r="7" spans="1:7" x14ac:dyDescent="0.25">
      <c r="A7" s="30"/>
      <c r="C7" s="31" t="s">
        <v>110</v>
      </c>
      <c r="D7" s="97" t="s">
        <v>1015</v>
      </c>
      <c r="E7" s="97"/>
      <c r="F7" s="97"/>
      <c r="G7" s="97"/>
    </row>
    <row r="8" spans="1:7" x14ac:dyDescent="0.25">
      <c r="C8" s="32" t="s">
        <v>111</v>
      </c>
      <c r="D8" s="89"/>
      <c r="E8" s="89"/>
      <c r="F8" s="89"/>
      <c r="G8" s="89"/>
    </row>
    <row r="9" spans="1:7" hidden="1" x14ac:dyDescent="0.25">
      <c r="A9" s="33" t="str">
        <f>CONCATENATE(p1_enterprise)</f>
        <v/>
      </c>
      <c r="C9" s="30" t="s">
        <v>112</v>
      </c>
      <c r="D9" s="97" t="s">
        <v>113</v>
      </c>
      <c r="E9" s="97"/>
      <c r="F9" s="97"/>
      <c r="G9" s="97"/>
    </row>
    <row r="10" spans="1:7" x14ac:dyDescent="0.25">
      <c r="A10" s="34" t="str">
        <f>CONCATENATE(p1_enterprise)</f>
        <v/>
      </c>
      <c r="C10" s="32" t="s">
        <v>114</v>
      </c>
      <c r="D10" s="93"/>
      <c r="E10" s="93"/>
      <c r="F10" s="93"/>
      <c r="G10" s="93"/>
    </row>
    <row r="11" spans="1:7" x14ac:dyDescent="0.25">
      <c r="C11" s="32" t="s">
        <v>115</v>
      </c>
      <c r="D11" s="89" t="s">
        <v>116</v>
      </c>
      <c r="E11" s="89"/>
      <c r="F11" s="89"/>
      <c r="G11" s="89"/>
    </row>
    <row r="12" spans="1:7" ht="25.5" hidden="1" x14ac:dyDescent="0.25">
      <c r="A12" s="33" t="str">
        <f>CONCATENATE(p1_bank)</f>
        <v/>
      </c>
      <c r="C12" s="32" t="s">
        <v>117</v>
      </c>
      <c r="D12" s="94" t="s">
        <v>116</v>
      </c>
      <c r="E12" s="95"/>
      <c r="F12" s="95"/>
      <c r="G12" s="96"/>
    </row>
    <row r="13" spans="1:7" hidden="1" x14ac:dyDescent="0.25">
      <c r="C13" s="32" t="s">
        <v>118</v>
      </c>
      <c r="D13" s="93"/>
      <c r="E13" s="93"/>
      <c r="F13" s="93"/>
      <c r="G13" s="93"/>
    </row>
    <row r="14" spans="1:7" hidden="1" x14ac:dyDescent="0.25">
      <c r="C14" s="32" t="s">
        <v>119</v>
      </c>
      <c r="D14" s="89" t="s">
        <v>116</v>
      </c>
      <c r="E14" s="89"/>
      <c r="F14" s="89"/>
      <c r="G14" s="89"/>
    </row>
    <row r="15" spans="1:7" ht="27.75" x14ac:dyDescent="0.25">
      <c r="C15" s="32" t="s">
        <v>120</v>
      </c>
      <c r="D15" s="32" t="s">
        <v>121</v>
      </c>
      <c r="E15" s="35"/>
      <c r="F15" s="32" t="s">
        <v>122</v>
      </c>
      <c r="G15" s="35"/>
    </row>
    <row r="16" spans="1:7" hidden="1" x14ac:dyDescent="0.25">
      <c r="C16" s="32" t="s">
        <v>123</v>
      </c>
      <c r="D16" s="84"/>
      <c r="E16" s="84"/>
      <c r="F16" s="84"/>
      <c r="G16" s="84"/>
    </row>
    <row r="17" spans="1:7" ht="30" x14ac:dyDescent="0.25">
      <c r="A17" s="34" t="str">
        <f>CONCATENATE(p1_currency)</f>
        <v>АҚШ ДОЛЛАРЫ
ДОЛЛАР США</v>
      </c>
      <c r="C17" s="30" t="s">
        <v>0</v>
      </c>
      <c r="D17" s="97" t="s">
        <v>124</v>
      </c>
      <c r="E17" s="97"/>
      <c r="F17" s="97"/>
      <c r="G17" s="97"/>
    </row>
    <row r="18" spans="1:7" ht="51" x14ac:dyDescent="0.25">
      <c r="C18" s="32" t="s">
        <v>134</v>
      </c>
      <c r="D18" s="89" t="s">
        <v>116</v>
      </c>
      <c r="E18" s="89"/>
      <c r="F18" s="89"/>
      <c r="G18" s="89"/>
    </row>
    <row r="19" spans="1:7" ht="51" x14ac:dyDescent="0.25">
      <c r="C19" s="32" t="s">
        <v>135</v>
      </c>
      <c r="D19" s="89" t="s">
        <v>116</v>
      </c>
      <c r="E19" s="89"/>
      <c r="F19" s="89"/>
      <c r="G19" s="89"/>
    </row>
    <row r="20" spans="1:7" x14ac:dyDescent="0.25">
      <c r="C20" s="32" t="s">
        <v>137</v>
      </c>
      <c r="D20" s="89" t="s">
        <v>116</v>
      </c>
      <c r="E20" s="89"/>
      <c r="F20" s="89"/>
      <c r="G20" s="89"/>
    </row>
    <row r="21" spans="1:7" x14ac:dyDescent="0.25">
      <c r="C21" s="32" t="s">
        <v>138</v>
      </c>
      <c r="D21" s="89" t="s">
        <v>116</v>
      </c>
      <c r="E21" s="89"/>
      <c r="F21" s="89"/>
      <c r="G21" s="89"/>
    </row>
    <row r="22" spans="1:7" ht="25.5" x14ac:dyDescent="0.25">
      <c r="A22" s="36" t="s">
        <v>125</v>
      </c>
      <c r="C22" s="32" t="s">
        <v>127</v>
      </c>
      <c r="D22" s="89" t="s">
        <v>116</v>
      </c>
      <c r="E22" s="89"/>
      <c r="F22" s="89"/>
      <c r="G22" s="89"/>
    </row>
    <row r="23" spans="1:7" ht="25.5" x14ac:dyDescent="0.25">
      <c r="A23" s="33" t="str">
        <f>CONCATENATE(p1_comment)</f>
        <v/>
      </c>
      <c r="C23" s="32" t="s">
        <v>128</v>
      </c>
      <c r="D23" s="93"/>
      <c r="E23" s="93"/>
      <c r="F23" s="93"/>
      <c r="G23" s="93"/>
    </row>
    <row r="24" spans="1:7" hidden="1" x14ac:dyDescent="0.25">
      <c r="C24" s="32" t="s">
        <v>136</v>
      </c>
      <c r="D24" s="84"/>
      <c r="E24" s="84"/>
      <c r="F24" s="84"/>
      <c r="G24" s="84"/>
    </row>
    <row r="25" spans="1:7" ht="25.5" x14ac:dyDescent="0.25">
      <c r="A25" s="37" t="str">
        <f>CONCATENATE(p1_address)</f>
        <v/>
      </c>
      <c r="C25" s="32" t="s">
        <v>129</v>
      </c>
      <c r="D25" s="89" t="s">
        <v>116</v>
      </c>
      <c r="E25" s="89"/>
      <c r="F25" s="89"/>
      <c r="G25" s="89"/>
    </row>
    <row r="26" spans="1:7" ht="51" x14ac:dyDescent="0.25">
      <c r="C26" s="32" t="s">
        <v>139</v>
      </c>
      <c r="D26" s="89" t="s">
        <v>116</v>
      </c>
      <c r="E26" s="89"/>
      <c r="F26" s="89"/>
      <c r="G26" s="89"/>
    </row>
    <row r="27" spans="1:7" ht="25.5" x14ac:dyDescent="0.25">
      <c r="C27" s="32" t="s">
        <v>126</v>
      </c>
      <c r="D27" s="89" t="s">
        <v>116</v>
      </c>
      <c r="E27" s="89"/>
      <c r="F27" s="89"/>
      <c r="G27" s="89"/>
    </row>
    <row r="28" spans="1:7" ht="38.25" hidden="1" x14ac:dyDescent="0.25">
      <c r="C28" s="31" t="s">
        <v>130</v>
      </c>
      <c r="D28" s="90"/>
      <c r="E28" s="91"/>
      <c r="F28" s="91"/>
      <c r="G28" s="92"/>
    </row>
    <row r="29" spans="1:7" hidden="1" x14ac:dyDescent="0.25">
      <c r="C29" s="32" t="s">
        <v>123</v>
      </c>
      <c r="D29" s="84"/>
      <c r="E29" s="84"/>
      <c r="F29" s="84"/>
      <c r="G29" s="84"/>
    </row>
    <row r="30" spans="1:7" hidden="1" x14ac:dyDescent="0.25">
      <c r="C30" s="85" t="s">
        <v>131</v>
      </c>
      <c r="D30" s="38">
        <v>1</v>
      </c>
      <c r="E30" s="39">
        <v>4</v>
      </c>
      <c r="F30" s="39">
        <v>5</v>
      </c>
      <c r="G30" s="39">
        <v>6</v>
      </c>
    </row>
    <row r="31" spans="1:7" ht="25.5" hidden="1" x14ac:dyDescent="0.25">
      <c r="A31" s="36" t="s">
        <v>125</v>
      </c>
      <c r="C31" s="86"/>
      <c r="D31" s="36" t="b">
        <v>1</v>
      </c>
      <c r="E31" s="36" t="b">
        <v>1</v>
      </c>
      <c r="F31" s="36" t="b">
        <v>1</v>
      </c>
      <c r="G31" s="36" t="b">
        <v>0</v>
      </c>
    </row>
    <row r="33" spans="2:7" x14ac:dyDescent="0.25">
      <c r="C33" s="40"/>
      <c r="D33" s="40"/>
      <c r="E33" s="40"/>
      <c r="F33" s="40"/>
      <c r="G33" s="40"/>
    </row>
    <row r="34" spans="2:7" ht="51" x14ac:dyDescent="0.25">
      <c r="B34" s="41" t="str">
        <f>C34</f>
        <v>* Аталған тармақ «Мемлекеттік статистика туралы» Қазақстан Республикасының 2010 жылғы 19 наурыздағы Заңының 8-бабының 5-тармағына сәйкес толтырылады
Данный пункт заполняется согласно пункту 5 статьи 8 Закона Республики Казахстан от 19 марта 2010 года «О государственной статистике»</v>
      </c>
      <c r="C34" s="87" t="s">
        <v>140</v>
      </c>
      <c r="D34" s="88"/>
      <c r="E34" s="88"/>
      <c r="F34" s="88"/>
      <c r="G34" s="88"/>
    </row>
    <row r="35" spans="2:7" x14ac:dyDescent="0.25">
      <c r="C35" s="40"/>
      <c r="D35" s="40"/>
      <c r="E35" s="40"/>
      <c r="F35" s="40"/>
      <c r="G35" s="40"/>
    </row>
    <row r="36" spans="2:7" ht="102" x14ac:dyDescent="0.25">
      <c r="B36" s="41" t="str">
        <f>C36</f>
        <v>Мемлекеттік статистиканың тиісті органдарына анық емес бастапқы статистикалық деректерді ұсыну және бастапқы статистикалық деректерді белгіленген мерзімде ұсынбау «Әкімшілік құқық бұзушылық туралы» Қазақстан Республикасы Кодексінің 497-бабында көзделген әкімшілік құқық бұзушылықтар болып табылады
Представление недостоверных и непредставление первичных статистических данных в соответствующие органы государственной статистики в установленный срок являются административными правонарушениями, предусмотренными статьей 497 Кодекса Республики Казахстан «Об административных правонарушениях»</v>
      </c>
      <c r="C36" s="87" t="s">
        <v>132</v>
      </c>
      <c r="D36" s="88"/>
      <c r="E36" s="88"/>
      <c r="F36" s="88"/>
      <c r="G36" s="88"/>
    </row>
    <row r="37" spans="2:7" x14ac:dyDescent="0.25">
      <c r="C37" s="42"/>
      <c r="D37" s="42"/>
      <c r="E37" s="42"/>
      <c r="F37" s="42"/>
      <c r="G37" s="42"/>
    </row>
    <row r="38" spans="2:7" x14ac:dyDescent="0.25">
      <c r="C38" s="42"/>
      <c r="D38" s="42"/>
      <c r="E38" s="42"/>
      <c r="F38" s="42"/>
      <c r="G38" s="42"/>
    </row>
    <row r="39" spans="2:7" x14ac:dyDescent="0.25">
      <c r="C39" s="42"/>
      <c r="D39" s="42"/>
      <c r="E39" s="42"/>
      <c r="F39" s="42"/>
      <c r="G39" s="42"/>
    </row>
    <row r="40" spans="2:7" x14ac:dyDescent="0.25">
      <c r="C40" s="42"/>
      <c r="D40" s="42"/>
      <c r="E40" s="42"/>
      <c r="F40" s="42"/>
      <c r="G40" s="42"/>
    </row>
    <row r="41" spans="2:7" x14ac:dyDescent="0.25">
      <c r="C41" s="42"/>
      <c r="D41" s="42"/>
      <c r="E41" s="42"/>
      <c r="F41" s="42"/>
      <c r="G41" s="42"/>
    </row>
    <row r="42" spans="2:7" x14ac:dyDescent="0.25">
      <c r="C42" s="42"/>
      <c r="D42" s="42"/>
      <c r="E42" s="42"/>
      <c r="F42" s="42"/>
      <c r="G42" s="42"/>
    </row>
    <row r="43" spans="2:7" x14ac:dyDescent="0.25">
      <c r="C43" s="42"/>
      <c r="D43" s="42"/>
      <c r="E43" s="42"/>
      <c r="F43" s="42"/>
      <c r="G43" s="42"/>
    </row>
    <row r="44" spans="2:7" x14ac:dyDescent="0.25">
      <c r="C44" s="42"/>
      <c r="D44" s="42"/>
      <c r="E44" s="42"/>
      <c r="F44" s="42"/>
      <c r="G44" s="42"/>
    </row>
  </sheetData>
  <mergeCells count="27">
    <mergeCell ref="D10:G10"/>
    <mergeCell ref="C1:G2"/>
    <mergeCell ref="C4:G5"/>
    <mergeCell ref="D7:G7"/>
    <mergeCell ref="D8:G8"/>
    <mergeCell ref="D9:G9"/>
    <mergeCell ref="D23:G23"/>
    <mergeCell ref="D11:G11"/>
    <mergeCell ref="D12:G12"/>
    <mergeCell ref="D13:G13"/>
    <mergeCell ref="D14:G14"/>
    <mergeCell ref="D16:G16"/>
    <mergeCell ref="D17:G17"/>
    <mergeCell ref="D18:G18"/>
    <mergeCell ref="D19:G19"/>
    <mergeCell ref="D20:G20"/>
    <mergeCell ref="D21:G21"/>
    <mergeCell ref="D22:G22"/>
    <mergeCell ref="D29:G29"/>
    <mergeCell ref="C30:C31"/>
    <mergeCell ref="C34:G34"/>
    <mergeCell ref="C36:G36"/>
    <mergeCell ref="D24:G24"/>
    <mergeCell ref="D25:G25"/>
    <mergeCell ref="D26:G26"/>
    <mergeCell ref="D27:G27"/>
    <mergeCell ref="D28:G28"/>
  </mergeCells>
  <dataValidations count="13">
    <dataValidation type="date" allowBlank="1" showErrorMessage="1" errorTitle="Ошибка ввода данных" error="Значение поля  должно лежать в диапазоне от 1/1/1990 до 12/31/2099." sqref="D29 D24 D16">
      <formula1>32874</formula1>
      <formula2>73050</formula2>
    </dataValidation>
    <dataValidation type="list" allowBlank="1" showErrorMessage="1" errorTitle="Ошибка ввода данных" error="Значение поля  не найдено в списке." sqref="D22">
      <formula1>p_yesno_name</formula1>
    </dataValidation>
    <dataValidation type="list" allowBlank="1" showErrorMessage="1" errorTitle="Ошибка ввода данных" error="Значение поля  не найдено в списке." sqref="D17">
      <formula1>p_currency_name</formula1>
    </dataValidation>
    <dataValidation type="list" allowBlank="1" showErrorMessage="1" errorTitle="Ошибка ввода данных" error="Значение поля  не найдено в списке." sqref="G15">
      <formula1>p_year_name</formula1>
    </dataValidation>
    <dataValidation type="list" allowBlank="1" showErrorMessage="1" errorTitle="Ошибка ввода данных" error="Значение поля  не найдено в списке." sqref="E15">
      <formula1>p_quarter_name</formula1>
    </dataValidation>
    <dataValidation type="custom" allowBlank="1" showErrorMessage="1" errorTitle="Ошибка ввода данных" error="Значение поля &quot;{0}&quot; имеет недопустимое значение." sqref="D14">
      <formula1>IF(TYPE(D14)= 2,IF(LEN(D14) = 11,AND(MID(D14,3,1)=".",MID(D14,6,1)=".",MID(D14,10,1)=".",NOT(ISERR(VALUE(MID(D14,1,2)))),NOT(ISERR(VALUE(MID(D14,4,2)))),NOT(ISERR(VALUE(MID(D14,7,3)))),FIND(MID(D14,11,1),"0")&gt;10),FALSE),FALSE)</formula1>
    </dataValidation>
    <dataValidation type="list" allowBlank="1" showErrorMessage="1" errorTitle="Ошибка ввода данных" error="Значение поля  не найдено в списке." sqref="D13">
      <formula1>p_country_name</formula1>
    </dataValidation>
    <dataValidation type="custom" allowBlank="1" showErrorMessage="1" errorTitle="Ошибка ввода данных" error="Значение поля &quot;БСН / БИН&quot; имеет недопустимое значение." sqref="D11">
      <formula1>IF(TYPE(D11)= 2,IF(LEN(D11) = 12,NOT(ISERR(VALUE(D11))),FALSE),FALSE)</formula1>
    </dataValidation>
    <dataValidation type="list" allowBlank="1" showErrorMessage="1" errorTitle="Ошибка ввода данных" error="Значение поля  не найдено в списке." sqref="D9">
      <formula1>p_residenttype_name</formula1>
    </dataValidation>
    <dataValidation type="custom" allowBlank="1" showErrorMessage="1" errorTitle="Ошибка ввода данных" error="Значение поля &quot;ИИН/БИН&quot; имеет недопустимое значение." sqref="E11:G11">
      <formula1>IF(TYPE(E11)= 2,IF(LEN(E11) = 12,NOT(ISERR(VALUE(E11))),FALSE),FALSE)</formula1>
    </dataValidation>
    <dataValidation type="date" allowBlank="1" showInputMessage="1" showErrorMessage="1" sqref="E16:G16">
      <formula1>32509</formula1>
      <formula2>54788</formula2>
    </dataValidation>
    <dataValidation type="date" allowBlank="1" showInputMessage="1" showErrorMessage="1" sqref="E29:G29">
      <formula1>43101</formula1>
      <formula2>54788</formula2>
    </dataValidation>
    <dataValidation type="list" allowBlank="1" showInputMessage="1" showErrorMessage="1" sqref="E8:G9 D8">
      <formula1>p_language_name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247650</xdr:colOff>
                    <xdr:row>30</xdr:row>
                    <xdr:rowOff>28575</xdr:rowOff>
                  </from>
                  <to>
                    <xdr:col>4</xdr:col>
                    <xdr:colOff>28575</xdr:colOff>
                    <xdr:row>31</xdr:row>
                    <xdr:rowOff>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4</xdr:col>
                    <xdr:colOff>247650</xdr:colOff>
                    <xdr:row>30</xdr:row>
                    <xdr:rowOff>28575</xdr:rowOff>
                  </from>
                  <to>
                    <xdr:col>5</xdr:col>
                    <xdr:colOff>28575</xdr:colOff>
                    <xdr:row>31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5</xdr:col>
                    <xdr:colOff>247650</xdr:colOff>
                    <xdr:row>30</xdr:row>
                    <xdr:rowOff>28575</xdr:rowOff>
                  </from>
                  <to>
                    <xdr:col>6</xdr:col>
                    <xdr:colOff>28575</xdr:colOff>
                    <xdr:row>31</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6</xdr:col>
                    <xdr:colOff>247650</xdr:colOff>
                    <xdr:row>30</xdr:row>
                    <xdr:rowOff>28575</xdr:rowOff>
                  </from>
                  <to>
                    <xdr:col>7</xdr:col>
                    <xdr:colOff>28575</xdr:colOff>
                    <xdr:row>31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9"/>
  <sheetViews>
    <sheetView workbookViewId="0">
      <selection activeCell="H12" sqref="H12"/>
    </sheetView>
  </sheetViews>
  <sheetFormatPr defaultRowHeight="12.75" x14ac:dyDescent="0.2"/>
  <cols>
    <col min="1" max="1" width="12" style="76" customWidth="1"/>
    <col min="2" max="2" width="81.42578125" style="1" customWidth="1"/>
    <col min="3" max="16384" width="9.140625" style="76"/>
  </cols>
  <sheetData>
    <row r="1" spans="1:2" x14ac:dyDescent="0.2">
      <c r="B1" s="75"/>
    </row>
    <row r="2" spans="1:2" ht="41.25" customHeight="1" x14ac:dyDescent="0.25">
      <c r="A2" s="149" t="s">
        <v>934</v>
      </c>
      <c r="B2" s="125"/>
    </row>
    <row r="3" spans="1:2" x14ac:dyDescent="0.2">
      <c r="B3" s="68"/>
    </row>
    <row r="4" spans="1:2" x14ac:dyDescent="0.2">
      <c r="B4" s="75"/>
    </row>
    <row r="5" spans="1:2" x14ac:dyDescent="0.2">
      <c r="B5" s="68" t="s">
        <v>227</v>
      </c>
    </row>
    <row r="6" spans="1:2" x14ac:dyDescent="0.2">
      <c r="B6" s="75"/>
    </row>
    <row r="7" spans="1:2" ht="165.75" customHeight="1" x14ac:dyDescent="0.25">
      <c r="A7" s="155" t="s">
        <v>935</v>
      </c>
      <c r="B7" s="104"/>
    </row>
    <row r="8" spans="1:2" x14ac:dyDescent="0.2">
      <c r="B8" s="75"/>
    </row>
    <row r="9" spans="1:2" x14ac:dyDescent="0.2">
      <c r="B9" s="75"/>
    </row>
    <row r="10" spans="1:2" x14ac:dyDescent="0.2">
      <c r="B10" s="68" t="s">
        <v>228</v>
      </c>
    </row>
    <row r="11" spans="1:2" x14ac:dyDescent="0.2">
      <c r="B11" s="75"/>
    </row>
    <row r="12" spans="1:2" ht="151.5" customHeight="1" x14ac:dyDescent="0.2">
      <c r="A12" s="155" t="s">
        <v>936</v>
      </c>
      <c r="B12" s="155"/>
    </row>
    <row r="13" spans="1:2" ht="139.5" customHeight="1" x14ac:dyDescent="0.2">
      <c r="A13" s="155" t="s">
        <v>937</v>
      </c>
      <c r="B13" s="155"/>
    </row>
    <row r="14" spans="1:2" ht="29.25" customHeight="1" x14ac:dyDescent="0.2">
      <c r="A14" s="155" t="s">
        <v>938</v>
      </c>
      <c r="B14" s="155"/>
    </row>
    <row r="15" spans="1:2" ht="89.25" customHeight="1" x14ac:dyDescent="0.2">
      <c r="A15" s="155" t="s">
        <v>939</v>
      </c>
      <c r="B15" s="155"/>
    </row>
    <row r="16" spans="1:2" ht="38.25" customHeight="1" x14ac:dyDescent="0.25">
      <c r="A16" s="155" t="s">
        <v>940</v>
      </c>
      <c r="B16" s="104"/>
    </row>
    <row r="17" spans="1:2" x14ac:dyDescent="0.2">
      <c r="A17" s="10" t="s">
        <v>941</v>
      </c>
      <c r="B17" s="77" t="s">
        <v>942</v>
      </c>
    </row>
    <row r="18" spans="1:2" x14ac:dyDescent="0.2">
      <c r="A18" s="10" t="s">
        <v>943</v>
      </c>
      <c r="B18" s="77" t="s">
        <v>944</v>
      </c>
    </row>
    <row r="19" spans="1:2" x14ac:dyDescent="0.2">
      <c r="A19" s="10" t="s">
        <v>945</v>
      </c>
      <c r="B19" s="77" t="s">
        <v>946</v>
      </c>
    </row>
    <row r="20" spans="1:2" x14ac:dyDescent="0.2">
      <c r="A20" s="10" t="s">
        <v>947</v>
      </c>
      <c r="B20" s="77" t="s">
        <v>948</v>
      </c>
    </row>
    <row r="21" spans="1:2" ht="15" x14ac:dyDescent="0.25">
      <c r="A21" s="160" t="s">
        <v>949</v>
      </c>
      <c r="B21" s="161"/>
    </row>
    <row r="22" spans="1:2" ht="25.5" x14ac:dyDescent="0.2">
      <c r="A22" s="77" t="s">
        <v>950</v>
      </c>
      <c r="B22" s="77" t="s">
        <v>951</v>
      </c>
    </row>
    <row r="23" spans="1:2" x14ac:dyDescent="0.2">
      <c r="A23" s="10" t="s">
        <v>867</v>
      </c>
      <c r="B23" s="77" t="s">
        <v>952</v>
      </c>
    </row>
    <row r="24" spans="1:2" x14ac:dyDescent="0.2">
      <c r="A24" s="10" t="s">
        <v>953</v>
      </c>
      <c r="B24" s="77" t="s">
        <v>954</v>
      </c>
    </row>
    <row r="25" spans="1:2" x14ac:dyDescent="0.2">
      <c r="A25" s="10" t="s">
        <v>955</v>
      </c>
      <c r="B25" s="77" t="s">
        <v>956</v>
      </c>
    </row>
    <row r="26" spans="1:2" x14ac:dyDescent="0.2">
      <c r="A26" s="10" t="s">
        <v>957</v>
      </c>
      <c r="B26" s="77" t="s">
        <v>958</v>
      </c>
    </row>
    <row r="27" spans="1:2" x14ac:dyDescent="0.2">
      <c r="A27" s="10" t="s">
        <v>959</v>
      </c>
      <c r="B27" s="77" t="s">
        <v>960</v>
      </c>
    </row>
    <row r="28" spans="1:2" x14ac:dyDescent="0.2">
      <c r="A28" s="10" t="s">
        <v>961</v>
      </c>
      <c r="B28" s="77" t="s">
        <v>962</v>
      </c>
    </row>
    <row r="29" spans="1:2" ht="102" customHeight="1" x14ac:dyDescent="0.25">
      <c r="A29" s="155" t="s">
        <v>963</v>
      </c>
      <c r="B29" s="104"/>
    </row>
    <row r="30" spans="1:2" ht="15" x14ac:dyDescent="0.25">
      <c r="A30" s="155" t="s">
        <v>964</v>
      </c>
      <c r="B30" s="104"/>
    </row>
    <row r="31" spans="1:2" ht="25.5" x14ac:dyDescent="0.2">
      <c r="A31" s="77" t="s">
        <v>965</v>
      </c>
      <c r="B31" s="77" t="s">
        <v>966</v>
      </c>
    </row>
    <row r="32" spans="1:2" x14ac:dyDescent="0.2">
      <c r="A32" s="152">
        <v>101</v>
      </c>
      <c r="B32" s="77" t="s">
        <v>967</v>
      </c>
    </row>
    <row r="33" spans="1:2" x14ac:dyDescent="0.2">
      <c r="A33" s="152"/>
      <c r="B33" s="77" t="s">
        <v>968</v>
      </c>
    </row>
    <row r="34" spans="1:2" x14ac:dyDescent="0.2">
      <c r="A34" s="152">
        <v>102</v>
      </c>
      <c r="B34" s="77" t="s">
        <v>969</v>
      </c>
    </row>
    <row r="35" spans="1:2" x14ac:dyDescent="0.2">
      <c r="A35" s="152"/>
      <c r="B35" s="77" t="s">
        <v>970</v>
      </c>
    </row>
    <row r="36" spans="1:2" x14ac:dyDescent="0.2">
      <c r="A36" s="10">
        <v>103</v>
      </c>
      <c r="B36" s="77" t="s">
        <v>971</v>
      </c>
    </row>
    <row r="37" spans="1:2" x14ac:dyDescent="0.2">
      <c r="A37" s="152">
        <v>104</v>
      </c>
      <c r="B37" s="77" t="s">
        <v>972</v>
      </c>
    </row>
    <row r="38" spans="1:2" x14ac:dyDescent="0.2">
      <c r="A38" s="152"/>
      <c r="B38" s="77" t="s">
        <v>973</v>
      </c>
    </row>
    <row r="39" spans="1:2" x14ac:dyDescent="0.2">
      <c r="A39" s="1" t="s">
        <v>974</v>
      </c>
      <c r="B39" s="75"/>
    </row>
    <row r="40" spans="1:2" ht="25.5" x14ac:dyDescent="0.2">
      <c r="A40" s="77" t="s">
        <v>965</v>
      </c>
      <c r="B40" s="77" t="s">
        <v>966</v>
      </c>
    </row>
    <row r="41" spans="1:2" ht="38.25" x14ac:dyDescent="0.2">
      <c r="A41" s="10">
        <v>111</v>
      </c>
      <c r="B41" s="77" t="s">
        <v>975</v>
      </c>
    </row>
    <row r="42" spans="1:2" ht="25.5" x14ac:dyDescent="0.2">
      <c r="A42" s="10">
        <v>112</v>
      </c>
      <c r="B42" s="77" t="s">
        <v>976</v>
      </c>
    </row>
    <row r="43" spans="1:2" ht="25.5" x14ac:dyDescent="0.2">
      <c r="A43" s="10">
        <v>113</v>
      </c>
      <c r="B43" s="77" t="s">
        <v>977</v>
      </c>
    </row>
    <row r="44" spans="1:2" ht="25.5" x14ac:dyDescent="0.2">
      <c r="A44" s="10">
        <v>114</v>
      </c>
      <c r="B44" s="77" t="s">
        <v>978</v>
      </c>
    </row>
    <row r="45" spans="1:2" ht="29.25" customHeight="1" x14ac:dyDescent="0.25">
      <c r="A45" s="158" t="s">
        <v>979</v>
      </c>
      <c r="B45" s="159"/>
    </row>
    <row r="46" spans="1:2" ht="25.5" x14ac:dyDescent="0.2">
      <c r="A46" s="77" t="s">
        <v>965</v>
      </c>
      <c r="B46" s="77" t="s">
        <v>966</v>
      </c>
    </row>
    <row r="47" spans="1:2" x14ac:dyDescent="0.2">
      <c r="A47" s="10">
        <v>121</v>
      </c>
      <c r="B47" s="77" t="s">
        <v>980</v>
      </c>
    </row>
    <row r="48" spans="1:2" x14ac:dyDescent="0.2">
      <c r="A48" s="10">
        <v>122</v>
      </c>
      <c r="B48" s="77" t="s">
        <v>981</v>
      </c>
    </row>
    <row r="49" spans="1:2" x14ac:dyDescent="0.2">
      <c r="A49" s="10">
        <v>123</v>
      </c>
      <c r="B49" s="77" t="s">
        <v>982</v>
      </c>
    </row>
    <row r="50" spans="1:2" x14ac:dyDescent="0.2">
      <c r="A50" s="10">
        <v>124</v>
      </c>
      <c r="B50" s="77" t="s">
        <v>983</v>
      </c>
    </row>
    <row r="51" spans="1:2" x14ac:dyDescent="0.2">
      <c r="A51" s="10">
        <v>125</v>
      </c>
      <c r="B51" s="77" t="s">
        <v>984</v>
      </c>
    </row>
    <row r="52" spans="1:2" x14ac:dyDescent="0.2">
      <c r="A52" s="10">
        <v>126</v>
      </c>
      <c r="B52" s="77" t="s">
        <v>985</v>
      </c>
    </row>
    <row r="53" spans="1:2" x14ac:dyDescent="0.2">
      <c r="A53" s="10">
        <v>127</v>
      </c>
      <c r="B53" s="77" t="s">
        <v>986</v>
      </c>
    </row>
    <row r="54" spans="1:2" x14ac:dyDescent="0.2">
      <c r="A54" s="10">
        <v>128</v>
      </c>
      <c r="B54" s="77" t="s">
        <v>987</v>
      </c>
    </row>
    <row r="55" spans="1:2" x14ac:dyDescent="0.2">
      <c r="A55" s="10">
        <v>129</v>
      </c>
      <c r="B55" s="77" t="s">
        <v>988</v>
      </c>
    </row>
    <row r="56" spans="1:2" ht="114.75" customHeight="1" x14ac:dyDescent="0.2">
      <c r="A56" s="147" t="s">
        <v>989</v>
      </c>
      <c r="B56" s="154"/>
    </row>
    <row r="57" spans="1:2" ht="15.75" customHeight="1" x14ac:dyDescent="0.2">
      <c r="A57" s="147" t="s">
        <v>990</v>
      </c>
      <c r="B57" s="154"/>
    </row>
    <row r="58" spans="1:2" ht="25.5" x14ac:dyDescent="0.2">
      <c r="A58" s="77" t="s">
        <v>965</v>
      </c>
      <c r="B58" s="77" t="s">
        <v>966</v>
      </c>
    </row>
    <row r="59" spans="1:2" x14ac:dyDescent="0.2">
      <c r="A59" s="10">
        <v>201</v>
      </c>
      <c r="B59" s="77" t="s">
        <v>991</v>
      </c>
    </row>
    <row r="60" spans="1:2" x14ac:dyDescent="0.2">
      <c r="A60" s="152">
        <v>202</v>
      </c>
      <c r="B60" s="77" t="s">
        <v>992</v>
      </c>
    </row>
    <row r="61" spans="1:2" x14ac:dyDescent="0.2">
      <c r="A61" s="152"/>
      <c r="B61" s="77" t="s">
        <v>970</v>
      </c>
    </row>
    <row r="62" spans="1:2" x14ac:dyDescent="0.2">
      <c r="A62" s="10">
        <v>203</v>
      </c>
      <c r="B62" s="77" t="s">
        <v>993</v>
      </c>
    </row>
    <row r="63" spans="1:2" x14ac:dyDescent="0.2">
      <c r="A63" s="152">
        <v>204</v>
      </c>
      <c r="B63" s="77" t="s">
        <v>994</v>
      </c>
    </row>
    <row r="64" spans="1:2" x14ac:dyDescent="0.2">
      <c r="A64" s="152"/>
      <c r="B64" s="77" t="s">
        <v>995</v>
      </c>
    </row>
    <row r="65" spans="1:2" ht="15.75" customHeight="1" x14ac:dyDescent="0.2">
      <c r="A65" s="147" t="s">
        <v>996</v>
      </c>
      <c r="B65" s="147"/>
    </row>
    <row r="66" spans="1:2" ht="25.5" x14ac:dyDescent="0.2">
      <c r="A66" s="77" t="s">
        <v>965</v>
      </c>
      <c r="B66" s="77" t="s">
        <v>966</v>
      </c>
    </row>
    <row r="67" spans="1:2" ht="38.25" x14ac:dyDescent="0.2">
      <c r="A67" s="10">
        <v>211</v>
      </c>
      <c r="B67" s="77" t="s">
        <v>1000</v>
      </c>
    </row>
    <row r="68" spans="1:2" ht="25.5" x14ac:dyDescent="0.2">
      <c r="A68" s="10">
        <v>212</v>
      </c>
      <c r="B68" s="77" t="s">
        <v>997</v>
      </c>
    </row>
    <row r="69" spans="1:2" ht="25.5" x14ac:dyDescent="0.2">
      <c r="A69" s="10">
        <v>213</v>
      </c>
      <c r="B69" s="77" t="s">
        <v>998</v>
      </c>
    </row>
    <row r="70" spans="1:2" x14ac:dyDescent="0.2">
      <c r="A70" s="152">
        <v>214</v>
      </c>
      <c r="B70" s="153" t="s">
        <v>999</v>
      </c>
    </row>
    <row r="71" spans="1:2" ht="4.5" customHeight="1" x14ac:dyDescent="0.2">
      <c r="A71" s="152"/>
      <c r="B71" s="153"/>
    </row>
    <row r="72" spans="1:2" ht="82.5" customHeight="1" x14ac:dyDescent="0.2">
      <c r="A72" s="147" t="s">
        <v>1001</v>
      </c>
      <c r="B72" s="148"/>
    </row>
    <row r="73" spans="1:2" ht="15.75" customHeight="1" x14ac:dyDescent="0.2">
      <c r="A73" s="147" t="s">
        <v>1002</v>
      </c>
      <c r="B73" s="154"/>
    </row>
    <row r="74" spans="1:2" ht="25.5" x14ac:dyDescent="0.2">
      <c r="A74" s="77" t="s">
        <v>965</v>
      </c>
      <c r="B74" s="77" t="s">
        <v>966</v>
      </c>
    </row>
    <row r="75" spans="1:2" x14ac:dyDescent="0.2">
      <c r="A75" s="10">
        <v>221</v>
      </c>
      <c r="B75" s="77" t="s">
        <v>980</v>
      </c>
    </row>
    <row r="76" spans="1:2" x14ac:dyDescent="0.2">
      <c r="A76" s="10">
        <v>222</v>
      </c>
      <c r="B76" s="77" t="s">
        <v>981</v>
      </c>
    </row>
    <row r="77" spans="1:2" x14ac:dyDescent="0.2">
      <c r="A77" s="10">
        <v>223</v>
      </c>
      <c r="B77" s="77" t="s">
        <v>982</v>
      </c>
    </row>
    <row r="78" spans="1:2" x14ac:dyDescent="0.2">
      <c r="A78" s="10">
        <v>224</v>
      </c>
      <c r="B78" s="77" t="s">
        <v>983</v>
      </c>
    </row>
    <row r="79" spans="1:2" x14ac:dyDescent="0.2">
      <c r="A79" s="10">
        <v>225</v>
      </c>
      <c r="B79" s="77" t="s">
        <v>984</v>
      </c>
    </row>
    <row r="80" spans="1:2" x14ac:dyDescent="0.2">
      <c r="A80" s="10">
        <v>226</v>
      </c>
      <c r="B80" s="77" t="s">
        <v>985</v>
      </c>
    </row>
    <row r="81" spans="1:2" x14ac:dyDescent="0.2">
      <c r="A81" s="10">
        <v>227</v>
      </c>
      <c r="B81" s="77" t="s">
        <v>986</v>
      </c>
    </row>
    <row r="82" spans="1:2" x14ac:dyDescent="0.2">
      <c r="A82" s="10">
        <v>228</v>
      </c>
      <c r="B82" s="77" t="s">
        <v>987</v>
      </c>
    </row>
    <row r="83" spans="1:2" x14ac:dyDescent="0.2">
      <c r="A83" s="10">
        <v>229</v>
      </c>
      <c r="B83" s="77" t="s">
        <v>988</v>
      </c>
    </row>
    <row r="84" spans="1:2" ht="167.25" customHeight="1" x14ac:dyDescent="0.2">
      <c r="A84" s="147" t="s">
        <v>1003</v>
      </c>
      <c r="B84" s="154"/>
    </row>
    <row r="85" spans="1:2" ht="91.5" customHeight="1" x14ac:dyDescent="0.2">
      <c r="A85" s="147" t="s">
        <v>1004</v>
      </c>
      <c r="B85" s="148"/>
    </row>
    <row r="86" spans="1:2" ht="115.5" customHeight="1" x14ac:dyDescent="0.2">
      <c r="A86" s="147" t="s">
        <v>1005</v>
      </c>
      <c r="B86" s="148"/>
    </row>
    <row r="87" spans="1:2" ht="171.75" customHeight="1" x14ac:dyDescent="0.2">
      <c r="A87" s="147" t="s">
        <v>1006</v>
      </c>
      <c r="B87" s="148"/>
    </row>
    <row r="88" spans="1:2" ht="142.5" customHeight="1" x14ac:dyDescent="0.2">
      <c r="A88" s="147" t="s">
        <v>1007</v>
      </c>
      <c r="B88" s="148"/>
    </row>
    <row r="89" spans="1:2" ht="140.25" customHeight="1" x14ac:dyDescent="0.2">
      <c r="A89" s="147" t="s">
        <v>1008</v>
      </c>
      <c r="B89" s="148"/>
    </row>
    <row r="90" spans="1:2" ht="103.5" customHeight="1" x14ac:dyDescent="0.2">
      <c r="A90" s="147" t="s">
        <v>1009</v>
      </c>
      <c r="B90" s="148"/>
    </row>
    <row r="91" spans="1:2" ht="156" customHeight="1" x14ac:dyDescent="0.2">
      <c r="A91" s="147" t="s">
        <v>1010</v>
      </c>
      <c r="B91" s="148"/>
    </row>
    <row r="92" spans="1:2" ht="168" customHeight="1" x14ac:dyDescent="0.2">
      <c r="A92" s="147" t="s">
        <v>1011</v>
      </c>
      <c r="B92" s="148"/>
    </row>
    <row r="93" spans="1:2" ht="231" customHeight="1" x14ac:dyDescent="0.2">
      <c r="A93" s="147" t="s">
        <v>1012</v>
      </c>
      <c r="B93" s="148"/>
    </row>
    <row r="94" spans="1:2" ht="129" customHeight="1" x14ac:dyDescent="0.2">
      <c r="A94" s="147" t="s">
        <v>1013</v>
      </c>
      <c r="B94" s="148"/>
    </row>
    <row r="95" spans="1:2" x14ac:dyDescent="0.2">
      <c r="A95" s="79"/>
      <c r="B95" s="80"/>
    </row>
    <row r="96" spans="1:2" x14ac:dyDescent="0.2">
      <c r="A96" s="79"/>
      <c r="B96" s="80"/>
    </row>
    <row r="97" spans="2:2" x14ac:dyDescent="0.2">
      <c r="B97" s="68" t="s">
        <v>229</v>
      </c>
    </row>
    <row r="98" spans="2:2" x14ac:dyDescent="0.2">
      <c r="B98" s="75"/>
    </row>
    <row r="99" spans="2:2" ht="102" x14ac:dyDescent="0.2">
      <c r="B99" s="75" t="s">
        <v>1014</v>
      </c>
    </row>
  </sheetData>
  <mergeCells count="34">
    <mergeCell ref="A12:B12"/>
    <mergeCell ref="A2:B2"/>
    <mergeCell ref="A7:B7"/>
    <mergeCell ref="A29:B29"/>
    <mergeCell ref="A30:B30"/>
    <mergeCell ref="A56:B56"/>
    <mergeCell ref="A57:B57"/>
    <mergeCell ref="A13:B13"/>
    <mergeCell ref="A14:B14"/>
    <mergeCell ref="A15:B15"/>
    <mergeCell ref="A16:B16"/>
    <mergeCell ref="A21:B21"/>
    <mergeCell ref="A93:B93"/>
    <mergeCell ref="A94:B94"/>
    <mergeCell ref="A85:B85"/>
    <mergeCell ref="A86:B86"/>
    <mergeCell ref="A87:B87"/>
    <mergeCell ref="A88:B88"/>
    <mergeCell ref="A89:B89"/>
    <mergeCell ref="A90:B90"/>
    <mergeCell ref="A63:A64"/>
    <mergeCell ref="A70:A71"/>
    <mergeCell ref="B70:B71"/>
    <mergeCell ref="A91:B91"/>
    <mergeCell ref="A92:B92"/>
    <mergeCell ref="A65:B65"/>
    <mergeCell ref="A72:B72"/>
    <mergeCell ref="A84:B84"/>
    <mergeCell ref="A73:B73"/>
    <mergeCell ref="A32:A33"/>
    <mergeCell ref="A34:A35"/>
    <mergeCell ref="A37:A38"/>
    <mergeCell ref="A45:B45"/>
    <mergeCell ref="A60:A6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4"/>
  <sheetViews>
    <sheetView topLeftCell="E1" workbookViewId="0">
      <selection activeCell="N24" sqref="N24"/>
    </sheetView>
  </sheetViews>
  <sheetFormatPr defaultRowHeight="15" x14ac:dyDescent="0.25"/>
  <cols>
    <col min="1" max="4" width="8" style="48" hidden="1" customWidth="1"/>
    <col min="5" max="5" width="3.5703125" style="48" bestFit="1" customWidth="1"/>
    <col min="6" max="6" width="30.28515625" style="48" customWidth="1"/>
    <col min="7" max="8" width="26.42578125" style="48" customWidth="1"/>
    <col min="9" max="10" width="11.85546875" style="48" customWidth="1"/>
    <col min="11" max="11" width="12.42578125" style="48" customWidth="1"/>
    <col min="12" max="16384" width="9.140625" style="48"/>
  </cols>
  <sheetData>
    <row r="1" spans="1:11" ht="31.5" x14ac:dyDescent="0.25">
      <c r="A1" s="48">
        <f>VLOOKUP("p_country_name",p_guide_show,2,FALSE)</f>
        <v>1</v>
      </c>
      <c r="D1" s="28" t="s">
        <v>125</v>
      </c>
      <c r="E1" s="162" t="s">
        <v>230</v>
      </c>
      <c r="F1" s="162"/>
      <c r="G1" s="162"/>
      <c r="H1" s="162"/>
      <c r="I1" s="162"/>
      <c r="J1" s="162"/>
      <c r="K1" s="162"/>
    </row>
    <row r="2" spans="1:11" ht="25.5" x14ac:dyDescent="0.25">
      <c r="A2" s="69"/>
      <c r="B2" s="70" t="s">
        <v>231</v>
      </c>
      <c r="C2" s="70" t="s">
        <v>232</v>
      </c>
      <c r="D2" s="70" t="s">
        <v>233</v>
      </c>
      <c r="E2" s="70" t="s">
        <v>234</v>
      </c>
      <c r="F2" s="70" t="s">
        <v>235</v>
      </c>
      <c r="G2" s="70" t="s">
        <v>236</v>
      </c>
      <c r="H2" s="70" t="s">
        <v>237</v>
      </c>
      <c r="I2" s="70" t="s">
        <v>238</v>
      </c>
      <c r="J2" s="70" t="s">
        <v>239</v>
      </c>
      <c r="K2" s="70" t="s">
        <v>240</v>
      </c>
    </row>
    <row r="3" spans="1:11" ht="25.5" x14ac:dyDescent="0.25">
      <c r="A3" s="33">
        <v>243</v>
      </c>
      <c r="B3" s="33">
        <v>0</v>
      </c>
      <c r="C3" s="33"/>
      <c r="D3" s="33"/>
      <c r="E3" s="33">
        <v>1</v>
      </c>
      <c r="F3" s="71" t="s">
        <v>241</v>
      </c>
      <c r="G3" s="71" t="s">
        <v>242</v>
      </c>
      <c r="H3" s="33" t="str">
        <f t="shared" ref="H3:H66" si="0">CONCATENATE(IF(C3&lt;&gt;"",CONCATENATE(C3," "),""),IF(p_language_current_id=1,F3,IF(p_language_current_id=2,G3,IF(F3=G3,F3,CONCATENATE(G3,IF(B3=0," / ",CHAR(10)),F3)))),IF(D3&lt;&gt;"",CONCATENATE(" ",D3),""))</f>
        <v>ТМД емес басқа елдер / др.страны не СНГ</v>
      </c>
      <c r="I3" s="72" t="s">
        <v>224</v>
      </c>
      <c r="J3" s="73">
        <v>0</v>
      </c>
      <c r="K3" s="74">
        <v>1</v>
      </c>
    </row>
    <row r="4" spans="1:11" x14ac:dyDescent="0.25">
      <c r="A4" s="33">
        <v>10</v>
      </c>
      <c r="B4" s="33">
        <v>0</v>
      </c>
      <c r="C4" s="33"/>
      <c r="D4" s="33"/>
      <c r="E4" s="33">
        <v>2</v>
      </c>
      <c r="F4" s="71" t="s">
        <v>243</v>
      </c>
      <c r="G4" s="71" t="s">
        <v>243</v>
      </c>
      <c r="H4" s="33" t="str">
        <f t="shared" si="0"/>
        <v>АВСТРАЛИЯ</v>
      </c>
      <c r="I4" s="72" t="s">
        <v>244</v>
      </c>
      <c r="J4" s="73">
        <v>0</v>
      </c>
      <c r="K4" s="74">
        <v>1</v>
      </c>
    </row>
    <row r="5" spans="1:11" x14ac:dyDescent="0.25">
      <c r="A5" s="33">
        <v>11</v>
      </c>
      <c r="B5" s="33">
        <v>0</v>
      </c>
      <c r="C5" s="33"/>
      <c r="D5" s="33"/>
      <c r="E5" s="33">
        <v>3</v>
      </c>
      <c r="F5" s="71" t="s">
        <v>245</v>
      </c>
      <c r="G5" s="71" t="s">
        <v>245</v>
      </c>
      <c r="H5" s="33" t="str">
        <f t="shared" si="0"/>
        <v>АВСТРИЯ</v>
      </c>
      <c r="I5" s="72" t="s">
        <v>246</v>
      </c>
      <c r="J5" s="73">
        <v>0</v>
      </c>
      <c r="K5" s="74">
        <v>1</v>
      </c>
    </row>
    <row r="6" spans="1:11" ht="25.5" x14ac:dyDescent="0.25">
      <c r="A6" s="33">
        <v>8</v>
      </c>
      <c r="B6" s="33">
        <v>0</v>
      </c>
      <c r="C6" s="33"/>
      <c r="D6" s="33"/>
      <c r="E6" s="33">
        <v>4</v>
      </c>
      <c r="F6" s="71" t="s">
        <v>247</v>
      </c>
      <c r="G6" s="71" t="s">
        <v>248</v>
      </c>
      <c r="H6" s="33" t="str">
        <f t="shared" si="0"/>
        <v>ӘЗЕРБАЙЖАН / АЗЕРБАЙДЖАН</v>
      </c>
      <c r="I6" s="72" t="s">
        <v>249</v>
      </c>
      <c r="J6" s="73">
        <v>1</v>
      </c>
      <c r="K6" s="74">
        <v>1</v>
      </c>
    </row>
    <row r="7" spans="1:11" x14ac:dyDescent="0.25">
      <c r="A7" s="33">
        <v>2</v>
      </c>
      <c r="B7" s="33">
        <v>0</v>
      </c>
      <c r="C7" s="33"/>
      <c r="D7" s="33"/>
      <c r="E7" s="33">
        <v>5</v>
      </c>
      <c r="F7" s="71" t="s">
        <v>250</v>
      </c>
      <c r="G7" s="71" t="s">
        <v>250</v>
      </c>
      <c r="H7" s="33" t="str">
        <f t="shared" si="0"/>
        <v>АЛБАНИЯ</v>
      </c>
      <c r="I7" s="72" t="s">
        <v>251</v>
      </c>
      <c r="J7" s="73">
        <v>0</v>
      </c>
      <c r="K7" s="74">
        <v>1</v>
      </c>
    </row>
    <row r="8" spans="1:11" x14ac:dyDescent="0.25">
      <c r="A8" s="33">
        <v>3</v>
      </c>
      <c r="B8" s="33">
        <v>0</v>
      </c>
      <c r="C8" s="33"/>
      <c r="D8" s="33"/>
      <c r="E8" s="33">
        <v>6</v>
      </c>
      <c r="F8" s="71" t="s">
        <v>252</v>
      </c>
      <c r="G8" s="71" t="s">
        <v>252</v>
      </c>
      <c r="H8" s="33" t="str">
        <f t="shared" si="0"/>
        <v>АЛЖИР</v>
      </c>
      <c r="I8" s="72" t="s">
        <v>253</v>
      </c>
      <c r="J8" s="73">
        <v>0</v>
      </c>
      <c r="K8" s="74">
        <v>1</v>
      </c>
    </row>
    <row r="9" spans="1:11" ht="25.5" x14ac:dyDescent="0.25">
      <c r="A9" s="33">
        <v>4</v>
      </c>
      <c r="B9" s="33">
        <v>0</v>
      </c>
      <c r="C9" s="33"/>
      <c r="D9" s="33"/>
      <c r="E9" s="33">
        <v>7</v>
      </c>
      <c r="F9" s="71" t="s">
        <v>254</v>
      </c>
      <c r="G9" s="71" t="s">
        <v>255</v>
      </c>
      <c r="H9" s="33" t="str">
        <f t="shared" si="0"/>
        <v>АМЕРИКАН CАМОАСЫ / АМЕРИКАНСКОЕ CАМОА</v>
      </c>
      <c r="I9" s="72" t="s">
        <v>256</v>
      </c>
      <c r="J9" s="73">
        <v>0</v>
      </c>
      <c r="K9" s="74">
        <v>1</v>
      </c>
    </row>
    <row r="10" spans="1:11" x14ac:dyDescent="0.25">
      <c r="A10" s="33">
        <v>184</v>
      </c>
      <c r="B10" s="33">
        <v>0</v>
      </c>
      <c r="C10" s="33"/>
      <c r="D10" s="33"/>
      <c r="E10" s="33">
        <v>8</v>
      </c>
      <c r="F10" s="71" t="s">
        <v>257</v>
      </c>
      <c r="G10" s="71" t="s">
        <v>257</v>
      </c>
      <c r="H10" s="33" t="str">
        <f t="shared" si="0"/>
        <v>АНГИЛЬЯ</v>
      </c>
      <c r="I10" s="72" t="s">
        <v>258</v>
      </c>
      <c r="J10" s="73">
        <v>0</v>
      </c>
      <c r="K10" s="74">
        <v>1</v>
      </c>
    </row>
    <row r="11" spans="1:11" x14ac:dyDescent="0.25">
      <c r="A11" s="33">
        <v>6</v>
      </c>
      <c r="B11" s="33">
        <v>0</v>
      </c>
      <c r="C11" s="33"/>
      <c r="D11" s="33"/>
      <c r="E11" s="33">
        <v>9</v>
      </c>
      <c r="F11" s="71" t="s">
        <v>259</v>
      </c>
      <c r="G11" s="71" t="s">
        <v>259</v>
      </c>
      <c r="H11" s="33" t="str">
        <f t="shared" si="0"/>
        <v>АНГОЛА</v>
      </c>
      <c r="I11" s="72" t="s">
        <v>260</v>
      </c>
      <c r="J11" s="73">
        <v>0</v>
      </c>
      <c r="K11" s="74">
        <v>1</v>
      </c>
    </row>
    <row r="12" spans="1:11" x14ac:dyDescent="0.25">
      <c r="A12" s="33">
        <v>5</v>
      </c>
      <c r="B12" s="33">
        <v>0</v>
      </c>
      <c r="C12" s="33"/>
      <c r="D12" s="33"/>
      <c r="E12" s="33">
        <v>10</v>
      </c>
      <c r="F12" s="71" t="s">
        <v>261</v>
      </c>
      <c r="G12" s="71" t="s">
        <v>261</v>
      </c>
      <c r="H12" s="33" t="str">
        <f t="shared" si="0"/>
        <v>АНДОРРА</v>
      </c>
      <c r="I12" s="72" t="s">
        <v>262</v>
      </c>
      <c r="J12" s="73">
        <v>0</v>
      </c>
      <c r="K12" s="74">
        <v>1</v>
      </c>
    </row>
    <row r="13" spans="1:11" x14ac:dyDescent="0.25">
      <c r="A13" s="33">
        <v>291</v>
      </c>
      <c r="B13" s="33">
        <v>0</v>
      </c>
      <c r="C13" s="33"/>
      <c r="D13" s="33"/>
      <c r="E13" s="33">
        <v>11</v>
      </c>
      <c r="F13" s="71" t="s">
        <v>263</v>
      </c>
      <c r="G13" s="71" t="s">
        <v>263</v>
      </c>
      <c r="H13" s="33" t="str">
        <f t="shared" si="0"/>
        <v>АНТАРКТИКА</v>
      </c>
      <c r="I13" s="72" t="s">
        <v>264</v>
      </c>
      <c r="J13" s="73">
        <v>0</v>
      </c>
      <c r="K13" s="74">
        <v>1</v>
      </c>
    </row>
    <row r="14" spans="1:11" ht="25.5" x14ac:dyDescent="0.25">
      <c r="A14" s="33">
        <v>7</v>
      </c>
      <c r="B14" s="33">
        <v>0</v>
      </c>
      <c r="C14" s="33"/>
      <c r="D14" s="33"/>
      <c r="E14" s="33">
        <v>12</v>
      </c>
      <c r="F14" s="71" t="s">
        <v>265</v>
      </c>
      <c r="G14" s="71" t="s">
        <v>266</v>
      </c>
      <c r="H14" s="33" t="str">
        <f t="shared" si="0"/>
        <v>АНТИГУА Ж?НЕ БАРБУДА / АНТИГУА И БАРБУДА</v>
      </c>
      <c r="I14" s="72" t="s">
        <v>267</v>
      </c>
      <c r="J14" s="73">
        <v>0</v>
      </c>
      <c r="K14" s="74">
        <v>1</v>
      </c>
    </row>
    <row r="15" spans="1:11" x14ac:dyDescent="0.25">
      <c r="A15" s="33">
        <v>9</v>
      </c>
      <c r="B15" s="33">
        <v>0</v>
      </c>
      <c r="C15" s="33"/>
      <c r="D15" s="33"/>
      <c r="E15" s="33">
        <v>13</v>
      </c>
      <c r="F15" s="71" t="s">
        <v>268</v>
      </c>
      <c r="G15" s="71" t="s">
        <v>268</v>
      </c>
      <c r="H15" s="33" t="str">
        <f t="shared" si="0"/>
        <v>АРГЕНТИНА</v>
      </c>
      <c r="I15" s="72" t="s">
        <v>269</v>
      </c>
      <c r="J15" s="73">
        <v>0</v>
      </c>
      <c r="K15" s="74">
        <v>1</v>
      </c>
    </row>
    <row r="16" spans="1:11" x14ac:dyDescent="0.25">
      <c r="A16" s="33">
        <v>15</v>
      </c>
      <c r="B16" s="33">
        <v>0</v>
      </c>
      <c r="C16" s="33"/>
      <c r="D16" s="33"/>
      <c r="E16" s="33">
        <v>14</v>
      </c>
      <c r="F16" s="71" t="s">
        <v>270</v>
      </c>
      <c r="G16" s="71" t="s">
        <v>270</v>
      </c>
      <c r="H16" s="33" t="str">
        <f t="shared" si="0"/>
        <v>АРМЕНИЯ</v>
      </c>
      <c r="I16" s="72" t="s">
        <v>271</v>
      </c>
      <c r="J16" s="73">
        <v>1</v>
      </c>
      <c r="K16" s="74">
        <v>1</v>
      </c>
    </row>
    <row r="17" spans="1:11" x14ac:dyDescent="0.25">
      <c r="A17" s="33">
        <v>150</v>
      </c>
      <c r="B17" s="33">
        <v>0</v>
      </c>
      <c r="C17" s="33"/>
      <c r="D17" s="33"/>
      <c r="E17" s="33">
        <v>15</v>
      </c>
      <c r="F17" s="71" t="s">
        <v>272</v>
      </c>
      <c r="G17" s="71" t="s">
        <v>272</v>
      </c>
      <c r="H17" s="33" t="str">
        <f t="shared" si="0"/>
        <v>АРУБА</v>
      </c>
      <c r="I17" s="72" t="s">
        <v>273</v>
      </c>
      <c r="J17" s="73">
        <v>0</v>
      </c>
      <c r="K17" s="74">
        <v>1</v>
      </c>
    </row>
    <row r="18" spans="1:11" x14ac:dyDescent="0.25">
      <c r="A18" s="33">
        <v>109</v>
      </c>
      <c r="B18" s="33">
        <v>0</v>
      </c>
      <c r="C18" s="33"/>
      <c r="D18" s="33"/>
      <c r="E18" s="33">
        <v>16</v>
      </c>
      <c r="F18" s="71" t="s">
        <v>274</v>
      </c>
      <c r="G18" s="71" t="s">
        <v>274</v>
      </c>
      <c r="H18" s="33" t="str">
        <f t="shared" si="0"/>
        <v>АТТОЛ ДЖОНСТОН (США)</v>
      </c>
      <c r="I18" s="72" t="s">
        <v>275</v>
      </c>
      <c r="J18" s="73">
        <v>0</v>
      </c>
      <c r="K18" s="74">
        <v>1</v>
      </c>
    </row>
    <row r="19" spans="1:11" ht="25.5" x14ac:dyDescent="0.25">
      <c r="A19" s="33">
        <v>1</v>
      </c>
      <c r="B19" s="33">
        <v>0</v>
      </c>
      <c r="C19" s="33"/>
      <c r="D19" s="33"/>
      <c r="E19" s="33">
        <v>17</v>
      </c>
      <c r="F19" s="71" t="s">
        <v>276</v>
      </c>
      <c r="G19" s="71" t="s">
        <v>277</v>
      </c>
      <c r="H19" s="33" t="str">
        <f t="shared" si="0"/>
        <v>АУҒАНСТАН / АФГАНИСТАН</v>
      </c>
      <c r="I19" s="72" t="s">
        <v>278</v>
      </c>
      <c r="J19" s="73">
        <v>0</v>
      </c>
      <c r="K19" s="74">
        <v>1</v>
      </c>
    </row>
    <row r="20" spans="1:11" x14ac:dyDescent="0.25">
      <c r="A20" s="33">
        <v>12</v>
      </c>
      <c r="B20" s="33">
        <v>0</v>
      </c>
      <c r="C20" s="33"/>
      <c r="D20" s="33"/>
      <c r="E20" s="33">
        <v>18</v>
      </c>
      <c r="F20" s="71" t="s">
        <v>279</v>
      </c>
      <c r="G20" s="71" t="s">
        <v>280</v>
      </c>
      <c r="H20" s="33" t="str">
        <f t="shared" si="0"/>
        <v>БАГАМ / БАГАМЫ</v>
      </c>
      <c r="I20" s="72" t="s">
        <v>281</v>
      </c>
      <c r="J20" s="73">
        <v>0</v>
      </c>
      <c r="K20" s="74">
        <v>1</v>
      </c>
    </row>
    <row r="21" spans="1:11" x14ac:dyDescent="0.25">
      <c r="A21" s="33">
        <v>14</v>
      </c>
      <c r="B21" s="33">
        <v>0</v>
      </c>
      <c r="C21" s="33"/>
      <c r="D21" s="33"/>
      <c r="E21" s="33">
        <v>19</v>
      </c>
      <c r="F21" s="71" t="s">
        <v>282</v>
      </c>
      <c r="G21" s="71" t="s">
        <v>282</v>
      </c>
      <c r="H21" s="33" t="str">
        <f t="shared" si="0"/>
        <v>БАНГЛАДЕШ</v>
      </c>
      <c r="I21" s="72" t="s">
        <v>283</v>
      </c>
      <c r="J21" s="73">
        <v>0</v>
      </c>
      <c r="K21" s="74">
        <v>1</v>
      </c>
    </row>
    <row r="22" spans="1:11" x14ac:dyDescent="0.25">
      <c r="A22" s="33">
        <v>16</v>
      </c>
      <c r="B22" s="33">
        <v>0</v>
      </c>
      <c r="C22" s="33"/>
      <c r="D22" s="33"/>
      <c r="E22" s="33">
        <v>20</v>
      </c>
      <c r="F22" s="71" t="s">
        <v>284</v>
      </c>
      <c r="G22" s="71" t="s">
        <v>284</v>
      </c>
      <c r="H22" s="33" t="str">
        <f t="shared" si="0"/>
        <v>БАРБАДОС</v>
      </c>
      <c r="I22" s="72" t="s">
        <v>285</v>
      </c>
      <c r="J22" s="73">
        <v>0</v>
      </c>
      <c r="K22" s="74">
        <v>1</v>
      </c>
    </row>
    <row r="23" spans="1:11" x14ac:dyDescent="0.25">
      <c r="A23" s="33">
        <v>13</v>
      </c>
      <c r="B23" s="33">
        <v>0</v>
      </c>
      <c r="C23" s="33"/>
      <c r="D23" s="33"/>
      <c r="E23" s="33">
        <v>21</v>
      </c>
      <c r="F23" s="71" t="s">
        <v>286</v>
      </c>
      <c r="G23" s="71" t="s">
        <v>286</v>
      </c>
      <c r="H23" s="33" t="str">
        <f t="shared" si="0"/>
        <v>БАХРЕЙН</v>
      </c>
      <c r="I23" s="72" t="s">
        <v>287</v>
      </c>
      <c r="J23" s="73">
        <v>0</v>
      </c>
      <c r="K23" s="74">
        <v>1</v>
      </c>
    </row>
    <row r="24" spans="1:11" x14ac:dyDescent="0.25">
      <c r="A24" s="33">
        <v>33</v>
      </c>
      <c r="B24" s="33">
        <v>0</v>
      </c>
      <c r="C24" s="33"/>
      <c r="D24" s="33"/>
      <c r="E24" s="33">
        <v>22</v>
      </c>
      <c r="F24" s="71" t="s">
        <v>288</v>
      </c>
      <c r="G24" s="71" t="s">
        <v>288</v>
      </c>
      <c r="H24" s="33" t="str">
        <f t="shared" si="0"/>
        <v>БЕЛАРУСЬ</v>
      </c>
      <c r="I24" s="72" t="s">
        <v>289</v>
      </c>
      <c r="J24" s="73">
        <v>1</v>
      </c>
      <c r="K24" s="74">
        <v>1</v>
      </c>
    </row>
    <row r="25" spans="1:11" x14ac:dyDescent="0.25">
      <c r="A25" s="33">
        <v>25</v>
      </c>
      <c r="B25" s="33">
        <v>0</v>
      </c>
      <c r="C25" s="33"/>
      <c r="D25" s="33"/>
      <c r="E25" s="33">
        <v>23</v>
      </c>
      <c r="F25" s="71" t="s">
        <v>290</v>
      </c>
      <c r="G25" s="71" t="s">
        <v>290</v>
      </c>
      <c r="H25" s="33" t="str">
        <f t="shared" si="0"/>
        <v>БЕЛИЗ</v>
      </c>
      <c r="I25" s="72" t="s">
        <v>291</v>
      </c>
      <c r="J25" s="73">
        <v>0</v>
      </c>
      <c r="K25" s="74">
        <v>1</v>
      </c>
    </row>
    <row r="26" spans="1:11" x14ac:dyDescent="0.25">
      <c r="A26" s="33">
        <v>17</v>
      </c>
      <c r="B26" s="33">
        <v>0</v>
      </c>
      <c r="C26" s="33"/>
      <c r="D26" s="33"/>
      <c r="E26" s="33">
        <v>24</v>
      </c>
      <c r="F26" s="71" t="s">
        <v>292</v>
      </c>
      <c r="G26" s="71" t="s">
        <v>292</v>
      </c>
      <c r="H26" s="33" t="str">
        <f t="shared" si="0"/>
        <v>БЕЛЬГИЯ</v>
      </c>
      <c r="I26" s="72" t="s">
        <v>293</v>
      </c>
      <c r="J26" s="73">
        <v>0</v>
      </c>
      <c r="K26" s="74">
        <v>1</v>
      </c>
    </row>
    <row r="27" spans="1:11" x14ac:dyDescent="0.25">
      <c r="A27" s="33">
        <v>57</v>
      </c>
      <c r="B27" s="33">
        <v>0</v>
      </c>
      <c r="C27" s="33"/>
      <c r="D27" s="33"/>
      <c r="E27" s="33">
        <v>25</v>
      </c>
      <c r="F27" s="71" t="s">
        <v>294</v>
      </c>
      <c r="G27" s="71" t="s">
        <v>294</v>
      </c>
      <c r="H27" s="33" t="str">
        <f t="shared" si="0"/>
        <v>БЕНИН</v>
      </c>
      <c r="I27" s="72" t="s">
        <v>295</v>
      </c>
      <c r="J27" s="73">
        <v>0</v>
      </c>
      <c r="K27" s="74">
        <v>1</v>
      </c>
    </row>
    <row r="28" spans="1:11" x14ac:dyDescent="0.25">
      <c r="A28" s="33">
        <v>18</v>
      </c>
      <c r="B28" s="33">
        <v>0</v>
      </c>
      <c r="C28" s="33"/>
      <c r="D28" s="33"/>
      <c r="E28" s="33">
        <v>26</v>
      </c>
      <c r="F28" s="71" t="s">
        <v>296</v>
      </c>
      <c r="G28" s="71" t="s">
        <v>297</v>
      </c>
      <c r="H28" s="33" t="str">
        <f t="shared" si="0"/>
        <v>БЕРМУД / БЕРМУДЫ</v>
      </c>
      <c r="I28" s="72" t="s">
        <v>298</v>
      </c>
      <c r="J28" s="73">
        <v>0</v>
      </c>
      <c r="K28" s="74">
        <v>1</v>
      </c>
    </row>
    <row r="29" spans="1:11" x14ac:dyDescent="0.25">
      <c r="A29" s="33">
        <v>30</v>
      </c>
      <c r="B29" s="33">
        <v>0</v>
      </c>
      <c r="C29" s="33"/>
      <c r="D29" s="33"/>
      <c r="E29" s="33">
        <v>27</v>
      </c>
      <c r="F29" s="71" t="s">
        <v>299</v>
      </c>
      <c r="G29" s="71" t="s">
        <v>299</v>
      </c>
      <c r="H29" s="33" t="str">
        <f t="shared" si="0"/>
        <v>БОЛГАРИЯ</v>
      </c>
      <c r="I29" s="72" t="s">
        <v>300</v>
      </c>
      <c r="J29" s="73">
        <v>0</v>
      </c>
      <c r="K29" s="74">
        <v>1</v>
      </c>
    </row>
    <row r="30" spans="1:11" ht="63.75" x14ac:dyDescent="0.25">
      <c r="A30" s="33">
        <v>20</v>
      </c>
      <c r="B30" s="33">
        <v>0</v>
      </c>
      <c r="C30" s="33"/>
      <c r="D30" s="33"/>
      <c r="E30" s="33">
        <v>28</v>
      </c>
      <c r="F30" s="71" t="s">
        <v>301</v>
      </c>
      <c r="G30" s="71" t="s">
        <v>302</v>
      </c>
      <c r="H30" s="33" t="str">
        <f t="shared" si="0"/>
        <v>БОЛИВИЯ, БОЛИВИЯ К?П ?ЛТТЫ МЕМЛЕКЕТІ / БОЛИВИЯ, МНОГОНАЦИОНАЛЬНОЕ ГОСУДАРСТВО БОЛИВИЯ</v>
      </c>
      <c r="I30" s="72" t="s">
        <v>303</v>
      </c>
      <c r="J30" s="73">
        <v>0</v>
      </c>
      <c r="K30" s="74">
        <v>1</v>
      </c>
    </row>
    <row r="31" spans="1:11" ht="38.25" x14ac:dyDescent="0.25">
      <c r="A31" s="33">
        <v>300</v>
      </c>
      <c r="B31" s="33">
        <v>0</v>
      </c>
      <c r="C31" s="33"/>
      <c r="D31" s="33"/>
      <c r="E31" s="33">
        <v>29</v>
      </c>
      <c r="F31" s="71" t="s">
        <v>304</v>
      </c>
      <c r="G31" s="71" t="s">
        <v>305</v>
      </c>
      <c r="H31" s="33" t="str">
        <f t="shared" si="0"/>
        <v>БОНЭЙР, СИНТ-ЭСТАТИУС Ж?НЕ САБА / БОНЭЙР, СИНТ-ЭСТАТИУС И САБА</v>
      </c>
      <c r="I31" s="72" t="s">
        <v>306</v>
      </c>
      <c r="J31" s="73">
        <v>0</v>
      </c>
      <c r="K31" s="74">
        <v>1</v>
      </c>
    </row>
    <row r="32" spans="1:11" ht="38.25" x14ac:dyDescent="0.25">
      <c r="A32" s="33">
        <v>21</v>
      </c>
      <c r="B32" s="33">
        <v>0</v>
      </c>
      <c r="C32" s="33"/>
      <c r="D32" s="33"/>
      <c r="E32" s="33">
        <v>30</v>
      </c>
      <c r="F32" s="71" t="s">
        <v>307</v>
      </c>
      <c r="G32" s="71" t="s">
        <v>308</v>
      </c>
      <c r="H32" s="33" t="str">
        <f t="shared" si="0"/>
        <v>БОСНИЯ ЖӘНЕ ГЕРЦЕГОВИНА / БОСНИЯ И ГЕРЦЕГОВИНА</v>
      </c>
      <c r="I32" s="72" t="s">
        <v>309</v>
      </c>
      <c r="J32" s="73">
        <v>0</v>
      </c>
      <c r="K32" s="74">
        <v>1</v>
      </c>
    </row>
    <row r="33" spans="1:11" x14ac:dyDescent="0.25">
      <c r="A33" s="33">
        <v>22</v>
      </c>
      <c r="B33" s="33">
        <v>0</v>
      </c>
      <c r="C33" s="33"/>
      <c r="D33" s="33"/>
      <c r="E33" s="33">
        <v>31</v>
      </c>
      <c r="F33" s="71" t="s">
        <v>310</v>
      </c>
      <c r="G33" s="71" t="s">
        <v>310</v>
      </c>
      <c r="H33" s="33" t="str">
        <f t="shared" si="0"/>
        <v>БОТСВАНА</v>
      </c>
      <c r="I33" s="72" t="s">
        <v>311</v>
      </c>
      <c r="J33" s="73">
        <v>0</v>
      </c>
      <c r="K33" s="74">
        <v>1</v>
      </c>
    </row>
    <row r="34" spans="1:11" x14ac:dyDescent="0.25">
      <c r="A34" s="33">
        <v>24</v>
      </c>
      <c r="B34" s="33">
        <v>0</v>
      </c>
      <c r="C34" s="33"/>
      <c r="D34" s="33"/>
      <c r="E34" s="33">
        <v>32</v>
      </c>
      <c r="F34" s="71" t="s">
        <v>312</v>
      </c>
      <c r="G34" s="71" t="s">
        <v>312</v>
      </c>
      <c r="H34" s="33" t="str">
        <f t="shared" si="0"/>
        <v>БРАЗИЛИЯ</v>
      </c>
      <c r="I34" s="72" t="s">
        <v>313</v>
      </c>
      <c r="J34" s="73">
        <v>0</v>
      </c>
      <c r="K34" s="74">
        <v>1</v>
      </c>
    </row>
    <row r="35" spans="1:11" ht="25.5" x14ac:dyDescent="0.25">
      <c r="A35" s="33">
        <v>26</v>
      </c>
      <c r="B35" s="33">
        <v>0</v>
      </c>
      <c r="C35" s="33"/>
      <c r="D35" s="33"/>
      <c r="E35" s="33">
        <v>33</v>
      </c>
      <c r="F35" s="71" t="s">
        <v>314</v>
      </c>
      <c r="G35" s="71" t="s">
        <v>314</v>
      </c>
      <c r="H35" s="33" t="str">
        <f t="shared" si="0"/>
        <v>БРИТАНСКАЯ ТЕРРИТОРИЯ В ИНДИЙСКОМ ОКЕАНЕ</v>
      </c>
      <c r="I35" s="72" t="s">
        <v>315</v>
      </c>
      <c r="J35" s="73">
        <v>0</v>
      </c>
      <c r="K35" s="74">
        <v>1</v>
      </c>
    </row>
    <row r="36" spans="1:11" x14ac:dyDescent="0.25">
      <c r="A36" s="33">
        <v>29</v>
      </c>
      <c r="B36" s="33">
        <v>0</v>
      </c>
      <c r="C36" s="33"/>
      <c r="D36" s="33"/>
      <c r="E36" s="33">
        <v>34</v>
      </c>
      <c r="F36" s="71" t="s">
        <v>316</v>
      </c>
      <c r="G36" s="71" t="s">
        <v>316</v>
      </c>
      <c r="H36" s="33" t="str">
        <f t="shared" si="0"/>
        <v>БРУНЕЙ-ДАРУССАЛАМ</v>
      </c>
      <c r="I36" s="72" t="s">
        <v>317</v>
      </c>
      <c r="J36" s="73">
        <v>0</v>
      </c>
      <c r="K36" s="74">
        <v>1</v>
      </c>
    </row>
    <row r="37" spans="1:11" x14ac:dyDescent="0.25">
      <c r="A37" s="33">
        <v>232</v>
      </c>
      <c r="B37" s="33">
        <v>0</v>
      </c>
      <c r="C37" s="33"/>
      <c r="D37" s="33"/>
      <c r="E37" s="33">
        <v>35</v>
      </c>
      <c r="F37" s="71" t="s">
        <v>318</v>
      </c>
      <c r="G37" s="71" t="s">
        <v>318</v>
      </c>
      <c r="H37" s="33" t="str">
        <f t="shared" si="0"/>
        <v>БУРКИНА-ФАСО</v>
      </c>
      <c r="I37" s="72" t="s">
        <v>319</v>
      </c>
      <c r="J37" s="73">
        <v>0</v>
      </c>
      <c r="K37" s="74">
        <v>1</v>
      </c>
    </row>
    <row r="38" spans="1:11" x14ac:dyDescent="0.25">
      <c r="A38" s="33">
        <v>32</v>
      </c>
      <c r="B38" s="33">
        <v>0</v>
      </c>
      <c r="C38" s="33"/>
      <c r="D38" s="33"/>
      <c r="E38" s="33">
        <v>36</v>
      </c>
      <c r="F38" s="71" t="s">
        <v>320</v>
      </c>
      <c r="G38" s="71" t="s">
        <v>320</v>
      </c>
      <c r="H38" s="33" t="str">
        <f t="shared" si="0"/>
        <v>БУРУНДИ</v>
      </c>
      <c r="I38" s="72" t="s">
        <v>321</v>
      </c>
      <c r="J38" s="73">
        <v>0</v>
      </c>
      <c r="K38" s="74">
        <v>1</v>
      </c>
    </row>
    <row r="39" spans="1:11" x14ac:dyDescent="0.25">
      <c r="A39" s="33">
        <v>19</v>
      </c>
      <c r="B39" s="33">
        <v>0</v>
      </c>
      <c r="C39" s="33"/>
      <c r="D39" s="33"/>
      <c r="E39" s="33">
        <v>37</v>
      </c>
      <c r="F39" s="71" t="s">
        <v>322</v>
      </c>
      <c r="G39" s="71" t="s">
        <v>322</v>
      </c>
      <c r="H39" s="33" t="str">
        <f t="shared" si="0"/>
        <v>БУТАН</v>
      </c>
      <c r="I39" s="72" t="s">
        <v>323</v>
      </c>
      <c r="J39" s="73">
        <v>0</v>
      </c>
      <c r="K39" s="74">
        <v>1</v>
      </c>
    </row>
    <row r="40" spans="1:11" x14ac:dyDescent="0.25">
      <c r="A40" s="33">
        <v>152</v>
      </c>
      <c r="B40" s="33">
        <v>0</v>
      </c>
      <c r="C40" s="33"/>
      <c r="D40" s="33"/>
      <c r="E40" s="33">
        <v>38</v>
      </c>
      <c r="F40" s="71" t="s">
        <v>324</v>
      </c>
      <c r="G40" s="71" t="s">
        <v>324</v>
      </c>
      <c r="H40" s="33" t="str">
        <f t="shared" si="0"/>
        <v>ВАНУАТУ</v>
      </c>
      <c r="I40" s="72" t="s">
        <v>325</v>
      </c>
      <c r="J40" s="73">
        <v>0</v>
      </c>
      <c r="K40" s="74">
        <v>1</v>
      </c>
    </row>
    <row r="41" spans="1:11" x14ac:dyDescent="0.25">
      <c r="A41" s="33">
        <v>97</v>
      </c>
      <c r="B41" s="33">
        <v>0</v>
      </c>
      <c r="C41" s="33"/>
      <c r="D41" s="33"/>
      <c r="E41" s="33">
        <v>39</v>
      </c>
      <c r="F41" s="71" t="s">
        <v>326</v>
      </c>
      <c r="G41" s="71" t="s">
        <v>326</v>
      </c>
      <c r="H41" s="33" t="str">
        <f t="shared" si="0"/>
        <v>ВЕНГРИЯ</v>
      </c>
      <c r="I41" s="72" t="s">
        <v>327</v>
      </c>
      <c r="J41" s="73">
        <v>0</v>
      </c>
      <c r="K41" s="74">
        <v>1</v>
      </c>
    </row>
    <row r="42" spans="1:11" ht="63.75" x14ac:dyDescent="0.25">
      <c r="A42" s="33">
        <v>235</v>
      </c>
      <c r="B42" s="33">
        <v>0</v>
      </c>
      <c r="C42" s="33"/>
      <c r="D42" s="33"/>
      <c r="E42" s="33">
        <v>40</v>
      </c>
      <c r="F42" s="71" t="s">
        <v>328</v>
      </c>
      <c r="G42" s="71" t="s">
        <v>329</v>
      </c>
      <c r="H42" s="33" t="str">
        <f t="shared" si="0"/>
        <v>ВЕНЕСУЭЛА, БОЛИВАРИЯ РЕСПУБЛИКАСЫ / ВЕНЕСУЭЛА, БОЛИВАРИАНСКАЯ РЕСПУБЛИКА</v>
      </c>
      <c r="I42" s="72" t="s">
        <v>330</v>
      </c>
      <c r="J42" s="73">
        <v>0</v>
      </c>
      <c r="K42" s="74">
        <v>1</v>
      </c>
    </row>
    <row r="43" spans="1:11" ht="51" x14ac:dyDescent="0.25">
      <c r="A43" s="33">
        <v>28</v>
      </c>
      <c r="B43" s="33">
        <v>0</v>
      </c>
      <c r="C43" s="33"/>
      <c r="D43" s="33"/>
      <c r="E43" s="33">
        <v>41</v>
      </c>
      <c r="F43" s="71" t="s">
        <v>331</v>
      </c>
      <c r="G43" s="71" t="s">
        <v>332</v>
      </c>
      <c r="H43" s="33" t="str">
        <f t="shared" si="0"/>
        <v>ВИРГИН АРАЛДАРЫ (ҰЛЫБРИТАНИЯ) / ВИРГИНСКИЕ ОСТРОВА (ВЕЛИКОБРИТАНИЯ)</v>
      </c>
      <c r="I43" s="72" t="s">
        <v>333</v>
      </c>
      <c r="J43" s="73">
        <v>0</v>
      </c>
      <c r="K43" s="74">
        <v>1</v>
      </c>
    </row>
    <row r="44" spans="1:11" ht="38.25" x14ac:dyDescent="0.25">
      <c r="A44" s="33">
        <v>231</v>
      </c>
      <c r="B44" s="33">
        <v>0</v>
      </c>
      <c r="C44" s="33"/>
      <c r="D44" s="33"/>
      <c r="E44" s="33">
        <v>42</v>
      </c>
      <c r="F44" s="71" t="s">
        <v>334</v>
      </c>
      <c r="G44" s="71" t="s">
        <v>335</v>
      </c>
      <c r="H44" s="33" t="str">
        <f t="shared" si="0"/>
        <v>ВИРГИН АРАЛДАРЫ,  А?Ш / ВИРГИНСКИЕ ОСТРОВА, США</v>
      </c>
      <c r="I44" s="72" t="s">
        <v>336</v>
      </c>
      <c r="J44" s="73">
        <v>0</v>
      </c>
      <c r="K44" s="74">
        <v>1</v>
      </c>
    </row>
    <row r="45" spans="1:11" ht="38.25" x14ac:dyDescent="0.25">
      <c r="A45" s="33">
        <v>161</v>
      </c>
      <c r="B45" s="33">
        <v>0</v>
      </c>
      <c r="C45" s="33"/>
      <c r="D45" s="33"/>
      <c r="E45" s="33">
        <v>43</v>
      </c>
      <c r="F45" s="71" t="s">
        <v>337</v>
      </c>
      <c r="G45" s="71" t="s">
        <v>338</v>
      </c>
      <c r="H45" s="33" t="str">
        <f t="shared" si="0"/>
        <v>АҚШ сыртқы шағын аралдары / Внешние малые острова США</v>
      </c>
      <c r="I45" s="72" t="s">
        <v>339</v>
      </c>
      <c r="J45" s="73">
        <v>0</v>
      </c>
      <c r="K45" s="74">
        <v>1</v>
      </c>
    </row>
    <row r="46" spans="1:11" x14ac:dyDescent="0.25">
      <c r="A46" s="33">
        <v>196</v>
      </c>
      <c r="B46" s="33">
        <v>0</v>
      </c>
      <c r="C46" s="33"/>
      <c r="D46" s="33"/>
      <c r="E46" s="33">
        <v>44</v>
      </c>
      <c r="F46" s="71" t="s">
        <v>340</v>
      </c>
      <c r="G46" s="71" t="s">
        <v>340</v>
      </c>
      <c r="H46" s="33" t="str">
        <f t="shared" si="0"/>
        <v>ВЬЕТНАМ</v>
      </c>
      <c r="I46" s="72" t="s">
        <v>341</v>
      </c>
      <c r="J46" s="73">
        <v>0</v>
      </c>
      <c r="K46" s="74">
        <v>1</v>
      </c>
    </row>
    <row r="47" spans="1:11" x14ac:dyDescent="0.25">
      <c r="A47" s="33">
        <v>76</v>
      </c>
      <c r="B47" s="33">
        <v>0</v>
      </c>
      <c r="C47" s="33"/>
      <c r="D47" s="33"/>
      <c r="E47" s="33">
        <v>45</v>
      </c>
      <c r="F47" s="71" t="s">
        <v>342</v>
      </c>
      <c r="G47" s="71" t="s">
        <v>342</v>
      </c>
      <c r="H47" s="33" t="str">
        <f t="shared" si="0"/>
        <v>ГАБОН</v>
      </c>
      <c r="I47" s="72" t="s">
        <v>343</v>
      </c>
      <c r="J47" s="73">
        <v>0</v>
      </c>
      <c r="K47" s="74">
        <v>1</v>
      </c>
    </row>
    <row r="48" spans="1:11" x14ac:dyDescent="0.25">
      <c r="A48" s="33">
        <v>92</v>
      </c>
      <c r="B48" s="33">
        <v>0</v>
      </c>
      <c r="C48" s="33"/>
      <c r="D48" s="33"/>
      <c r="E48" s="33">
        <v>46</v>
      </c>
      <c r="F48" s="71" t="s">
        <v>344</v>
      </c>
      <c r="G48" s="71" t="s">
        <v>344</v>
      </c>
      <c r="H48" s="33" t="str">
        <f t="shared" si="0"/>
        <v>ГАИТИ</v>
      </c>
      <c r="I48" s="72" t="s">
        <v>345</v>
      </c>
      <c r="J48" s="73">
        <v>0</v>
      </c>
      <c r="K48" s="74">
        <v>1</v>
      </c>
    </row>
    <row r="49" spans="1:11" x14ac:dyDescent="0.25">
      <c r="A49" s="33">
        <v>78</v>
      </c>
      <c r="B49" s="33">
        <v>0</v>
      </c>
      <c r="C49" s="33"/>
      <c r="D49" s="33"/>
      <c r="E49" s="33">
        <v>47</v>
      </c>
      <c r="F49" s="71" t="s">
        <v>346</v>
      </c>
      <c r="G49" s="71" t="s">
        <v>346</v>
      </c>
      <c r="H49" s="33" t="str">
        <f t="shared" si="0"/>
        <v>ГАМБИЯ</v>
      </c>
      <c r="I49" s="72" t="s">
        <v>347</v>
      </c>
      <c r="J49" s="73">
        <v>0</v>
      </c>
      <c r="K49" s="74">
        <v>1</v>
      </c>
    </row>
    <row r="50" spans="1:11" ht="38.25" x14ac:dyDescent="0.25">
      <c r="A50" s="33">
        <v>81</v>
      </c>
      <c r="B50" s="33">
        <v>0</v>
      </c>
      <c r="C50" s="33"/>
      <c r="D50" s="33"/>
      <c r="E50" s="33">
        <v>48</v>
      </c>
      <c r="F50" s="71" t="s">
        <v>348</v>
      </c>
      <c r="G50" s="71" t="s">
        <v>349</v>
      </c>
      <c r="H50" s="33" t="str">
        <f t="shared" si="0"/>
        <v>ГАНА - ГАНА РЕСПУБЛИКАСЫ / ГАНА - РЕСПУБЛИКА ГАНА</v>
      </c>
      <c r="I50" s="72" t="s">
        <v>350</v>
      </c>
      <c r="J50" s="73">
        <v>0</v>
      </c>
      <c r="K50" s="74">
        <v>1</v>
      </c>
    </row>
    <row r="51" spans="1:11" x14ac:dyDescent="0.25">
      <c r="A51" s="33">
        <v>87</v>
      </c>
      <c r="B51" s="33">
        <v>0</v>
      </c>
      <c r="C51" s="33"/>
      <c r="D51" s="33"/>
      <c r="E51" s="33">
        <v>49</v>
      </c>
      <c r="F51" s="71" t="s">
        <v>351</v>
      </c>
      <c r="G51" s="71" t="s">
        <v>351</v>
      </c>
      <c r="H51" s="33" t="str">
        <f t="shared" si="0"/>
        <v>ГВАДЕЛУПА</v>
      </c>
      <c r="I51" s="72" t="s">
        <v>352</v>
      </c>
      <c r="J51" s="73">
        <v>0</v>
      </c>
      <c r="K51" s="74">
        <v>1</v>
      </c>
    </row>
    <row r="52" spans="1:11" x14ac:dyDescent="0.25">
      <c r="A52" s="33">
        <v>89</v>
      </c>
      <c r="B52" s="33">
        <v>0</v>
      </c>
      <c r="C52" s="33"/>
      <c r="D52" s="33"/>
      <c r="E52" s="33">
        <v>50</v>
      </c>
      <c r="F52" s="71" t="s">
        <v>353</v>
      </c>
      <c r="G52" s="71" t="s">
        <v>353</v>
      </c>
      <c r="H52" s="33" t="str">
        <f t="shared" si="0"/>
        <v>ГВАТЕМАЛА</v>
      </c>
      <c r="I52" s="72" t="s">
        <v>354</v>
      </c>
      <c r="J52" s="73">
        <v>0</v>
      </c>
      <c r="K52" s="74">
        <v>1</v>
      </c>
    </row>
    <row r="53" spans="1:11" x14ac:dyDescent="0.25">
      <c r="A53" s="33">
        <v>90</v>
      </c>
      <c r="B53" s="33">
        <v>0</v>
      </c>
      <c r="C53" s="33"/>
      <c r="D53" s="33"/>
      <c r="E53" s="33">
        <v>51</v>
      </c>
      <c r="F53" s="71" t="s">
        <v>355</v>
      </c>
      <c r="G53" s="71" t="s">
        <v>355</v>
      </c>
      <c r="H53" s="33" t="str">
        <f t="shared" si="0"/>
        <v>ГВИНЕЯ</v>
      </c>
      <c r="I53" s="72" t="s">
        <v>356</v>
      </c>
      <c r="J53" s="73">
        <v>0</v>
      </c>
      <c r="K53" s="74">
        <v>1</v>
      </c>
    </row>
    <row r="54" spans="1:11" x14ac:dyDescent="0.25">
      <c r="A54" s="33">
        <v>174</v>
      </c>
      <c r="B54" s="33">
        <v>0</v>
      </c>
      <c r="C54" s="33"/>
      <c r="D54" s="33"/>
      <c r="E54" s="33">
        <v>52</v>
      </c>
      <c r="F54" s="71" t="s">
        <v>357</v>
      </c>
      <c r="G54" s="71" t="s">
        <v>357</v>
      </c>
      <c r="H54" s="33" t="str">
        <f t="shared" si="0"/>
        <v>ГВИНЕЯ-БИСАУ</v>
      </c>
      <c r="I54" s="72" t="s">
        <v>358</v>
      </c>
      <c r="J54" s="73">
        <v>0</v>
      </c>
      <c r="K54" s="74">
        <v>1</v>
      </c>
    </row>
    <row r="55" spans="1:11" x14ac:dyDescent="0.25">
      <c r="A55" s="33">
        <v>80</v>
      </c>
      <c r="B55" s="33">
        <v>0</v>
      </c>
      <c r="C55" s="33"/>
      <c r="D55" s="33"/>
      <c r="E55" s="33">
        <v>53</v>
      </c>
      <c r="F55" s="71" t="s">
        <v>359</v>
      </c>
      <c r="G55" s="71" t="s">
        <v>359</v>
      </c>
      <c r="H55" s="33" t="str">
        <f t="shared" si="0"/>
        <v>ГЕРМАНИЯ</v>
      </c>
      <c r="I55" s="72" t="s">
        <v>360</v>
      </c>
      <c r="J55" s="73">
        <v>0</v>
      </c>
      <c r="K55" s="74">
        <v>1</v>
      </c>
    </row>
    <row r="56" spans="1:11" x14ac:dyDescent="0.25">
      <c r="A56" s="33">
        <v>82</v>
      </c>
      <c r="B56" s="33">
        <v>0</v>
      </c>
      <c r="C56" s="33"/>
      <c r="D56" s="33"/>
      <c r="E56" s="33">
        <v>54</v>
      </c>
      <c r="F56" s="71" t="s">
        <v>361</v>
      </c>
      <c r="G56" s="71" t="s">
        <v>361</v>
      </c>
      <c r="H56" s="33" t="str">
        <f t="shared" si="0"/>
        <v>ГИБРАЛТАР</v>
      </c>
      <c r="I56" s="72" t="s">
        <v>362</v>
      </c>
      <c r="J56" s="73">
        <v>0</v>
      </c>
      <c r="K56" s="74">
        <v>1</v>
      </c>
    </row>
    <row r="57" spans="1:11" x14ac:dyDescent="0.25">
      <c r="A57" s="33">
        <v>95</v>
      </c>
      <c r="B57" s="33">
        <v>0</v>
      </c>
      <c r="C57" s="33"/>
      <c r="D57" s="33"/>
      <c r="E57" s="33">
        <v>55</v>
      </c>
      <c r="F57" s="71" t="s">
        <v>363</v>
      </c>
      <c r="G57" s="71" t="s">
        <v>363</v>
      </c>
      <c r="H57" s="33" t="str">
        <f t="shared" si="0"/>
        <v>ГОНДУРАС</v>
      </c>
      <c r="I57" s="72" t="s">
        <v>364</v>
      </c>
      <c r="J57" s="73">
        <v>0</v>
      </c>
      <c r="K57" s="74">
        <v>1</v>
      </c>
    </row>
    <row r="58" spans="1:11" x14ac:dyDescent="0.25">
      <c r="A58" s="33">
        <v>96</v>
      </c>
      <c r="B58" s="33">
        <v>0</v>
      </c>
      <c r="C58" s="33"/>
      <c r="D58" s="33"/>
      <c r="E58" s="33">
        <v>56</v>
      </c>
      <c r="F58" s="71" t="s">
        <v>365</v>
      </c>
      <c r="G58" s="71" t="s">
        <v>365</v>
      </c>
      <c r="H58" s="33" t="str">
        <f t="shared" si="0"/>
        <v>ГОНКОНГ</v>
      </c>
      <c r="I58" s="72" t="s">
        <v>366</v>
      </c>
      <c r="J58" s="73">
        <v>0</v>
      </c>
      <c r="K58" s="74">
        <v>1</v>
      </c>
    </row>
    <row r="59" spans="1:11" x14ac:dyDescent="0.25">
      <c r="A59" s="33">
        <v>86</v>
      </c>
      <c r="B59" s="33">
        <v>0</v>
      </c>
      <c r="C59" s="33"/>
      <c r="D59" s="33"/>
      <c r="E59" s="33">
        <v>57</v>
      </c>
      <c r="F59" s="71" t="s">
        <v>367</v>
      </c>
      <c r="G59" s="71" t="s">
        <v>367</v>
      </c>
      <c r="H59" s="33" t="str">
        <f t="shared" si="0"/>
        <v>ГРЕНАДА</v>
      </c>
      <c r="I59" s="72" t="s">
        <v>368</v>
      </c>
      <c r="J59" s="73">
        <v>0</v>
      </c>
      <c r="K59" s="74">
        <v>1</v>
      </c>
    </row>
    <row r="60" spans="1:11" x14ac:dyDescent="0.25">
      <c r="A60" s="33">
        <v>85</v>
      </c>
      <c r="B60" s="33">
        <v>0</v>
      </c>
      <c r="C60" s="33"/>
      <c r="D60" s="33"/>
      <c r="E60" s="33">
        <v>58</v>
      </c>
      <c r="F60" s="71" t="s">
        <v>369</v>
      </c>
      <c r="G60" s="71" t="s">
        <v>369</v>
      </c>
      <c r="H60" s="33" t="str">
        <f t="shared" si="0"/>
        <v>ГРЕНЛАНДИЯ</v>
      </c>
      <c r="I60" s="72" t="s">
        <v>370</v>
      </c>
      <c r="J60" s="73">
        <v>0</v>
      </c>
      <c r="K60" s="74">
        <v>1</v>
      </c>
    </row>
    <row r="61" spans="1:11" x14ac:dyDescent="0.25">
      <c r="A61" s="33">
        <v>84</v>
      </c>
      <c r="B61" s="33">
        <v>0</v>
      </c>
      <c r="C61" s="33"/>
      <c r="D61" s="33"/>
      <c r="E61" s="33">
        <v>59</v>
      </c>
      <c r="F61" s="71" t="s">
        <v>371</v>
      </c>
      <c r="G61" s="71" t="s">
        <v>371</v>
      </c>
      <c r="H61" s="33" t="str">
        <f t="shared" si="0"/>
        <v>ГРЕЦИЯ</v>
      </c>
      <c r="I61" s="72" t="s">
        <v>372</v>
      </c>
      <c r="J61" s="73">
        <v>0</v>
      </c>
      <c r="K61" s="74">
        <v>1</v>
      </c>
    </row>
    <row r="62" spans="1:11" x14ac:dyDescent="0.25">
      <c r="A62" s="33">
        <v>77</v>
      </c>
      <c r="B62" s="33">
        <v>0</v>
      </c>
      <c r="C62" s="33"/>
      <c r="D62" s="33"/>
      <c r="E62" s="33">
        <v>60</v>
      </c>
      <c r="F62" s="71" t="s">
        <v>373</v>
      </c>
      <c r="G62" s="71" t="s">
        <v>373</v>
      </c>
      <c r="H62" s="33" t="str">
        <f t="shared" si="0"/>
        <v>ГРУЗИЯ</v>
      </c>
      <c r="I62" s="72" t="s">
        <v>374</v>
      </c>
      <c r="J62" s="73">
        <v>0</v>
      </c>
      <c r="K62" s="74">
        <v>1</v>
      </c>
    </row>
    <row r="63" spans="1:11" x14ac:dyDescent="0.25">
      <c r="A63" s="33">
        <v>88</v>
      </c>
      <c r="B63" s="33">
        <v>0</v>
      </c>
      <c r="C63" s="33"/>
      <c r="D63" s="33"/>
      <c r="E63" s="33">
        <v>61</v>
      </c>
      <c r="F63" s="71" t="s">
        <v>375</v>
      </c>
      <c r="G63" s="71" t="s">
        <v>375</v>
      </c>
      <c r="H63" s="33" t="str">
        <f t="shared" si="0"/>
        <v>ГУАМ</v>
      </c>
      <c r="I63" s="72" t="s">
        <v>376</v>
      </c>
      <c r="J63" s="73">
        <v>0</v>
      </c>
      <c r="K63" s="74">
        <v>1</v>
      </c>
    </row>
    <row r="64" spans="1:11" x14ac:dyDescent="0.25">
      <c r="A64" s="33">
        <v>58</v>
      </c>
      <c r="B64" s="33">
        <v>0</v>
      </c>
      <c r="C64" s="33"/>
      <c r="D64" s="33"/>
      <c r="E64" s="33">
        <v>62</v>
      </c>
      <c r="F64" s="71" t="s">
        <v>377</v>
      </c>
      <c r="G64" s="71" t="s">
        <v>377</v>
      </c>
      <c r="H64" s="33" t="str">
        <f t="shared" si="0"/>
        <v>ДАНИЯ</v>
      </c>
      <c r="I64" s="72" t="s">
        <v>378</v>
      </c>
      <c r="J64" s="73">
        <v>0</v>
      </c>
      <c r="K64" s="74">
        <v>1</v>
      </c>
    </row>
    <row r="65" spans="1:11" x14ac:dyDescent="0.25">
      <c r="A65" s="33">
        <v>75</v>
      </c>
      <c r="B65" s="33">
        <v>0</v>
      </c>
      <c r="C65" s="33"/>
      <c r="D65" s="33"/>
      <c r="E65" s="33">
        <v>63</v>
      </c>
      <c r="F65" s="71" t="s">
        <v>379</v>
      </c>
      <c r="G65" s="71" t="s">
        <v>379</v>
      </c>
      <c r="H65" s="33" t="str">
        <f t="shared" si="0"/>
        <v>ДЖИБУТИ</v>
      </c>
      <c r="I65" s="72" t="s">
        <v>380</v>
      </c>
      <c r="J65" s="73">
        <v>0</v>
      </c>
      <c r="K65" s="74">
        <v>1</v>
      </c>
    </row>
    <row r="66" spans="1:11" x14ac:dyDescent="0.25">
      <c r="A66" s="33">
        <v>59</v>
      </c>
      <c r="B66" s="33">
        <v>0</v>
      </c>
      <c r="C66" s="33"/>
      <c r="D66" s="33"/>
      <c r="E66" s="33">
        <v>64</v>
      </c>
      <c r="F66" s="71" t="s">
        <v>381</v>
      </c>
      <c r="G66" s="71" t="s">
        <v>381</v>
      </c>
      <c r="H66" s="33" t="str">
        <f t="shared" si="0"/>
        <v>ДОМИНИКА</v>
      </c>
      <c r="I66" s="72" t="s">
        <v>382</v>
      </c>
      <c r="J66" s="73">
        <v>0</v>
      </c>
      <c r="K66" s="74">
        <v>1</v>
      </c>
    </row>
    <row r="67" spans="1:11" ht="51" x14ac:dyDescent="0.25">
      <c r="A67" s="33">
        <v>60</v>
      </c>
      <c r="B67" s="33">
        <v>0</v>
      </c>
      <c r="C67" s="33"/>
      <c r="D67" s="33"/>
      <c r="E67" s="33">
        <v>65</v>
      </c>
      <c r="F67" s="71" t="s">
        <v>383</v>
      </c>
      <c r="G67" s="71" t="s">
        <v>384</v>
      </c>
      <c r="H67" s="33" t="str">
        <f t="shared" ref="H67:H130" si="1">CONCATENATE(IF(C67&lt;&gt;"",CONCATENATE(C67," "),""),IF(p_language_current_id=1,F67,IF(p_language_current_id=2,G67,IF(F67=G67,F67,CONCATENATE(G67,IF(B67=0," / ",CHAR(10)),F67)))),IF(D67&lt;&gt;"",CONCATENATE(" ",D67),""))</f>
        <v>ДОМИНИКАН РЕСПУБЛИКАСЫ / ДОМИНИКАНСКАЯ РЕСПУБЛИКА</v>
      </c>
      <c r="I67" s="72" t="s">
        <v>385</v>
      </c>
      <c r="J67" s="73">
        <v>0</v>
      </c>
      <c r="K67" s="74">
        <v>1</v>
      </c>
    </row>
    <row r="68" spans="1:11" ht="25.5" x14ac:dyDescent="0.25">
      <c r="A68" s="33">
        <v>245</v>
      </c>
      <c r="B68" s="33">
        <v>0</v>
      </c>
      <c r="C68" s="33"/>
      <c r="D68" s="33"/>
      <c r="E68" s="33">
        <v>66</v>
      </c>
      <c r="F68" s="71" t="s">
        <v>386</v>
      </c>
      <c r="G68" s="71" t="s">
        <v>387</v>
      </c>
      <c r="H68" s="33" t="str">
        <f t="shared" si="1"/>
        <v>ТМД-ның басқа елдері / др. страны СНГ</v>
      </c>
      <c r="I68" s="72" t="s">
        <v>224</v>
      </c>
      <c r="J68" s="73">
        <v>1</v>
      </c>
      <c r="K68" s="74">
        <v>1</v>
      </c>
    </row>
    <row r="69" spans="1:11" ht="51" x14ac:dyDescent="0.25">
      <c r="A69" s="33">
        <v>225</v>
      </c>
      <c r="B69" s="33">
        <v>0</v>
      </c>
      <c r="C69" s="33"/>
      <c r="D69" s="33"/>
      <c r="E69" s="33">
        <v>67</v>
      </c>
      <c r="F69" s="71" t="s">
        <v>388</v>
      </c>
      <c r="G69" s="71" t="s">
        <v>389</v>
      </c>
      <c r="H69" s="33" t="str">
        <f t="shared" si="1"/>
        <v>ЕГИПЕТ - ЕГИПЕТ АРАБ РЕСПУБЛИКАСЫ / ЕГИПЕТ - АРАБСКАЯ РЕСПУБЛИКА ЕГИПЕТ</v>
      </c>
      <c r="I69" s="72" t="s">
        <v>390</v>
      </c>
      <c r="J69" s="73">
        <v>0</v>
      </c>
      <c r="K69" s="74">
        <v>1</v>
      </c>
    </row>
    <row r="70" spans="1:11" x14ac:dyDescent="0.25">
      <c r="A70" s="33">
        <v>241</v>
      </c>
      <c r="B70" s="33">
        <v>0</v>
      </c>
      <c r="C70" s="33"/>
      <c r="D70" s="33"/>
      <c r="E70" s="33">
        <v>68</v>
      </c>
      <c r="F70" s="71" t="s">
        <v>391</v>
      </c>
      <c r="G70" s="71" t="s">
        <v>391</v>
      </c>
      <c r="H70" s="33" t="str">
        <f t="shared" si="1"/>
        <v>ЗАМБИЯ</v>
      </c>
      <c r="I70" s="72" t="s">
        <v>392</v>
      </c>
      <c r="J70" s="73">
        <v>0</v>
      </c>
      <c r="K70" s="74">
        <v>1</v>
      </c>
    </row>
    <row r="71" spans="1:11" x14ac:dyDescent="0.25">
      <c r="A71" s="33">
        <v>202</v>
      </c>
      <c r="B71" s="33">
        <v>0</v>
      </c>
      <c r="C71" s="33"/>
      <c r="D71" s="33"/>
      <c r="E71" s="33">
        <v>69</v>
      </c>
      <c r="F71" s="71" t="s">
        <v>393</v>
      </c>
      <c r="G71" s="71" t="s">
        <v>393</v>
      </c>
      <c r="H71" s="33" t="str">
        <f t="shared" si="1"/>
        <v>ЗАПАДНАЯ САХАРА</v>
      </c>
      <c r="I71" s="72" t="s">
        <v>394</v>
      </c>
      <c r="J71" s="73">
        <v>0</v>
      </c>
      <c r="K71" s="74">
        <v>1</v>
      </c>
    </row>
    <row r="72" spans="1:11" x14ac:dyDescent="0.25">
      <c r="A72" s="33">
        <v>200</v>
      </c>
      <c r="B72" s="33">
        <v>0</v>
      </c>
      <c r="C72" s="33"/>
      <c r="D72" s="33"/>
      <c r="E72" s="33">
        <v>70</v>
      </c>
      <c r="F72" s="71" t="s">
        <v>395</v>
      </c>
      <c r="G72" s="71" t="s">
        <v>395</v>
      </c>
      <c r="H72" s="33" t="str">
        <f t="shared" si="1"/>
        <v>ЗИМБАБВЕ</v>
      </c>
      <c r="I72" s="72" t="s">
        <v>396</v>
      </c>
      <c r="J72" s="73">
        <v>0</v>
      </c>
      <c r="K72" s="74">
        <v>1</v>
      </c>
    </row>
    <row r="73" spans="1:11" x14ac:dyDescent="0.25">
      <c r="A73" s="33">
        <v>239</v>
      </c>
      <c r="B73" s="33">
        <v>0</v>
      </c>
      <c r="C73" s="33"/>
      <c r="D73" s="33"/>
      <c r="E73" s="33">
        <v>71</v>
      </c>
      <c r="F73" s="71" t="s">
        <v>397</v>
      </c>
      <c r="G73" s="71" t="s">
        <v>397</v>
      </c>
      <c r="H73" s="33" t="str">
        <f t="shared" si="1"/>
        <v>ЙЕМЕН</v>
      </c>
      <c r="I73" s="72" t="s">
        <v>398</v>
      </c>
      <c r="J73" s="73">
        <v>0</v>
      </c>
      <c r="K73" s="74">
        <v>1</v>
      </c>
    </row>
    <row r="74" spans="1:11" x14ac:dyDescent="0.25">
      <c r="A74" s="33">
        <v>104</v>
      </c>
      <c r="B74" s="33">
        <v>0</v>
      </c>
      <c r="C74" s="33"/>
      <c r="D74" s="33"/>
      <c r="E74" s="33">
        <v>72</v>
      </c>
      <c r="F74" s="71" t="s">
        <v>399</v>
      </c>
      <c r="G74" s="71" t="s">
        <v>399</v>
      </c>
      <c r="H74" s="33" t="str">
        <f t="shared" si="1"/>
        <v>ИЗРАИЛЬ</v>
      </c>
      <c r="I74" s="72" t="s">
        <v>400</v>
      </c>
      <c r="J74" s="73">
        <v>0</v>
      </c>
      <c r="K74" s="74">
        <v>1</v>
      </c>
    </row>
    <row r="75" spans="1:11" x14ac:dyDescent="0.25">
      <c r="A75" s="33">
        <v>99</v>
      </c>
      <c r="B75" s="33">
        <v>0</v>
      </c>
      <c r="C75" s="33"/>
      <c r="D75" s="33"/>
      <c r="E75" s="33">
        <v>73</v>
      </c>
      <c r="F75" s="71" t="s">
        <v>401</v>
      </c>
      <c r="G75" s="71" t="s">
        <v>401</v>
      </c>
      <c r="H75" s="33" t="str">
        <f t="shared" si="1"/>
        <v>ИНДИЯ</v>
      </c>
      <c r="I75" s="72" t="s">
        <v>402</v>
      </c>
      <c r="J75" s="73">
        <v>0</v>
      </c>
      <c r="K75" s="74">
        <v>1</v>
      </c>
    </row>
    <row r="76" spans="1:11" x14ac:dyDescent="0.25">
      <c r="A76" s="33">
        <v>100</v>
      </c>
      <c r="B76" s="33">
        <v>0</v>
      </c>
      <c r="C76" s="33"/>
      <c r="D76" s="33"/>
      <c r="E76" s="33">
        <v>74</v>
      </c>
      <c r="F76" s="71" t="s">
        <v>403</v>
      </c>
      <c r="G76" s="71" t="s">
        <v>403</v>
      </c>
      <c r="H76" s="33" t="str">
        <f t="shared" si="1"/>
        <v>ИНДОНЕЗИЯ</v>
      </c>
      <c r="I76" s="72" t="s">
        <v>404</v>
      </c>
      <c r="J76" s="73">
        <v>0</v>
      </c>
      <c r="K76" s="74">
        <v>1</v>
      </c>
    </row>
    <row r="77" spans="1:11" x14ac:dyDescent="0.25">
      <c r="A77" s="33">
        <v>111</v>
      </c>
      <c r="B77" s="33">
        <v>0</v>
      </c>
      <c r="C77" s="33"/>
      <c r="D77" s="33"/>
      <c r="E77" s="33">
        <v>75</v>
      </c>
      <c r="F77" s="71" t="s">
        <v>405</v>
      </c>
      <c r="G77" s="71" t="s">
        <v>405</v>
      </c>
      <c r="H77" s="33" t="str">
        <f t="shared" si="1"/>
        <v>ИОРДАНИЯ</v>
      </c>
      <c r="I77" s="72" t="s">
        <v>406</v>
      </c>
      <c r="J77" s="73">
        <v>0</v>
      </c>
      <c r="K77" s="74">
        <v>1</v>
      </c>
    </row>
    <row r="78" spans="1:11" x14ac:dyDescent="0.25">
      <c r="A78" s="33">
        <v>102</v>
      </c>
      <c r="B78" s="33">
        <v>0</v>
      </c>
      <c r="C78" s="33"/>
      <c r="D78" s="33"/>
      <c r="E78" s="33">
        <v>76</v>
      </c>
      <c r="F78" s="71" t="s">
        <v>407</v>
      </c>
      <c r="G78" s="71" t="s">
        <v>407</v>
      </c>
      <c r="H78" s="33" t="str">
        <f t="shared" si="1"/>
        <v>ИРАК</v>
      </c>
      <c r="I78" s="72" t="s">
        <v>408</v>
      </c>
      <c r="J78" s="73">
        <v>0</v>
      </c>
      <c r="K78" s="74">
        <v>1</v>
      </c>
    </row>
    <row r="79" spans="1:11" ht="38.25" x14ac:dyDescent="0.25">
      <c r="A79" s="33">
        <v>101</v>
      </c>
      <c r="B79" s="33">
        <v>0</v>
      </c>
      <c r="C79" s="33"/>
      <c r="D79" s="33"/>
      <c r="E79" s="33">
        <v>77</v>
      </c>
      <c r="F79" s="71" t="s">
        <v>409</v>
      </c>
      <c r="G79" s="71" t="s">
        <v>410</v>
      </c>
      <c r="H79" s="33" t="str">
        <f t="shared" si="1"/>
        <v>ИРАН, ИСЛАМ РЕСПУБЛИКАСЫ / ИРАН, ИСЛАМСКАЯ РЕСПУБЛИКА</v>
      </c>
      <c r="I79" s="72" t="s">
        <v>411</v>
      </c>
      <c r="J79" s="73">
        <v>0</v>
      </c>
      <c r="K79" s="74">
        <v>1</v>
      </c>
    </row>
    <row r="80" spans="1:11" x14ac:dyDescent="0.25">
      <c r="A80" s="33">
        <v>103</v>
      </c>
      <c r="B80" s="33">
        <v>0</v>
      </c>
      <c r="C80" s="33"/>
      <c r="D80" s="33"/>
      <c r="E80" s="33">
        <v>78</v>
      </c>
      <c r="F80" s="71" t="s">
        <v>412</v>
      </c>
      <c r="G80" s="71" t="s">
        <v>412</v>
      </c>
      <c r="H80" s="33" t="str">
        <f t="shared" si="1"/>
        <v>ИРЛАНДИЯ</v>
      </c>
      <c r="I80" s="72" t="s">
        <v>413</v>
      </c>
      <c r="J80" s="73">
        <v>0</v>
      </c>
      <c r="K80" s="74">
        <v>1</v>
      </c>
    </row>
    <row r="81" spans="1:11" x14ac:dyDescent="0.25">
      <c r="A81" s="33">
        <v>98</v>
      </c>
      <c r="B81" s="33">
        <v>0</v>
      </c>
      <c r="C81" s="33"/>
      <c r="D81" s="33"/>
      <c r="E81" s="33">
        <v>79</v>
      </c>
      <c r="F81" s="71" t="s">
        <v>414</v>
      </c>
      <c r="G81" s="71" t="s">
        <v>414</v>
      </c>
      <c r="H81" s="33" t="str">
        <f t="shared" si="1"/>
        <v>ИСЛАНДИЯ</v>
      </c>
      <c r="I81" s="72" t="s">
        <v>415</v>
      </c>
      <c r="J81" s="73">
        <v>0</v>
      </c>
      <c r="K81" s="74">
        <v>1</v>
      </c>
    </row>
    <row r="82" spans="1:11" x14ac:dyDescent="0.25">
      <c r="A82" s="33">
        <v>201</v>
      </c>
      <c r="B82" s="33">
        <v>0</v>
      </c>
      <c r="C82" s="33"/>
      <c r="D82" s="33"/>
      <c r="E82" s="33">
        <v>80</v>
      </c>
      <c r="F82" s="71" t="s">
        <v>416</v>
      </c>
      <c r="G82" s="71" t="s">
        <v>416</v>
      </c>
      <c r="H82" s="33" t="str">
        <f t="shared" si="1"/>
        <v>ИСПАНИЯ</v>
      </c>
      <c r="I82" s="72" t="s">
        <v>417</v>
      </c>
      <c r="J82" s="73">
        <v>0</v>
      </c>
      <c r="K82" s="74">
        <v>1</v>
      </c>
    </row>
    <row r="83" spans="1:11" x14ac:dyDescent="0.25">
      <c r="A83" s="33">
        <v>105</v>
      </c>
      <c r="B83" s="33">
        <v>0</v>
      </c>
      <c r="C83" s="33"/>
      <c r="D83" s="33"/>
      <c r="E83" s="33">
        <v>81</v>
      </c>
      <c r="F83" s="71" t="s">
        <v>418</v>
      </c>
      <c r="G83" s="71" t="s">
        <v>418</v>
      </c>
      <c r="H83" s="33" t="str">
        <f t="shared" si="1"/>
        <v>ИТАЛИЯ</v>
      </c>
      <c r="I83" s="72" t="s">
        <v>419</v>
      </c>
      <c r="J83" s="73">
        <v>0</v>
      </c>
      <c r="K83" s="74">
        <v>1</v>
      </c>
    </row>
    <row r="84" spans="1:11" x14ac:dyDescent="0.25">
      <c r="A84" s="33">
        <v>37</v>
      </c>
      <c r="B84" s="33">
        <v>0</v>
      </c>
      <c r="C84" s="33"/>
      <c r="D84" s="33"/>
      <c r="E84" s="33">
        <v>82</v>
      </c>
      <c r="F84" s="71" t="s">
        <v>420</v>
      </c>
      <c r="G84" s="71" t="s">
        <v>420</v>
      </c>
      <c r="H84" s="33" t="str">
        <f t="shared" si="1"/>
        <v>КАБО-ВЕРДЕ</v>
      </c>
      <c r="I84" s="72" t="s">
        <v>421</v>
      </c>
      <c r="J84" s="73">
        <v>0</v>
      </c>
      <c r="K84" s="74">
        <v>1</v>
      </c>
    </row>
    <row r="85" spans="1:11" x14ac:dyDescent="0.25">
      <c r="A85" s="33">
        <v>110</v>
      </c>
      <c r="B85" s="33">
        <v>0</v>
      </c>
      <c r="C85" s="33"/>
      <c r="D85" s="33"/>
      <c r="E85" s="33">
        <v>83</v>
      </c>
      <c r="F85" s="71" t="s">
        <v>422</v>
      </c>
      <c r="G85" s="71" t="s">
        <v>422</v>
      </c>
      <c r="H85" s="33" t="str">
        <f t="shared" si="1"/>
        <v>КАЗАХСТАН</v>
      </c>
      <c r="I85" s="72" t="s">
        <v>423</v>
      </c>
      <c r="J85" s="73">
        <v>1</v>
      </c>
      <c r="K85" s="74">
        <v>1</v>
      </c>
    </row>
    <row r="86" spans="1:11" x14ac:dyDescent="0.25">
      <c r="A86" s="33">
        <v>34</v>
      </c>
      <c r="B86" s="33">
        <v>0</v>
      </c>
      <c r="C86" s="33"/>
      <c r="D86" s="33"/>
      <c r="E86" s="33">
        <v>84</v>
      </c>
      <c r="F86" s="71" t="s">
        <v>424</v>
      </c>
      <c r="G86" s="71" t="s">
        <v>424</v>
      </c>
      <c r="H86" s="33" t="str">
        <f t="shared" si="1"/>
        <v>КАМБОДЖА</v>
      </c>
      <c r="I86" s="72" t="s">
        <v>425</v>
      </c>
      <c r="J86" s="73">
        <v>0</v>
      </c>
      <c r="K86" s="74">
        <v>1</v>
      </c>
    </row>
    <row r="87" spans="1:11" x14ac:dyDescent="0.25">
      <c r="A87" s="33">
        <v>35</v>
      </c>
      <c r="B87" s="33">
        <v>0</v>
      </c>
      <c r="C87" s="33"/>
      <c r="D87" s="33"/>
      <c r="E87" s="33">
        <v>85</v>
      </c>
      <c r="F87" s="71" t="s">
        <v>426</v>
      </c>
      <c r="G87" s="71" t="s">
        <v>426</v>
      </c>
      <c r="H87" s="33" t="str">
        <f t="shared" si="1"/>
        <v>КАМЕРУН</v>
      </c>
      <c r="I87" s="72" t="s">
        <v>427</v>
      </c>
      <c r="J87" s="73">
        <v>0</v>
      </c>
      <c r="K87" s="74">
        <v>1</v>
      </c>
    </row>
    <row r="88" spans="1:11" x14ac:dyDescent="0.25">
      <c r="A88" s="33">
        <v>36</v>
      </c>
      <c r="B88" s="33">
        <v>0</v>
      </c>
      <c r="C88" s="33"/>
      <c r="D88" s="33"/>
      <c r="E88" s="33">
        <v>86</v>
      </c>
      <c r="F88" s="71" t="s">
        <v>428</v>
      </c>
      <c r="G88" s="71" t="s">
        <v>428</v>
      </c>
      <c r="H88" s="33" t="str">
        <f t="shared" si="1"/>
        <v>КАНАДА</v>
      </c>
      <c r="I88" s="72" t="s">
        <v>429</v>
      </c>
      <c r="J88" s="73">
        <v>0</v>
      </c>
      <c r="K88" s="74">
        <v>1</v>
      </c>
    </row>
    <row r="89" spans="1:11" x14ac:dyDescent="0.25">
      <c r="A89" s="33">
        <v>177</v>
      </c>
      <c r="B89" s="33">
        <v>0</v>
      </c>
      <c r="C89" s="33"/>
      <c r="D89" s="33"/>
      <c r="E89" s="33">
        <v>87</v>
      </c>
      <c r="F89" s="71" t="s">
        <v>430</v>
      </c>
      <c r="G89" s="71" t="s">
        <v>430</v>
      </c>
      <c r="H89" s="33" t="str">
        <f t="shared" si="1"/>
        <v>КАТАР</v>
      </c>
      <c r="I89" s="72" t="s">
        <v>431</v>
      </c>
      <c r="J89" s="73">
        <v>0</v>
      </c>
      <c r="K89" s="74">
        <v>1</v>
      </c>
    </row>
    <row r="90" spans="1:11" x14ac:dyDescent="0.25">
      <c r="A90" s="33">
        <v>112</v>
      </c>
      <c r="B90" s="33">
        <v>0</v>
      </c>
      <c r="C90" s="33"/>
      <c r="D90" s="33"/>
      <c r="E90" s="33">
        <v>88</v>
      </c>
      <c r="F90" s="71" t="s">
        <v>432</v>
      </c>
      <c r="G90" s="71" t="s">
        <v>432</v>
      </c>
      <c r="H90" s="33" t="str">
        <f t="shared" si="1"/>
        <v>КЕНИЯ</v>
      </c>
      <c r="I90" s="72" t="s">
        <v>433</v>
      </c>
      <c r="J90" s="73">
        <v>0</v>
      </c>
      <c r="K90" s="74">
        <v>1</v>
      </c>
    </row>
    <row r="91" spans="1:11" x14ac:dyDescent="0.25">
      <c r="A91" s="33">
        <v>55</v>
      </c>
      <c r="B91" s="33">
        <v>0</v>
      </c>
      <c r="C91" s="33"/>
      <c r="D91" s="33"/>
      <c r="E91" s="33">
        <v>89</v>
      </c>
      <c r="F91" s="71" t="s">
        <v>434</v>
      </c>
      <c r="G91" s="71" t="s">
        <v>434</v>
      </c>
      <c r="H91" s="33" t="str">
        <f t="shared" si="1"/>
        <v>КИПР</v>
      </c>
      <c r="I91" s="72" t="s">
        <v>435</v>
      </c>
      <c r="J91" s="73">
        <v>0</v>
      </c>
      <c r="K91" s="74">
        <v>1</v>
      </c>
    </row>
    <row r="92" spans="1:11" x14ac:dyDescent="0.25">
      <c r="A92" s="33">
        <v>83</v>
      </c>
      <c r="B92" s="33">
        <v>0</v>
      </c>
      <c r="C92" s="33"/>
      <c r="D92" s="33"/>
      <c r="E92" s="33">
        <v>90</v>
      </c>
      <c r="F92" s="71" t="s">
        <v>436</v>
      </c>
      <c r="G92" s="71" t="s">
        <v>436</v>
      </c>
      <c r="H92" s="33" t="str">
        <f t="shared" si="1"/>
        <v>КИРИБАТИ</v>
      </c>
      <c r="I92" s="72" t="s">
        <v>437</v>
      </c>
      <c r="J92" s="73">
        <v>0</v>
      </c>
      <c r="K92" s="74">
        <v>1</v>
      </c>
    </row>
    <row r="93" spans="1:11" x14ac:dyDescent="0.25">
      <c r="A93" s="33">
        <v>43</v>
      </c>
      <c r="B93" s="33">
        <v>0</v>
      </c>
      <c r="C93" s="33"/>
      <c r="D93" s="33"/>
      <c r="E93" s="33">
        <v>91</v>
      </c>
      <c r="F93" s="71" t="s">
        <v>438</v>
      </c>
      <c r="G93" s="71" t="s">
        <v>438</v>
      </c>
      <c r="H93" s="33" t="str">
        <f t="shared" si="1"/>
        <v>КИТАЙ</v>
      </c>
      <c r="I93" s="72" t="s">
        <v>439</v>
      </c>
      <c r="J93" s="73">
        <v>0</v>
      </c>
      <c r="K93" s="74">
        <v>1</v>
      </c>
    </row>
    <row r="94" spans="1:11" ht="38.25" x14ac:dyDescent="0.25">
      <c r="A94" s="33">
        <v>46</v>
      </c>
      <c r="B94" s="33">
        <v>0</v>
      </c>
      <c r="C94" s="33"/>
      <c r="D94" s="33"/>
      <c r="E94" s="33">
        <v>92</v>
      </c>
      <c r="F94" s="71" t="s">
        <v>440</v>
      </c>
      <c r="G94" s="71" t="s">
        <v>441</v>
      </c>
      <c r="H94" s="33" t="str">
        <f t="shared" si="1"/>
        <v>Кокос аралдары немесе Килинг аралдары / Кокосовые острова или острова Килинг</v>
      </c>
      <c r="I94" s="72" t="s">
        <v>442</v>
      </c>
      <c r="J94" s="73">
        <v>0</v>
      </c>
      <c r="K94" s="74">
        <v>1</v>
      </c>
    </row>
    <row r="95" spans="1:11" x14ac:dyDescent="0.25">
      <c r="A95" s="33">
        <v>47</v>
      </c>
      <c r="B95" s="33">
        <v>0</v>
      </c>
      <c r="C95" s="33"/>
      <c r="D95" s="33"/>
      <c r="E95" s="33">
        <v>93</v>
      </c>
      <c r="F95" s="71" t="s">
        <v>443</v>
      </c>
      <c r="G95" s="71" t="s">
        <v>443</v>
      </c>
      <c r="H95" s="33" t="str">
        <f t="shared" si="1"/>
        <v>КОЛУМБИЯ</v>
      </c>
      <c r="I95" s="72" t="s">
        <v>444</v>
      </c>
      <c r="J95" s="73">
        <v>0</v>
      </c>
      <c r="K95" s="74">
        <v>1</v>
      </c>
    </row>
    <row r="96" spans="1:11" x14ac:dyDescent="0.25">
      <c r="A96" s="33">
        <v>48</v>
      </c>
      <c r="B96" s="33">
        <v>0</v>
      </c>
      <c r="C96" s="33"/>
      <c r="D96" s="33"/>
      <c r="E96" s="33">
        <v>94</v>
      </c>
      <c r="F96" s="71" t="s">
        <v>445</v>
      </c>
      <c r="G96" s="71" t="s">
        <v>446</v>
      </c>
      <c r="H96" s="33" t="str">
        <f t="shared" si="1"/>
        <v>КОМОР / КОМОРЫ</v>
      </c>
      <c r="I96" s="72" t="s">
        <v>447</v>
      </c>
      <c r="J96" s="73">
        <v>0</v>
      </c>
      <c r="K96" s="74">
        <v>1</v>
      </c>
    </row>
    <row r="97" spans="1:11" x14ac:dyDescent="0.25">
      <c r="A97" s="33">
        <v>49</v>
      </c>
      <c r="B97" s="33">
        <v>0</v>
      </c>
      <c r="C97" s="33"/>
      <c r="D97" s="33"/>
      <c r="E97" s="33">
        <v>95</v>
      </c>
      <c r="F97" s="71" t="s">
        <v>448</v>
      </c>
      <c r="G97" s="71" t="s">
        <v>448</v>
      </c>
      <c r="H97" s="33" t="str">
        <f t="shared" si="1"/>
        <v>КОНГО</v>
      </c>
      <c r="I97" s="72" t="s">
        <v>449</v>
      </c>
      <c r="J97" s="73">
        <v>0</v>
      </c>
      <c r="K97" s="74">
        <v>1</v>
      </c>
    </row>
    <row r="98" spans="1:11" ht="51" x14ac:dyDescent="0.25">
      <c r="A98" s="33">
        <v>50</v>
      </c>
      <c r="B98" s="33">
        <v>0</v>
      </c>
      <c r="C98" s="33"/>
      <c r="D98" s="33"/>
      <c r="E98" s="33">
        <v>96</v>
      </c>
      <c r="F98" s="71" t="s">
        <v>450</v>
      </c>
      <c r="G98" s="71" t="s">
        <v>451</v>
      </c>
      <c r="H98" s="33" t="str">
        <f t="shared" si="1"/>
        <v>КОНГО, ДЕМОКРАТИЯЛЫ? РЕСПУБЛИКА / КОНГО, ДЕМОКРАТИЧЕСКАЯ РЕСПУБЛИКА</v>
      </c>
      <c r="I98" s="72" t="s">
        <v>452</v>
      </c>
      <c r="J98" s="73">
        <v>0</v>
      </c>
      <c r="K98" s="74">
        <v>1</v>
      </c>
    </row>
    <row r="99" spans="1:11" ht="51" x14ac:dyDescent="0.25">
      <c r="A99" s="33">
        <v>113</v>
      </c>
      <c r="B99" s="33">
        <v>0</v>
      </c>
      <c r="C99" s="33"/>
      <c r="D99" s="33"/>
      <c r="E99" s="33">
        <v>97</v>
      </c>
      <c r="F99" s="71" t="s">
        <v>453</v>
      </c>
      <c r="G99" s="71" t="s">
        <v>454</v>
      </c>
      <c r="H99" s="33" t="str">
        <f t="shared" si="1"/>
        <v>Корея, Халықтық-Демократиялық республика / Корея, Народно-Демократическая  республика</v>
      </c>
      <c r="I99" s="72" t="s">
        <v>455</v>
      </c>
      <c r="J99" s="73">
        <v>0</v>
      </c>
      <c r="K99" s="74">
        <v>1</v>
      </c>
    </row>
    <row r="100" spans="1:11" ht="25.5" x14ac:dyDescent="0.25">
      <c r="A100" s="33">
        <v>206</v>
      </c>
      <c r="B100" s="33">
        <v>0</v>
      </c>
      <c r="C100" s="33"/>
      <c r="D100" s="33"/>
      <c r="E100" s="33">
        <v>98</v>
      </c>
      <c r="F100" s="71" t="s">
        <v>456</v>
      </c>
      <c r="G100" s="71" t="s">
        <v>457</v>
      </c>
      <c r="H100" s="33" t="str">
        <f t="shared" si="1"/>
        <v>Эсватини Королдігі / Королевство Эсватини</v>
      </c>
      <c r="I100" s="72" t="s">
        <v>458</v>
      </c>
      <c r="J100" s="73">
        <v>0</v>
      </c>
      <c r="K100" s="74">
        <v>1</v>
      </c>
    </row>
    <row r="101" spans="1:11" x14ac:dyDescent="0.25">
      <c r="A101" s="33">
        <v>52</v>
      </c>
      <c r="B101" s="33">
        <v>0</v>
      </c>
      <c r="C101" s="33"/>
      <c r="D101" s="33"/>
      <c r="E101" s="33">
        <v>99</v>
      </c>
      <c r="F101" s="71" t="s">
        <v>459</v>
      </c>
      <c r="G101" s="71" t="s">
        <v>459</v>
      </c>
      <c r="H101" s="33" t="str">
        <f t="shared" si="1"/>
        <v>КОСТА-РИКА</v>
      </c>
      <c r="I101" s="72" t="s">
        <v>460</v>
      </c>
      <c r="J101" s="73">
        <v>0</v>
      </c>
      <c r="K101" s="74">
        <v>1</v>
      </c>
    </row>
    <row r="102" spans="1:11" x14ac:dyDescent="0.25">
      <c r="A102" s="33">
        <v>106</v>
      </c>
      <c r="B102" s="33">
        <v>0</v>
      </c>
      <c r="C102" s="33"/>
      <c r="D102" s="33"/>
      <c r="E102" s="33">
        <v>100</v>
      </c>
      <c r="F102" s="71" t="s">
        <v>461</v>
      </c>
      <c r="G102" s="71" t="s">
        <v>461</v>
      </c>
      <c r="H102" s="33" t="str">
        <f t="shared" si="1"/>
        <v>КОТ-Д ИВУАР</v>
      </c>
      <c r="I102" s="72" t="s">
        <v>462</v>
      </c>
      <c r="J102" s="73">
        <v>0</v>
      </c>
      <c r="K102" s="74">
        <v>1</v>
      </c>
    </row>
    <row r="103" spans="1:11" x14ac:dyDescent="0.25">
      <c r="A103" s="33">
        <v>54</v>
      </c>
      <c r="B103" s="33">
        <v>0</v>
      </c>
      <c r="C103" s="33"/>
      <c r="D103" s="33"/>
      <c r="E103" s="33">
        <v>101</v>
      </c>
      <c r="F103" s="71" t="s">
        <v>463</v>
      </c>
      <c r="G103" s="71" t="s">
        <v>463</v>
      </c>
      <c r="H103" s="33" t="str">
        <f t="shared" si="1"/>
        <v>КУБА</v>
      </c>
      <c r="I103" s="72" t="s">
        <v>464</v>
      </c>
      <c r="J103" s="73">
        <v>0</v>
      </c>
      <c r="K103" s="74">
        <v>1</v>
      </c>
    </row>
    <row r="104" spans="1:11" x14ac:dyDescent="0.25">
      <c r="A104" s="33">
        <v>115</v>
      </c>
      <c r="B104" s="33">
        <v>0</v>
      </c>
      <c r="C104" s="33"/>
      <c r="D104" s="33"/>
      <c r="E104" s="33">
        <v>102</v>
      </c>
      <c r="F104" s="71" t="s">
        <v>465</v>
      </c>
      <c r="G104" s="71" t="s">
        <v>465</v>
      </c>
      <c r="H104" s="33" t="str">
        <f t="shared" si="1"/>
        <v>КУВЕЙТ</v>
      </c>
      <c r="I104" s="72" t="s">
        <v>466</v>
      </c>
      <c r="J104" s="73">
        <v>0</v>
      </c>
      <c r="K104" s="74">
        <v>1</v>
      </c>
    </row>
    <row r="105" spans="1:11" x14ac:dyDescent="0.25">
      <c r="A105" s="33">
        <v>116</v>
      </c>
      <c r="B105" s="33">
        <v>0</v>
      </c>
      <c r="C105" s="33"/>
      <c r="D105" s="33"/>
      <c r="E105" s="33">
        <v>103</v>
      </c>
      <c r="F105" s="71" t="s">
        <v>467</v>
      </c>
      <c r="G105" s="71" t="s">
        <v>467</v>
      </c>
      <c r="H105" s="33" t="str">
        <f t="shared" si="1"/>
        <v>КЫРГЫЗСТАН</v>
      </c>
      <c r="I105" s="72" t="s">
        <v>468</v>
      </c>
      <c r="J105" s="73">
        <v>1</v>
      </c>
      <c r="K105" s="74">
        <v>1</v>
      </c>
    </row>
    <row r="106" spans="1:11" x14ac:dyDescent="0.25">
      <c r="A106" s="33">
        <v>301</v>
      </c>
      <c r="B106" s="33">
        <v>0</v>
      </c>
      <c r="C106" s="33"/>
      <c r="D106" s="33"/>
      <c r="E106" s="33">
        <v>104</v>
      </c>
      <c r="F106" s="71" t="s">
        <v>469</v>
      </c>
      <c r="G106" s="71" t="s">
        <v>469</v>
      </c>
      <c r="H106" s="33" t="str">
        <f t="shared" si="1"/>
        <v>Кюрасао</v>
      </c>
      <c r="I106" s="72" t="s">
        <v>470</v>
      </c>
      <c r="J106" s="73">
        <v>0</v>
      </c>
      <c r="K106" s="74">
        <v>1</v>
      </c>
    </row>
    <row r="107" spans="1:11" ht="76.5" x14ac:dyDescent="0.25">
      <c r="A107" s="33">
        <v>117</v>
      </c>
      <c r="B107" s="33">
        <v>0</v>
      </c>
      <c r="C107" s="33"/>
      <c r="D107" s="33"/>
      <c r="E107" s="33">
        <v>105</v>
      </c>
      <c r="F107" s="71" t="s">
        <v>471</v>
      </c>
      <c r="G107" s="71" t="s">
        <v>472</v>
      </c>
      <c r="H107" s="33" t="str">
        <f t="shared" si="1"/>
        <v>ЛАОС ХАЛЫҚТЫҚ-ДЕМОКРАТИЯЛЫҚ РЕСПУБЛИКАСЫ / ЛАОССКАЯ НАРОДНО-ДЕМОКРАТИЧЕСКАЯ РЕСПУБЛИКА</v>
      </c>
      <c r="I107" s="72" t="s">
        <v>473</v>
      </c>
      <c r="J107" s="73">
        <v>0</v>
      </c>
      <c r="K107" s="74">
        <v>1</v>
      </c>
    </row>
    <row r="108" spans="1:11" x14ac:dyDescent="0.25">
      <c r="A108" s="33">
        <v>120</v>
      </c>
      <c r="B108" s="33">
        <v>0</v>
      </c>
      <c r="C108" s="33"/>
      <c r="D108" s="33"/>
      <c r="E108" s="33">
        <v>106</v>
      </c>
      <c r="F108" s="71" t="s">
        <v>474</v>
      </c>
      <c r="G108" s="71" t="s">
        <v>474</v>
      </c>
      <c r="H108" s="33" t="str">
        <f t="shared" si="1"/>
        <v>ЛАТВИЯ</v>
      </c>
      <c r="I108" s="72" t="s">
        <v>475</v>
      </c>
      <c r="J108" s="73">
        <v>0</v>
      </c>
      <c r="K108" s="74">
        <v>1</v>
      </c>
    </row>
    <row r="109" spans="1:11" x14ac:dyDescent="0.25">
      <c r="A109" s="33">
        <v>119</v>
      </c>
      <c r="B109" s="33">
        <v>0</v>
      </c>
      <c r="C109" s="33"/>
      <c r="D109" s="33"/>
      <c r="E109" s="33">
        <v>107</v>
      </c>
      <c r="F109" s="71" t="s">
        <v>476</v>
      </c>
      <c r="G109" s="71" t="s">
        <v>476</v>
      </c>
      <c r="H109" s="33" t="str">
        <f t="shared" si="1"/>
        <v>ЛЕСОТО</v>
      </c>
      <c r="I109" s="72" t="s">
        <v>477</v>
      </c>
      <c r="J109" s="73">
        <v>0</v>
      </c>
      <c r="K109" s="74">
        <v>1</v>
      </c>
    </row>
    <row r="110" spans="1:11" x14ac:dyDescent="0.25">
      <c r="A110" s="33">
        <v>121</v>
      </c>
      <c r="B110" s="33">
        <v>0</v>
      </c>
      <c r="C110" s="33"/>
      <c r="D110" s="33"/>
      <c r="E110" s="33">
        <v>108</v>
      </c>
      <c r="F110" s="71" t="s">
        <v>478</v>
      </c>
      <c r="G110" s="71" t="s">
        <v>478</v>
      </c>
      <c r="H110" s="33" t="str">
        <f t="shared" si="1"/>
        <v>ЛИБЕРИЯ</v>
      </c>
      <c r="I110" s="72" t="s">
        <v>479</v>
      </c>
      <c r="J110" s="73">
        <v>0</v>
      </c>
      <c r="K110" s="74">
        <v>1</v>
      </c>
    </row>
    <row r="111" spans="1:11" x14ac:dyDescent="0.25">
      <c r="A111" s="33">
        <v>118</v>
      </c>
      <c r="B111" s="33">
        <v>0</v>
      </c>
      <c r="C111" s="33"/>
      <c r="D111" s="33"/>
      <c r="E111" s="33">
        <v>109</v>
      </c>
      <c r="F111" s="71" t="s">
        <v>480</v>
      </c>
      <c r="G111" s="71" t="s">
        <v>480</v>
      </c>
      <c r="H111" s="33" t="str">
        <f t="shared" si="1"/>
        <v>ЛИВАН</v>
      </c>
      <c r="I111" s="72" t="s">
        <v>481</v>
      </c>
      <c r="J111" s="73">
        <v>0</v>
      </c>
      <c r="K111" s="74">
        <v>1</v>
      </c>
    </row>
    <row r="112" spans="1:11" x14ac:dyDescent="0.25">
      <c r="A112" s="33">
        <v>122</v>
      </c>
      <c r="B112" s="33">
        <v>0</v>
      </c>
      <c r="C112" s="33"/>
      <c r="D112" s="33"/>
      <c r="E112" s="33">
        <v>110</v>
      </c>
      <c r="F112" s="71" t="s">
        <v>482</v>
      </c>
      <c r="G112" s="71" t="s">
        <v>482</v>
      </c>
      <c r="H112" s="33" t="str">
        <f t="shared" si="1"/>
        <v>ЛИВИЯ</v>
      </c>
      <c r="I112" s="72" t="s">
        <v>483</v>
      </c>
      <c r="J112" s="73">
        <v>0</v>
      </c>
      <c r="K112" s="74">
        <v>1</v>
      </c>
    </row>
    <row r="113" spans="1:11" x14ac:dyDescent="0.25">
      <c r="A113" s="33">
        <v>124</v>
      </c>
      <c r="B113" s="33">
        <v>0</v>
      </c>
      <c r="C113" s="33"/>
      <c r="D113" s="33"/>
      <c r="E113" s="33">
        <v>111</v>
      </c>
      <c r="F113" s="71" t="s">
        <v>484</v>
      </c>
      <c r="G113" s="71" t="s">
        <v>484</v>
      </c>
      <c r="H113" s="33" t="str">
        <f t="shared" si="1"/>
        <v>ЛИТВА</v>
      </c>
      <c r="I113" s="72" t="s">
        <v>485</v>
      </c>
      <c r="J113" s="73">
        <v>0</v>
      </c>
      <c r="K113" s="74">
        <v>1</v>
      </c>
    </row>
    <row r="114" spans="1:11" x14ac:dyDescent="0.25">
      <c r="A114" s="33">
        <v>123</v>
      </c>
      <c r="B114" s="33">
        <v>0</v>
      </c>
      <c r="C114" s="33"/>
      <c r="D114" s="33"/>
      <c r="E114" s="33">
        <v>112</v>
      </c>
      <c r="F114" s="71" t="s">
        <v>486</v>
      </c>
      <c r="G114" s="71" t="s">
        <v>486</v>
      </c>
      <c r="H114" s="33" t="str">
        <f t="shared" si="1"/>
        <v>ЛИХТЕНШТЕЙН</v>
      </c>
      <c r="I114" s="72" t="s">
        <v>487</v>
      </c>
      <c r="J114" s="73">
        <v>0</v>
      </c>
      <c r="K114" s="74">
        <v>1</v>
      </c>
    </row>
    <row r="115" spans="1:11" x14ac:dyDescent="0.25">
      <c r="A115" s="33">
        <v>125</v>
      </c>
      <c r="B115" s="33">
        <v>0</v>
      </c>
      <c r="C115" s="33"/>
      <c r="D115" s="33"/>
      <c r="E115" s="33">
        <v>113</v>
      </c>
      <c r="F115" s="71" t="s">
        <v>488</v>
      </c>
      <c r="G115" s="71" t="s">
        <v>488</v>
      </c>
      <c r="H115" s="33" t="str">
        <f t="shared" si="1"/>
        <v>ЛЮКСЕМБУРГ</v>
      </c>
      <c r="I115" s="72" t="s">
        <v>489</v>
      </c>
      <c r="J115" s="73">
        <v>0</v>
      </c>
      <c r="K115" s="74">
        <v>1</v>
      </c>
    </row>
    <row r="116" spans="1:11" ht="38.25" x14ac:dyDescent="0.25">
      <c r="A116" s="33">
        <v>310</v>
      </c>
      <c r="B116" s="33">
        <v>0</v>
      </c>
      <c r="C116" s="33"/>
      <c r="D116" s="33"/>
      <c r="E116" s="33">
        <v>114</v>
      </c>
      <c r="F116" s="71" t="s">
        <v>490</v>
      </c>
      <c r="G116" s="71" t="s">
        <v>490</v>
      </c>
      <c r="H116" s="33" t="str">
        <f t="shared" si="1"/>
        <v>м/о Азиатский банк инфраструктурных инвестиций</v>
      </c>
      <c r="I116" s="72" t="s">
        <v>491</v>
      </c>
      <c r="J116" s="73">
        <v>0</v>
      </c>
      <c r="K116" s="74">
        <v>1</v>
      </c>
    </row>
    <row r="117" spans="1:11" ht="25.5" x14ac:dyDescent="0.25">
      <c r="A117" s="33">
        <v>311</v>
      </c>
      <c r="B117" s="33">
        <v>0</v>
      </c>
      <c r="C117" s="33"/>
      <c r="D117" s="33"/>
      <c r="E117" s="33">
        <v>115</v>
      </c>
      <c r="F117" s="71" t="s">
        <v>492</v>
      </c>
      <c r="G117" s="71" t="s">
        <v>492</v>
      </c>
      <c r="H117" s="33" t="str">
        <f t="shared" si="1"/>
        <v>м/о Антикризисный фонд ЕврАзЭС</v>
      </c>
      <c r="I117" s="72" t="s">
        <v>493</v>
      </c>
      <c r="J117" s="73">
        <v>0</v>
      </c>
      <c r="K117" s="74">
        <v>1</v>
      </c>
    </row>
    <row r="118" spans="1:11" ht="25.5" x14ac:dyDescent="0.25">
      <c r="A118" s="33">
        <v>306</v>
      </c>
      <c r="B118" s="33">
        <v>0</v>
      </c>
      <c r="C118" s="33"/>
      <c r="D118" s="33"/>
      <c r="E118" s="33">
        <v>116</v>
      </c>
      <c r="F118" s="71" t="s">
        <v>494</v>
      </c>
      <c r="G118" s="71" t="s">
        <v>494</v>
      </c>
      <c r="H118" s="33" t="str">
        <f t="shared" si="1"/>
        <v>м/о Евразийский Банк Развития</v>
      </c>
      <c r="I118" s="72" t="s">
        <v>224</v>
      </c>
      <c r="J118" s="73">
        <v>0</v>
      </c>
      <c r="K118" s="74">
        <v>1</v>
      </c>
    </row>
    <row r="119" spans="1:11" ht="25.5" x14ac:dyDescent="0.25">
      <c r="A119" s="33">
        <v>315</v>
      </c>
      <c r="B119" s="33">
        <v>0</v>
      </c>
      <c r="C119" s="33"/>
      <c r="D119" s="33"/>
      <c r="E119" s="33">
        <v>117</v>
      </c>
      <c r="F119" s="71" t="s">
        <v>495</v>
      </c>
      <c r="G119" s="71" t="s">
        <v>495</v>
      </c>
      <c r="H119" s="33" t="str">
        <f t="shared" si="1"/>
        <v>м/о Международная Ассоцияация Развития</v>
      </c>
      <c r="I119" s="72" t="s">
        <v>496</v>
      </c>
      <c r="J119" s="73">
        <v>0</v>
      </c>
      <c r="K119" s="74">
        <v>1</v>
      </c>
    </row>
    <row r="120" spans="1:11" x14ac:dyDescent="0.25">
      <c r="A120" s="33">
        <v>135</v>
      </c>
      <c r="B120" s="33">
        <v>0</v>
      </c>
      <c r="C120" s="33"/>
      <c r="D120" s="33"/>
      <c r="E120" s="33">
        <v>118</v>
      </c>
      <c r="F120" s="71" t="s">
        <v>497</v>
      </c>
      <c r="G120" s="71" t="s">
        <v>497</v>
      </c>
      <c r="H120" s="33" t="str">
        <f t="shared" si="1"/>
        <v>МАВРИКИЙ</v>
      </c>
      <c r="I120" s="72" t="s">
        <v>498</v>
      </c>
      <c r="J120" s="73">
        <v>0</v>
      </c>
      <c r="K120" s="74">
        <v>1</v>
      </c>
    </row>
    <row r="121" spans="1:11" x14ac:dyDescent="0.25">
      <c r="A121" s="33">
        <v>134</v>
      </c>
      <c r="B121" s="33">
        <v>0</v>
      </c>
      <c r="C121" s="33"/>
      <c r="D121" s="33"/>
      <c r="E121" s="33">
        <v>119</v>
      </c>
      <c r="F121" s="71" t="s">
        <v>499</v>
      </c>
      <c r="G121" s="71" t="s">
        <v>499</v>
      </c>
      <c r="H121" s="33" t="str">
        <f t="shared" si="1"/>
        <v>МАВРИТАНИЯ</v>
      </c>
      <c r="I121" s="72" t="s">
        <v>500</v>
      </c>
      <c r="J121" s="73">
        <v>0</v>
      </c>
      <c r="K121" s="74">
        <v>1</v>
      </c>
    </row>
    <row r="122" spans="1:11" x14ac:dyDescent="0.25">
      <c r="A122" s="33">
        <v>127</v>
      </c>
      <c r="B122" s="33">
        <v>0</v>
      </c>
      <c r="C122" s="33"/>
      <c r="D122" s="33"/>
      <c r="E122" s="33">
        <v>120</v>
      </c>
      <c r="F122" s="71" t="s">
        <v>501</v>
      </c>
      <c r="G122" s="71" t="s">
        <v>501</v>
      </c>
      <c r="H122" s="33" t="str">
        <f t="shared" si="1"/>
        <v>МАДАГАСКАР</v>
      </c>
      <c r="I122" s="72" t="s">
        <v>502</v>
      </c>
      <c r="J122" s="73">
        <v>0</v>
      </c>
      <c r="K122" s="74">
        <v>1</v>
      </c>
    </row>
    <row r="123" spans="1:11" x14ac:dyDescent="0.25">
      <c r="A123" s="33">
        <v>293</v>
      </c>
      <c r="B123" s="33">
        <v>0</v>
      </c>
      <c r="C123" s="33"/>
      <c r="D123" s="33"/>
      <c r="E123" s="33">
        <v>121</v>
      </c>
      <c r="F123" s="71" t="s">
        <v>503</v>
      </c>
      <c r="G123" s="71" t="s">
        <v>503</v>
      </c>
      <c r="H123" s="33" t="str">
        <f t="shared" si="1"/>
        <v>МАЙОТТА</v>
      </c>
      <c r="I123" s="72" t="s">
        <v>504</v>
      </c>
      <c r="J123" s="73">
        <v>0</v>
      </c>
      <c r="K123" s="74">
        <v>1</v>
      </c>
    </row>
    <row r="124" spans="1:11" ht="76.5" x14ac:dyDescent="0.25">
      <c r="A124" s="33">
        <v>126</v>
      </c>
      <c r="B124" s="33">
        <v>0</v>
      </c>
      <c r="C124" s="33"/>
      <c r="D124" s="33"/>
      <c r="E124" s="33">
        <v>122</v>
      </c>
      <c r="F124" s="71" t="s">
        <v>505</v>
      </c>
      <c r="G124" s="71" t="s">
        <v>506</v>
      </c>
      <c r="H124" s="33" t="str">
        <f t="shared" si="1"/>
        <v>МАКАО - ҚЫТАЙДАҒЫ АРНАЙЫ ӘКІМШІЛІК АЙМАҚ / МАКАО - СПЕЦИАЛЬНЫЙ АДМИНИСТРАТИВНЫЙ РЕГИОН В КИТАЕ</v>
      </c>
      <c r="I124" s="72" t="s">
        <v>507</v>
      </c>
      <c r="J124" s="73">
        <v>0</v>
      </c>
      <c r="K124" s="74">
        <v>1</v>
      </c>
    </row>
    <row r="125" spans="1:11" ht="76.5" x14ac:dyDescent="0.25">
      <c r="A125" s="33">
        <v>224</v>
      </c>
      <c r="B125" s="33">
        <v>0</v>
      </c>
      <c r="C125" s="33"/>
      <c r="D125" s="33"/>
      <c r="E125" s="33">
        <v>123</v>
      </c>
      <c r="F125" s="71" t="s">
        <v>508</v>
      </c>
      <c r="G125" s="71" t="s">
        <v>509</v>
      </c>
      <c r="H125" s="33" t="str">
        <f t="shared" si="1"/>
        <v>МАКЕДОНИЯ, Б?РЫН?Ы ЮГОСЛАВИЯ РЕСПУБЛИКАСЫ / МАКЕДОНИЯ, БЫВШАЯ ЮГОСЛАВСКАЯ РЕСПУБЛИКА</v>
      </c>
      <c r="I125" s="72" t="s">
        <v>510</v>
      </c>
      <c r="J125" s="73">
        <v>0</v>
      </c>
      <c r="K125" s="74">
        <v>1</v>
      </c>
    </row>
    <row r="126" spans="1:11" x14ac:dyDescent="0.25">
      <c r="A126" s="33">
        <v>128</v>
      </c>
      <c r="B126" s="33">
        <v>0</v>
      </c>
      <c r="C126" s="33"/>
      <c r="D126" s="33"/>
      <c r="E126" s="33">
        <v>124</v>
      </c>
      <c r="F126" s="71" t="s">
        <v>511</v>
      </c>
      <c r="G126" s="71" t="s">
        <v>511</v>
      </c>
      <c r="H126" s="33" t="str">
        <f t="shared" si="1"/>
        <v>МАЛАВИ</v>
      </c>
      <c r="I126" s="72" t="s">
        <v>512</v>
      </c>
      <c r="J126" s="73">
        <v>0</v>
      </c>
      <c r="K126" s="74">
        <v>1</v>
      </c>
    </row>
    <row r="127" spans="1:11" x14ac:dyDescent="0.25">
      <c r="A127" s="33">
        <v>129</v>
      </c>
      <c r="B127" s="33">
        <v>0</v>
      </c>
      <c r="C127" s="33"/>
      <c r="D127" s="33"/>
      <c r="E127" s="33">
        <v>125</v>
      </c>
      <c r="F127" s="71" t="s">
        <v>513</v>
      </c>
      <c r="G127" s="71" t="s">
        <v>513</v>
      </c>
      <c r="H127" s="33" t="str">
        <f t="shared" si="1"/>
        <v>МАЛАЙЗИЯ</v>
      </c>
      <c r="I127" s="72" t="s">
        <v>514</v>
      </c>
      <c r="J127" s="73">
        <v>0</v>
      </c>
      <c r="K127" s="74">
        <v>1</v>
      </c>
    </row>
    <row r="128" spans="1:11" x14ac:dyDescent="0.25">
      <c r="A128" s="33">
        <v>131</v>
      </c>
      <c r="B128" s="33">
        <v>0</v>
      </c>
      <c r="C128" s="33"/>
      <c r="D128" s="33"/>
      <c r="E128" s="33">
        <v>126</v>
      </c>
      <c r="F128" s="71" t="s">
        <v>515</v>
      </c>
      <c r="G128" s="71" t="s">
        <v>515</v>
      </c>
      <c r="H128" s="33" t="str">
        <f t="shared" si="1"/>
        <v>МАЛИ</v>
      </c>
      <c r="I128" s="72" t="s">
        <v>516</v>
      </c>
      <c r="J128" s="73">
        <v>0</v>
      </c>
      <c r="K128" s="74">
        <v>1</v>
      </c>
    </row>
    <row r="129" spans="1:11" x14ac:dyDescent="0.25">
      <c r="A129" s="33">
        <v>130</v>
      </c>
      <c r="B129" s="33">
        <v>0</v>
      </c>
      <c r="C129" s="33"/>
      <c r="D129" s="33"/>
      <c r="E129" s="33">
        <v>127</v>
      </c>
      <c r="F129" s="71" t="s">
        <v>517</v>
      </c>
      <c r="G129" s="71" t="s">
        <v>517</v>
      </c>
      <c r="H129" s="33" t="str">
        <f t="shared" si="1"/>
        <v>МАЛЬДИВЫ</v>
      </c>
      <c r="I129" s="72" t="s">
        <v>518</v>
      </c>
      <c r="J129" s="73">
        <v>0</v>
      </c>
      <c r="K129" s="74">
        <v>1</v>
      </c>
    </row>
    <row r="130" spans="1:11" x14ac:dyDescent="0.25">
      <c r="A130" s="33">
        <v>132</v>
      </c>
      <c r="B130" s="33">
        <v>0</v>
      </c>
      <c r="C130" s="33"/>
      <c r="D130" s="33"/>
      <c r="E130" s="33">
        <v>128</v>
      </c>
      <c r="F130" s="71" t="s">
        <v>519</v>
      </c>
      <c r="G130" s="71" t="s">
        <v>519</v>
      </c>
      <c r="H130" s="33" t="str">
        <f t="shared" si="1"/>
        <v>МАЛЬТА</v>
      </c>
      <c r="I130" s="72" t="s">
        <v>520</v>
      </c>
      <c r="J130" s="73">
        <v>0</v>
      </c>
      <c r="K130" s="74">
        <v>1</v>
      </c>
    </row>
    <row r="131" spans="1:11" x14ac:dyDescent="0.25">
      <c r="A131" s="33">
        <v>142</v>
      </c>
      <c r="B131" s="33">
        <v>0</v>
      </c>
      <c r="C131" s="33"/>
      <c r="D131" s="33"/>
      <c r="E131" s="33">
        <v>129</v>
      </c>
      <c r="F131" s="71" t="s">
        <v>521</v>
      </c>
      <c r="G131" s="71" t="s">
        <v>521</v>
      </c>
      <c r="H131" s="33" t="str">
        <f t="shared" ref="H131:H194" si="2">CONCATENATE(IF(C131&lt;&gt;"",CONCATENATE(C131," "),""),IF(p_language_current_id=1,F131,IF(p_language_current_id=2,G131,IF(F131=G131,F131,CONCATENATE(G131,IF(B131=0," / ",CHAR(10)),F131)))),IF(D131&lt;&gt;"",CONCATENATE(" ",D131),""))</f>
        <v>МАРОККО</v>
      </c>
      <c r="I131" s="72" t="s">
        <v>522</v>
      </c>
      <c r="J131" s="73">
        <v>0</v>
      </c>
      <c r="K131" s="74">
        <v>1</v>
      </c>
    </row>
    <row r="132" spans="1:11" x14ac:dyDescent="0.25">
      <c r="A132" s="33">
        <v>133</v>
      </c>
      <c r="B132" s="33">
        <v>0</v>
      </c>
      <c r="C132" s="33"/>
      <c r="D132" s="33"/>
      <c r="E132" s="33">
        <v>130</v>
      </c>
      <c r="F132" s="71" t="s">
        <v>523</v>
      </c>
      <c r="G132" s="71" t="s">
        <v>523</v>
      </c>
      <c r="H132" s="33" t="str">
        <f t="shared" si="2"/>
        <v>МАРТИНИКА</v>
      </c>
      <c r="I132" s="72" t="s">
        <v>524</v>
      </c>
      <c r="J132" s="73">
        <v>0</v>
      </c>
      <c r="K132" s="74">
        <v>1</v>
      </c>
    </row>
    <row r="133" spans="1:11" ht="25.5" x14ac:dyDescent="0.25">
      <c r="A133" s="33">
        <v>163</v>
      </c>
      <c r="B133" s="33">
        <v>0</v>
      </c>
      <c r="C133" s="33"/>
      <c r="D133" s="33"/>
      <c r="E133" s="33">
        <v>131</v>
      </c>
      <c r="F133" s="71" t="s">
        <v>525</v>
      </c>
      <c r="G133" s="71" t="s">
        <v>526</v>
      </c>
      <c r="H133" s="33" t="str">
        <f t="shared" si="2"/>
        <v>МАРШАЛ АРАЛДАРЫ / МАРШАЛЛОВЫ ОСТРОВА</v>
      </c>
      <c r="I133" s="72" t="s">
        <v>527</v>
      </c>
      <c r="J133" s="73">
        <v>0</v>
      </c>
      <c r="K133" s="74">
        <v>1</v>
      </c>
    </row>
    <row r="134" spans="1:11" ht="38.25" x14ac:dyDescent="0.25">
      <c r="A134" s="33">
        <v>242</v>
      </c>
      <c r="B134" s="33">
        <v>0</v>
      </c>
      <c r="C134" s="33"/>
      <c r="D134" s="33"/>
      <c r="E134" s="33">
        <v>132</v>
      </c>
      <c r="F134" s="71" t="s">
        <v>528</v>
      </c>
      <c r="G134" s="71" t="s">
        <v>529</v>
      </c>
      <c r="H134" s="33" t="str">
        <f t="shared" si="2"/>
        <v>ХАЛЫҚАРАЛЫҚ ҰЙЫМДАР / МЕЖДУНАРОДНЫЕ ОРГАНИЗАЦИИ</v>
      </c>
      <c r="I134" s="72" t="s">
        <v>530</v>
      </c>
      <c r="J134" s="73">
        <v>0</v>
      </c>
      <c r="K134" s="74">
        <v>1</v>
      </c>
    </row>
    <row r="135" spans="1:11" x14ac:dyDescent="0.25">
      <c r="A135" s="33">
        <v>136</v>
      </c>
      <c r="B135" s="33">
        <v>0</v>
      </c>
      <c r="C135" s="33"/>
      <c r="D135" s="33"/>
      <c r="E135" s="33">
        <v>133</v>
      </c>
      <c r="F135" s="71" t="s">
        <v>531</v>
      </c>
      <c r="G135" s="71" t="s">
        <v>531</v>
      </c>
      <c r="H135" s="33" t="str">
        <f t="shared" si="2"/>
        <v>МЕКСИКА</v>
      </c>
      <c r="I135" s="72" t="s">
        <v>532</v>
      </c>
      <c r="J135" s="73">
        <v>0</v>
      </c>
      <c r="K135" s="74">
        <v>1</v>
      </c>
    </row>
    <row r="136" spans="1:11" ht="51" x14ac:dyDescent="0.25">
      <c r="A136" s="33">
        <v>162</v>
      </c>
      <c r="B136" s="33">
        <v>0</v>
      </c>
      <c r="C136" s="33"/>
      <c r="D136" s="33"/>
      <c r="E136" s="33">
        <v>134</v>
      </c>
      <c r="F136" s="71" t="s">
        <v>533</v>
      </c>
      <c r="G136" s="71" t="s">
        <v>534</v>
      </c>
      <c r="H136" s="33" t="str">
        <f t="shared" si="2"/>
        <v>МИКРОНЕЗИЯ, ФЕДЕРАЦИЯЛЫ? ШТАТТАР / МИКРОНЕЗИЯ, ФЕДЕРАТИВНЫЕ ШТАТЫ</v>
      </c>
      <c r="I136" s="72" t="s">
        <v>535</v>
      </c>
      <c r="J136" s="73">
        <v>0</v>
      </c>
      <c r="K136" s="74">
        <v>1</v>
      </c>
    </row>
    <row r="137" spans="1:11" x14ac:dyDescent="0.25">
      <c r="A137" s="33">
        <v>143</v>
      </c>
      <c r="B137" s="33">
        <v>0</v>
      </c>
      <c r="C137" s="33"/>
      <c r="D137" s="33"/>
      <c r="E137" s="33">
        <v>135</v>
      </c>
      <c r="F137" s="71" t="s">
        <v>536</v>
      </c>
      <c r="G137" s="71" t="s">
        <v>536</v>
      </c>
      <c r="H137" s="33" t="str">
        <f t="shared" si="2"/>
        <v>МОЗАМБИК</v>
      </c>
      <c r="I137" s="72" t="s">
        <v>537</v>
      </c>
      <c r="J137" s="73">
        <v>0</v>
      </c>
      <c r="K137" s="74">
        <v>1</v>
      </c>
    </row>
    <row r="138" spans="1:11" ht="51" x14ac:dyDescent="0.25">
      <c r="A138" s="33">
        <v>140</v>
      </c>
      <c r="B138" s="33">
        <v>0</v>
      </c>
      <c r="C138" s="33"/>
      <c r="D138" s="33"/>
      <c r="E138" s="33">
        <v>136</v>
      </c>
      <c r="F138" s="71" t="s">
        <v>538</v>
      </c>
      <c r="G138" s="71" t="s">
        <v>539</v>
      </c>
      <c r="H138" s="33" t="str">
        <f t="shared" si="2"/>
        <v>МОЛДАВИЯ, МОЛДОВА РЕСПУБЛИКАСЫ / МОЛДАВИЯ, РЕСПУБЛИКА МОЛДОВА</v>
      </c>
      <c r="I138" s="72" t="s">
        <v>540</v>
      </c>
      <c r="J138" s="73">
        <v>1</v>
      </c>
      <c r="K138" s="74">
        <v>1</v>
      </c>
    </row>
    <row r="139" spans="1:11" x14ac:dyDescent="0.25">
      <c r="A139" s="33">
        <v>138</v>
      </c>
      <c r="B139" s="33">
        <v>0</v>
      </c>
      <c r="C139" s="33"/>
      <c r="D139" s="33"/>
      <c r="E139" s="33">
        <v>137</v>
      </c>
      <c r="F139" s="71" t="s">
        <v>541</v>
      </c>
      <c r="G139" s="71" t="s">
        <v>541</v>
      </c>
      <c r="H139" s="33" t="str">
        <f t="shared" si="2"/>
        <v>МОНАКО</v>
      </c>
      <c r="I139" s="72" t="s">
        <v>542</v>
      </c>
      <c r="J139" s="73">
        <v>0</v>
      </c>
      <c r="K139" s="74">
        <v>1</v>
      </c>
    </row>
    <row r="140" spans="1:11" x14ac:dyDescent="0.25">
      <c r="A140" s="33">
        <v>139</v>
      </c>
      <c r="B140" s="33">
        <v>0</v>
      </c>
      <c r="C140" s="33"/>
      <c r="D140" s="33"/>
      <c r="E140" s="33">
        <v>138</v>
      </c>
      <c r="F140" s="71" t="s">
        <v>543</v>
      </c>
      <c r="G140" s="71" t="s">
        <v>543</v>
      </c>
      <c r="H140" s="33" t="str">
        <f t="shared" si="2"/>
        <v>МОНГОЛИЯ</v>
      </c>
      <c r="I140" s="72" t="s">
        <v>544</v>
      </c>
      <c r="J140" s="73">
        <v>0</v>
      </c>
      <c r="K140" s="74">
        <v>1</v>
      </c>
    </row>
    <row r="141" spans="1:11" x14ac:dyDescent="0.25">
      <c r="A141" s="33">
        <v>141</v>
      </c>
      <c r="B141" s="33">
        <v>0</v>
      </c>
      <c r="C141" s="33"/>
      <c r="D141" s="33"/>
      <c r="E141" s="33">
        <v>139</v>
      </c>
      <c r="F141" s="71" t="s">
        <v>545</v>
      </c>
      <c r="G141" s="71" t="s">
        <v>545</v>
      </c>
      <c r="H141" s="33" t="str">
        <f t="shared" si="2"/>
        <v>МОНТСЕРРАТ</v>
      </c>
      <c r="I141" s="72" t="s">
        <v>546</v>
      </c>
      <c r="J141" s="73">
        <v>0</v>
      </c>
      <c r="K141" s="74">
        <v>1</v>
      </c>
    </row>
    <row r="142" spans="1:11" x14ac:dyDescent="0.25">
      <c r="A142" s="33">
        <v>31</v>
      </c>
      <c r="B142" s="33">
        <v>0</v>
      </c>
      <c r="C142" s="33"/>
      <c r="D142" s="33"/>
      <c r="E142" s="33">
        <v>140</v>
      </c>
      <c r="F142" s="71" t="s">
        <v>547</v>
      </c>
      <c r="G142" s="71" t="s">
        <v>547</v>
      </c>
      <c r="H142" s="33" t="str">
        <f t="shared" si="2"/>
        <v>МЬЯНМА</v>
      </c>
      <c r="I142" s="72" t="s">
        <v>548</v>
      </c>
      <c r="J142" s="73">
        <v>0</v>
      </c>
      <c r="K142" s="74">
        <v>1</v>
      </c>
    </row>
    <row r="143" spans="1:11" x14ac:dyDescent="0.25">
      <c r="A143" s="33">
        <v>145</v>
      </c>
      <c r="B143" s="33">
        <v>0</v>
      </c>
      <c r="C143" s="33"/>
      <c r="D143" s="33"/>
      <c r="E143" s="33">
        <v>141</v>
      </c>
      <c r="F143" s="71" t="s">
        <v>549</v>
      </c>
      <c r="G143" s="71" t="s">
        <v>549</v>
      </c>
      <c r="H143" s="33" t="str">
        <f t="shared" si="2"/>
        <v>НАМИБИЯ</v>
      </c>
      <c r="I143" s="72" t="s">
        <v>550</v>
      </c>
      <c r="J143" s="73">
        <v>0</v>
      </c>
      <c r="K143" s="74">
        <v>1</v>
      </c>
    </row>
    <row r="144" spans="1:11" x14ac:dyDescent="0.25">
      <c r="A144" s="33">
        <v>146</v>
      </c>
      <c r="B144" s="33">
        <v>0</v>
      </c>
      <c r="C144" s="33"/>
      <c r="D144" s="33"/>
      <c r="E144" s="33">
        <v>142</v>
      </c>
      <c r="F144" s="71" t="s">
        <v>551</v>
      </c>
      <c r="G144" s="71" t="s">
        <v>551</v>
      </c>
      <c r="H144" s="33" t="str">
        <f t="shared" si="2"/>
        <v>НАУРУ</v>
      </c>
      <c r="I144" s="72" t="s">
        <v>552</v>
      </c>
      <c r="J144" s="73">
        <v>0</v>
      </c>
      <c r="K144" s="74">
        <v>1</v>
      </c>
    </row>
    <row r="145" spans="1:11" x14ac:dyDescent="0.25">
      <c r="A145" s="33">
        <v>147</v>
      </c>
      <c r="B145" s="33">
        <v>0</v>
      </c>
      <c r="C145" s="33"/>
      <c r="D145" s="33"/>
      <c r="E145" s="33">
        <v>143</v>
      </c>
      <c r="F145" s="71" t="s">
        <v>553</v>
      </c>
      <c r="G145" s="71" t="s">
        <v>553</v>
      </c>
      <c r="H145" s="33" t="str">
        <f t="shared" si="2"/>
        <v>НЕПАЛ</v>
      </c>
      <c r="I145" s="72" t="s">
        <v>554</v>
      </c>
      <c r="J145" s="73">
        <v>0</v>
      </c>
      <c r="K145" s="74">
        <v>1</v>
      </c>
    </row>
    <row r="146" spans="1:11" x14ac:dyDescent="0.25">
      <c r="A146" s="33">
        <v>155</v>
      </c>
      <c r="B146" s="33">
        <v>0</v>
      </c>
      <c r="C146" s="33"/>
      <c r="D146" s="33"/>
      <c r="E146" s="33">
        <v>144</v>
      </c>
      <c r="F146" s="71" t="s">
        <v>555</v>
      </c>
      <c r="G146" s="71" t="s">
        <v>555</v>
      </c>
      <c r="H146" s="33" t="str">
        <f t="shared" si="2"/>
        <v>НИГЕР</v>
      </c>
      <c r="I146" s="72" t="s">
        <v>556</v>
      </c>
      <c r="J146" s="73">
        <v>0</v>
      </c>
      <c r="K146" s="74">
        <v>1</v>
      </c>
    </row>
    <row r="147" spans="1:11" x14ac:dyDescent="0.25">
      <c r="A147" s="33">
        <v>156</v>
      </c>
      <c r="B147" s="33">
        <v>0</v>
      </c>
      <c r="C147" s="33"/>
      <c r="D147" s="33"/>
      <c r="E147" s="33">
        <v>145</v>
      </c>
      <c r="F147" s="71" t="s">
        <v>557</v>
      </c>
      <c r="G147" s="71" t="s">
        <v>557</v>
      </c>
      <c r="H147" s="33" t="str">
        <f t="shared" si="2"/>
        <v>НИГЕРИЯ</v>
      </c>
      <c r="I147" s="72" t="s">
        <v>558</v>
      </c>
      <c r="J147" s="73">
        <v>0</v>
      </c>
      <c r="K147" s="74">
        <v>1</v>
      </c>
    </row>
    <row r="148" spans="1:11" ht="25.5" x14ac:dyDescent="0.25">
      <c r="A148" s="33">
        <v>148</v>
      </c>
      <c r="B148" s="33">
        <v>0</v>
      </c>
      <c r="C148" s="33"/>
      <c r="D148" s="33"/>
      <c r="E148" s="33">
        <v>146</v>
      </c>
      <c r="F148" s="71" t="s">
        <v>559</v>
      </c>
      <c r="G148" s="71" t="s">
        <v>560</v>
      </c>
      <c r="H148" s="33" t="str">
        <f t="shared" si="2"/>
        <v>НИДЕРЛАНД / НИДЕРЛАНДЫ</v>
      </c>
      <c r="I148" s="72" t="s">
        <v>561</v>
      </c>
      <c r="J148" s="73">
        <v>0</v>
      </c>
      <c r="K148" s="74">
        <v>1</v>
      </c>
    </row>
    <row r="149" spans="1:11" x14ac:dyDescent="0.25">
      <c r="A149" s="33">
        <v>154</v>
      </c>
      <c r="B149" s="33">
        <v>0</v>
      </c>
      <c r="C149" s="33"/>
      <c r="D149" s="33"/>
      <c r="E149" s="33">
        <v>147</v>
      </c>
      <c r="F149" s="71" t="s">
        <v>562</v>
      </c>
      <c r="G149" s="71" t="s">
        <v>562</v>
      </c>
      <c r="H149" s="33" t="str">
        <f t="shared" si="2"/>
        <v>НИКАРАГУА</v>
      </c>
      <c r="I149" s="72" t="s">
        <v>563</v>
      </c>
      <c r="J149" s="73">
        <v>0</v>
      </c>
      <c r="K149" s="74">
        <v>1</v>
      </c>
    </row>
    <row r="150" spans="1:11" x14ac:dyDescent="0.25">
      <c r="A150" s="33">
        <v>157</v>
      </c>
      <c r="B150" s="33">
        <v>0</v>
      </c>
      <c r="C150" s="33"/>
      <c r="D150" s="33"/>
      <c r="E150" s="33">
        <v>148</v>
      </c>
      <c r="F150" s="71" t="s">
        <v>564</v>
      </c>
      <c r="G150" s="71" t="s">
        <v>564</v>
      </c>
      <c r="H150" s="33" t="str">
        <f t="shared" si="2"/>
        <v>НИУЭ</v>
      </c>
      <c r="I150" s="72" t="s">
        <v>565</v>
      </c>
      <c r="J150" s="73">
        <v>0</v>
      </c>
      <c r="K150" s="74">
        <v>1</v>
      </c>
    </row>
    <row r="151" spans="1:11" ht="25.5" x14ac:dyDescent="0.25">
      <c r="A151" s="33">
        <v>153</v>
      </c>
      <c r="B151" s="33">
        <v>0</v>
      </c>
      <c r="C151" s="33"/>
      <c r="D151" s="33"/>
      <c r="E151" s="33">
        <v>149</v>
      </c>
      <c r="F151" s="71" t="s">
        <v>566</v>
      </c>
      <c r="G151" s="71" t="s">
        <v>567</v>
      </c>
      <c r="H151" s="33" t="str">
        <f t="shared" si="2"/>
        <v>ЖАҢА ЗЕЛАНДИЯ / НОВАЯ ЗЕЛАНДИЯ</v>
      </c>
      <c r="I151" s="72" t="s">
        <v>568</v>
      </c>
      <c r="J151" s="73">
        <v>0</v>
      </c>
      <c r="K151" s="74">
        <v>1</v>
      </c>
    </row>
    <row r="152" spans="1:11" ht="25.5" x14ac:dyDescent="0.25">
      <c r="A152" s="33">
        <v>151</v>
      </c>
      <c r="B152" s="33">
        <v>0</v>
      </c>
      <c r="C152" s="33"/>
      <c r="D152" s="33"/>
      <c r="E152" s="33">
        <v>150</v>
      </c>
      <c r="F152" s="71" t="s">
        <v>569</v>
      </c>
      <c r="G152" s="71" t="s">
        <v>570</v>
      </c>
      <c r="H152" s="33" t="str">
        <f t="shared" si="2"/>
        <v>ЖАҢА КАЛЕДОНИЯ / НОВАЯ КАЛЕДОНИЯ</v>
      </c>
      <c r="I152" s="72" t="s">
        <v>571</v>
      </c>
      <c r="J152" s="73">
        <v>0</v>
      </c>
      <c r="K152" s="74">
        <v>1</v>
      </c>
    </row>
    <row r="153" spans="1:11" x14ac:dyDescent="0.25">
      <c r="A153" s="33">
        <v>159</v>
      </c>
      <c r="B153" s="33">
        <v>0</v>
      </c>
      <c r="C153" s="33"/>
      <c r="D153" s="33"/>
      <c r="E153" s="33">
        <v>151</v>
      </c>
      <c r="F153" s="71" t="s">
        <v>572</v>
      </c>
      <c r="G153" s="71" t="s">
        <v>572</v>
      </c>
      <c r="H153" s="33" t="str">
        <f t="shared" si="2"/>
        <v>НОРВЕГИЯ</v>
      </c>
      <c r="I153" s="72" t="s">
        <v>573</v>
      </c>
      <c r="J153" s="73">
        <v>0</v>
      </c>
      <c r="K153" s="74">
        <v>1</v>
      </c>
    </row>
    <row r="154" spans="1:11" x14ac:dyDescent="0.25">
      <c r="A154" s="33">
        <v>227</v>
      </c>
      <c r="B154" s="33">
        <v>0</v>
      </c>
      <c r="C154" s="33"/>
      <c r="D154" s="33"/>
      <c r="E154" s="33">
        <v>152</v>
      </c>
      <c r="F154" s="71" t="s">
        <v>574</v>
      </c>
      <c r="G154" s="71" t="s">
        <v>574</v>
      </c>
      <c r="H154" s="33" t="str">
        <f t="shared" si="2"/>
        <v>НОРМАНДСКИЕ ОСТРОВА</v>
      </c>
      <c r="I154" s="72" t="s">
        <v>575</v>
      </c>
      <c r="J154" s="73">
        <v>0</v>
      </c>
      <c r="K154" s="74">
        <v>1</v>
      </c>
    </row>
    <row r="155" spans="1:11" ht="38.25" x14ac:dyDescent="0.25">
      <c r="A155" s="33">
        <v>216</v>
      </c>
      <c r="B155" s="33">
        <v>0</v>
      </c>
      <c r="C155" s="33"/>
      <c r="D155" s="33"/>
      <c r="E155" s="33">
        <v>153</v>
      </c>
      <c r="F155" s="71" t="s">
        <v>576</v>
      </c>
      <c r="G155" s="71" t="s">
        <v>577</v>
      </c>
      <c r="H155" s="33" t="str">
        <f t="shared" si="2"/>
        <v>БІРІККЕН АРАБ ?МІРЛІКТЕРІ / ОБЪЕДИНЕННЫЕ АРАБСКИЕ ЭМИРАТЫ</v>
      </c>
      <c r="I155" s="72" t="s">
        <v>578</v>
      </c>
      <c r="J155" s="73">
        <v>0</v>
      </c>
      <c r="K155" s="74">
        <v>1</v>
      </c>
    </row>
    <row r="156" spans="1:11" x14ac:dyDescent="0.25">
      <c r="A156" s="33">
        <v>144</v>
      </c>
      <c r="B156" s="33">
        <v>0</v>
      </c>
      <c r="C156" s="33"/>
      <c r="D156" s="33"/>
      <c r="E156" s="33">
        <v>154</v>
      </c>
      <c r="F156" s="71" t="s">
        <v>579</v>
      </c>
      <c r="G156" s="71" t="s">
        <v>579</v>
      </c>
      <c r="H156" s="33" t="str">
        <f t="shared" si="2"/>
        <v>ОМАН</v>
      </c>
      <c r="I156" s="72" t="s">
        <v>580</v>
      </c>
      <c r="J156" s="73">
        <v>0</v>
      </c>
      <c r="K156" s="74">
        <v>1</v>
      </c>
    </row>
    <row r="157" spans="1:11" x14ac:dyDescent="0.25">
      <c r="A157" s="33">
        <v>23</v>
      </c>
      <c r="B157" s="33">
        <v>0</v>
      </c>
      <c r="C157" s="33"/>
      <c r="D157" s="33"/>
      <c r="E157" s="33">
        <v>155</v>
      </c>
      <c r="F157" s="71" t="s">
        <v>581</v>
      </c>
      <c r="G157" s="71" t="s">
        <v>582</v>
      </c>
      <c r="H157" s="33" t="str">
        <f t="shared" si="2"/>
        <v>Буве аралы / Остров Буве</v>
      </c>
      <c r="I157" s="72" t="s">
        <v>583</v>
      </c>
      <c r="J157" s="73">
        <v>0</v>
      </c>
      <c r="K157" s="74">
        <v>1</v>
      </c>
    </row>
    <row r="158" spans="1:11" ht="25.5" x14ac:dyDescent="0.25">
      <c r="A158" s="33">
        <v>289</v>
      </c>
      <c r="B158" s="33">
        <v>0</v>
      </c>
      <c r="C158" s="33"/>
      <c r="D158" s="33"/>
      <c r="E158" s="33">
        <v>156</v>
      </c>
      <c r="F158" s="71" t="s">
        <v>584</v>
      </c>
      <c r="G158" s="71" t="s">
        <v>585</v>
      </c>
      <c r="H158" s="33" t="str">
        <f t="shared" si="2"/>
        <v>ГЕРНСИ АРАЛЫ / ОСТРОВ ГЕРНСИ</v>
      </c>
      <c r="I158" s="72" t="s">
        <v>586</v>
      </c>
      <c r="J158" s="73">
        <v>0</v>
      </c>
      <c r="K158" s="74">
        <v>1</v>
      </c>
    </row>
    <row r="159" spans="1:11" ht="25.5" x14ac:dyDescent="0.25">
      <c r="A159" s="33">
        <v>244</v>
      </c>
      <c r="B159" s="33">
        <v>0</v>
      </c>
      <c r="C159" s="33"/>
      <c r="D159" s="33"/>
      <c r="E159" s="33">
        <v>157</v>
      </c>
      <c r="F159" s="71" t="s">
        <v>587</v>
      </c>
      <c r="G159" s="71" t="s">
        <v>588</v>
      </c>
      <c r="H159" s="33" t="str">
        <f t="shared" si="2"/>
        <v>ДЖЕРСИ АРАЛЫ / ОСТРОВ ДЖЕРСИ</v>
      </c>
      <c r="I159" s="72" t="s">
        <v>589</v>
      </c>
      <c r="J159" s="73">
        <v>0</v>
      </c>
      <c r="K159" s="74">
        <v>1</v>
      </c>
    </row>
    <row r="160" spans="1:11" x14ac:dyDescent="0.25">
      <c r="A160" s="33">
        <v>228</v>
      </c>
      <c r="B160" s="33">
        <v>0</v>
      </c>
      <c r="C160" s="33"/>
      <c r="D160" s="33"/>
      <c r="E160" s="33">
        <v>158</v>
      </c>
      <c r="F160" s="71" t="s">
        <v>590</v>
      </c>
      <c r="G160" s="71" t="s">
        <v>591</v>
      </c>
      <c r="H160" s="33" t="str">
        <f t="shared" si="2"/>
        <v>МЭН АРАЛЫ / ОСТРОВ МЭН</v>
      </c>
      <c r="I160" s="72" t="s">
        <v>592</v>
      </c>
      <c r="J160" s="73">
        <v>0</v>
      </c>
      <c r="K160" s="74">
        <v>1</v>
      </c>
    </row>
    <row r="161" spans="1:11" ht="25.5" x14ac:dyDescent="0.25">
      <c r="A161" s="33">
        <v>158</v>
      </c>
      <c r="B161" s="33">
        <v>0</v>
      </c>
      <c r="C161" s="33"/>
      <c r="D161" s="33"/>
      <c r="E161" s="33">
        <v>159</v>
      </c>
      <c r="F161" s="71" t="s">
        <v>593</v>
      </c>
      <c r="G161" s="71" t="s">
        <v>594</v>
      </c>
      <c r="H161" s="33" t="str">
        <f t="shared" si="2"/>
        <v>НОРФОЛК АРАЛЫ / ОСТРОВ НОРФОЛК</v>
      </c>
      <c r="I161" s="72" t="s">
        <v>595</v>
      </c>
      <c r="J161" s="73">
        <v>0</v>
      </c>
      <c r="K161" s="74">
        <v>1</v>
      </c>
    </row>
    <row r="162" spans="1:11" x14ac:dyDescent="0.25">
      <c r="A162" s="33">
        <v>45</v>
      </c>
      <c r="B162" s="33">
        <v>0</v>
      </c>
      <c r="C162" s="33"/>
      <c r="D162" s="33"/>
      <c r="E162" s="33">
        <v>160</v>
      </c>
      <c r="F162" s="71" t="s">
        <v>596</v>
      </c>
      <c r="G162" s="71" t="s">
        <v>596</v>
      </c>
      <c r="H162" s="33" t="str">
        <f t="shared" si="2"/>
        <v>Остров Рождества</v>
      </c>
      <c r="I162" s="72" t="s">
        <v>597</v>
      </c>
      <c r="J162" s="73">
        <v>0</v>
      </c>
      <c r="K162" s="74">
        <v>1</v>
      </c>
    </row>
    <row r="163" spans="1:11" ht="38.25" x14ac:dyDescent="0.25">
      <c r="A163" s="33">
        <v>93</v>
      </c>
      <c r="B163" s="33">
        <v>0</v>
      </c>
      <c r="C163" s="33"/>
      <c r="D163" s="33"/>
      <c r="E163" s="33">
        <v>161</v>
      </c>
      <c r="F163" s="71" t="s">
        <v>598</v>
      </c>
      <c r="G163" s="71" t="s">
        <v>599</v>
      </c>
      <c r="H163" s="33" t="str">
        <f t="shared" si="2"/>
        <v>Херд аралы және Макдональд аралдары / Остров Херд и Острова Макдональд</v>
      </c>
      <c r="I163" s="72" t="s">
        <v>600</v>
      </c>
      <c r="J163" s="73">
        <v>0</v>
      </c>
      <c r="K163" s="74">
        <v>1</v>
      </c>
    </row>
    <row r="164" spans="1:11" ht="25.5" x14ac:dyDescent="0.25">
      <c r="A164" s="33">
        <v>38</v>
      </c>
      <c r="B164" s="33">
        <v>0</v>
      </c>
      <c r="C164" s="33"/>
      <c r="D164" s="33"/>
      <c r="E164" s="33">
        <v>162</v>
      </c>
      <c r="F164" s="71" t="s">
        <v>601</v>
      </c>
      <c r="G164" s="71" t="s">
        <v>602</v>
      </c>
      <c r="H164" s="33" t="str">
        <f t="shared" si="2"/>
        <v>Кайман аралдары / Острова Кайман</v>
      </c>
      <c r="I164" s="72" t="s">
        <v>603</v>
      </c>
      <c r="J164" s="73">
        <v>0</v>
      </c>
      <c r="K164" s="74">
        <v>1</v>
      </c>
    </row>
    <row r="165" spans="1:11" ht="25.5" x14ac:dyDescent="0.25">
      <c r="A165" s="33">
        <v>51</v>
      </c>
      <c r="B165" s="33">
        <v>0</v>
      </c>
      <c r="C165" s="33"/>
      <c r="D165" s="33"/>
      <c r="E165" s="33">
        <v>163</v>
      </c>
      <c r="F165" s="71" t="s">
        <v>604</v>
      </c>
      <c r="G165" s="71" t="s">
        <v>605</v>
      </c>
      <c r="H165" s="33" t="str">
        <f t="shared" si="2"/>
        <v>КУК АРАЛДАРЫ / ОСТРОВА КУКА</v>
      </c>
      <c r="I165" s="72" t="s">
        <v>606</v>
      </c>
      <c r="J165" s="73">
        <v>0</v>
      </c>
      <c r="K165" s="74">
        <v>1</v>
      </c>
    </row>
    <row r="166" spans="1:11" x14ac:dyDescent="0.25">
      <c r="A166" s="33">
        <v>137</v>
      </c>
      <c r="B166" s="33">
        <v>0</v>
      </c>
      <c r="C166" s="33"/>
      <c r="D166" s="33"/>
      <c r="E166" s="33">
        <v>164</v>
      </c>
      <c r="F166" s="71" t="s">
        <v>607</v>
      </c>
      <c r="G166" s="71" t="s">
        <v>607</v>
      </c>
      <c r="H166" s="33" t="str">
        <f t="shared" si="2"/>
        <v>ОСТРОВА МИДУЭЙ</v>
      </c>
      <c r="I166" s="72" t="s">
        <v>116</v>
      </c>
      <c r="J166" s="73">
        <v>0</v>
      </c>
      <c r="K166" s="74">
        <v>1</v>
      </c>
    </row>
    <row r="167" spans="1:11" ht="89.25" x14ac:dyDescent="0.25">
      <c r="A167" s="33">
        <v>283</v>
      </c>
      <c r="B167" s="33">
        <v>0</v>
      </c>
      <c r="C167" s="33"/>
      <c r="D167" s="33"/>
      <c r="E167" s="33">
        <v>165</v>
      </c>
      <c r="F167" s="71" t="s">
        <v>608</v>
      </c>
      <c r="G167" s="71" t="s">
        <v>609</v>
      </c>
      <c r="H167" s="33" t="str">
        <f t="shared" si="2"/>
        <v>ӘУЛИЕ ЕЛЕНА, ВОЗНЕСЕНИЯ ЖӘНЕ ТРИСТАН ДА КУНЬЯ АРАЛДАРЫ / ОСТРОВА СВЯТОЙ ЕЛЕНЫ, ВОЗНЕСЕНИЯ И ТРИСТАН-ДА-КУНЬЯ</v>
      </c>
      <c r="I167" s="72" t="s">
        <v>610</v>
      </c>
      <c r="J167" s="73">
        <v>0</v>
      </c>
      <c r="K167" s="74">
        <v>1</v>
      </c>
    </row>
    <row r="168" spans="1:11" ht="38.25" x14ac:dyDescent="0.25">
      <c r="A168" s="33">
        <v>220</v>
      </c>
      <c r="B168" s="33">
        <v>0</v>
      </c>
      <c r="C168" s="33"/>
      <c r="D168" s="33"/>
      <c r="E168" s="33">
        <v>166</v>
      </c>
      <c r="F168" s="71" t="s">
        <v>611</v>
      </c>
      <c r="G168" s="71" t="s">
        <v>612</v>
      </c>
      <c r="H168" s="33" t="str">
        <f t="shared" si="2"/>
        <v>ТЕРКС ПЕН КАЙКОС АРАЛДАРЫ / ОСТРОВА ТЕРКС И КАЙКОС</v>
      </c>
      <c r="I168" s="72" t="s">
        <v>613</v>
      </c>
      <c r="J168" s="73">
        <v>0</v>
      </c>
      <c r="K168" s="74">
        <v>1</v>
      </c>
    </row>
    <row r="169" spans="1:11" x14ac:dyDescent="0.25">
      <c r="A169" s="33">
        <v>165</v>
      </c>
      <c r="B169" s="33">
        <v>0</v>
      </c>
      <c r="C169" s="33"/>
      <c r="D169" s="33"/>
      <c r="E169" s="33">
        <v>167</v>
      </c>
      <c r="F169" s="71" t="s">
        <v>614</v>
      </c>
      <c r="G169" s="71" t="s">
        <v>615</v>
      </c>
      <c r="H169" s="33" t="str">
        <f t="shared" si="2"/>
        <v>ПӘКСТАН / ПАКИСТАН</v>
      </c>
      <c r="I169" s="72" t="s">
        <v>616</v>
      </c>
      <c r="J169" s="73">
        <v>0</v>
      </c>
      <c r="K169" s="74">
        <v>1</v>
      </c>
    </row>
    <row r="170" spans="1:11" x14ac:dyDescent="0.25">
      <c r="A170" s="33">
        <v>164</v>
      </c>
      <c r="B170" s="33">
        <v>0</v>
      </c>
      <c r="C170" s="33"/>
      <c r="D170" s="33"/>
      <c r="E170" s="33">
        <v>168</v>
      </c>
      <c r="F170" s="71" t="s">
        <v>617</v>
      </c>
      <c r="G170" s="71" t="s">
        <v>617</v>
      </c>
      <c r="H170" s="33" t="str">
        <f t="shared" si="2"/>
        <v>ПАЛАУ</v>
      </c>
      <c r="I170" s="72" t="s">
        <v>618</v>
      </c>
      <c r="J170" s="73">
        <v>0</v>
      </c>
      <c r="K170" s="74">
        <v>1</v>
      </c>
    </row>
    <row r="171" spans="1:11" ht="63.75" x14ac:dyDescent="0.25">
      <c r="A171" s="33">
        <v>294</v>
      </c>
      <c r="B171" s="33">
        <v>0</v>
      </c>
      <c r="C171" s="33"/>
      <c r="D171" s="33"/>
      <c r="E171" s="33">
        <v>169</v>
      </c>
      <c r="F171" s="71" t="s">
        <v>619</v>
      </c>
      <c r="G171" s="71" t="s">
        <v>620</v>
      </c>
      <c r="H171" s="33" t="str">
        <f t="shared" si="2"/>
        <v>ПАЛЕСТИНА АУМАҒЫ, БАСЫП АЛЫНҒАН / ПАЛЕСТИНСКАЯ ТЕРРИТОРИЯ, ОККУПИРОВАННАЯ</v>
      </c>
      <c r="I171" s="72" t="s">
        <v>621</v>
      </c>
      <c r="J171" s="73">
        <v>0</v>
      </c>
      <c r="K171" s="74">
        <v>1</v>
      </c>
    </row>
    <row r="172" spans="1:11" x14ac:dyDescent="0.25">
      <c r="A172" s="33">
        <v>166</v>
      </c>
      <c r="B172" s="33">
        <v>0</v>
      </c>
      <c r="C172" s="33"/>
      <c r="D172" s="33"/>
      <c r="E172" s="33">
        <v>170</v>
      </c>
      <c r="F172" s="71" t="s">
        <v>622</v>
      </c>
      <c r="G172" s="71" t="s">
        <v>622</v>
      </c>
      <c r="H172" s="33" t="str">
        <f t="shared" si="2"/>
        <v>ПАНАМА</v>
      </c>
      <c r="I172" s="72" t="s">
        <v>623</v>
      </c>
      <c r="J172" s="73">
        <v>0</v>
      </c>
      <c r="K172" s="74">
        <v>1</v>
      </c>
    </row>
    <row r="173" spans="1:11" ht="25.5" x14ac:dyDescent="0.25">
      <c r="A173" s="33">
        <v>167</v>
      </c>
      <c r="B173" s="33">
        <v>0</v>
      </c>
      <c r="C173" s="33"/>
      <c r="D173" s="33"/>
      <c r="E173" s="33">
        <v>171</v>
      </c>
      <c r="F173" s="71" t="s">
        <v>624</v>
      </c>
      <c r="G173" s="71" t="s">
        <v>625</v>
      </c>
      <c r="H173" s="33" t="str">
        <f t="shared" si="2"/>
        <v>ПАПУА-ЖА?А ГВИНЕЯ / ПАПУА-НОВАЯ ГВИНЕЯ</v>
      </c>
      <c r="I173" s="72" t="s">
        <v>626</v>
      </c>
      <c r="J173" s="73">
        <v>0</v>
      </c>
      <c r="K173" s="74">
        <v>1</v>
      </c>
    </row>
    <row r="174" spans="1:11" x14ac:dyDescent="0.25">
      <c r="A174" s="33">
        <v>168</v>
      </c>
      <c r="B174" s="33">
        <v>0</v>
      </c>
      <c r="C174" s="33"/>
      <c r="D174" s="33"/>
      <c r="E174" s="33">
        <v>172</v>
      </c>
      <c r="F174" s="71" t="s">
        <v>627</v>
      </c>
      <c r="G174" s="71" t="s">
        <v>627</v>
      </c>
      <c r="H174" s="33" t="str">
        <f t="shared" si="2"/>
        <v>ПАРАГВАЙ</v>
      </c>
      <c r="I174" s="72" t="s">
        <v>628</v>
      </c>
      <c r="J174" s="73">
        <v>0</v>
      </c>
      <c r="K174" s="74">
        <v>1</v>
      </c>
    </row>
    <row r="175" spans="1:11" x14ac:dyDescent="0.25">
      <c r="A175" s="33">
        <v>169</v>
      </c>
      <c r="B175" s="33">
        <v>0</v>
      </c>
      <c r="C175" s="33"/>
      <c r="D175" s="33"/>
      <c r="E175" s="33">
        <v>173</v>
      </c>
      <c r="F175" s="71" t="s">
        <v>629</v>
      </c>
      <c r="G175" s="71" t="s">
        <v>629</v>
      </c>
      <c r="H175" s="33" t="str">
        <f t="shared" si="2"/>
        <v>ПЕРУ</v>
      </c>
      <c r="I175" s="72" t="s">
        <v>630</v>
      </c>
      <c r="J175" s="73">
        <v>0</v>
      </c>
      <c r="K175" s="74">
        <v>1</v>
      </c>
    </row>
    <row r="176" spans="1:11" x14ac:dyDescent="0.25">
      <c r="A176" s="33">
        <v>171</v>
      </c>
      <c r="B176" s="33">
        <v>0</v>
      </c>
      <c r="C176" s="33"/>
      <c r="D176" s="33"/>
      <c r="E176" s="33">
        <v>174</v>
      </c>
      <c r="F176" s="71" t="s">
        <v>631</v>
      </c>
      <c r="G176" s="71" t="s">
        <v>631</v>
      </c>
      <c r="H176" s="33" t="str">
        <f t="shared" si="2"/>
        <v>ПИТКЭРН</v>
      </c>
      <c r="I176" s="72" t="s">
        <v>632</v>
      </c>
      <c r="J176" s="73">
        <v>0</v>
      </c>
      <c r="K176" s="74">
        <v>1</v>
      </c>
    </row>
    <row r="177" spans="1:11" x14ac:dyDescent="0.25">
      <c r="A177" s="33">
        <v>172</v>
      </c>
      <c r="B177" s="33">
        <v>0</v>
      </c>
      <c r="C177" s="33"/>
      <c r="D177" s="33"/>
      <c r="E177" s="33">
        <v>175</v>
      </c>
      <c r="F177" s="71" t="s">
        <v>633</v>
      </c>
      <c r="G177" s="71" t="s">
        <v>633</v>
      </c>
      <c r="H177" s="33" t="str">
        <f t="shared" si="2"/>
        <v>ПОЛЬША</v>
      </c>
      <c r="I177" s="72" t="s">
        <v>634</v>
      </c>
      <c r="J177" s="73">
        <v>0</v>
      </c>
      <c r="K177" s="74">
        <v>1</v>
      </c>
    </row>
    <row r="178" spans="1:11" x14ac:dyDescent="0.25">
      <c r="A178" s="33">
        <v>173</v>
      </c>
      <c r="B178" s="33">
        <v>0</v>
      </c>
      <c r="C178" s="33"/>
      <c r="D178" s="33"/>
      <c r="E178" s="33">
        <v>176</v>
      </c>
      <c r="F178" s="71" t="s">
        <v>635</v>
      </c>
      <c r="G178" s="71" t="s">
        <v>635</v>
      </c>
      <c r="H178" s="33" t="str">
        <f t="shared" si="2"/>
        <v>ПОРТУГАЛИЯ</v>
      </c>
      <c r="I178" s="72" t="s">
        <v>636</v>
      </c>
      <c r="J178" s="73">
        <v>0</v>
      </c>
      <c r="K178" s="74">
        <v>1</v>
      </c>
    </row>
    <row r="179" spans="1:11" x14ac:dyDescent="0.25">
      <c r="A179" s="33">
        <v>299</v>
      </c>
      <c r="B179" s="33">
        <v>0</v>
      </c>
      <c r="C179" s="33"/>
      <c r="D179" s="33"/>
      <c r="E179" s="33">
        <v>177</v>
      </c>
      <c r="F179" s="71" t="s">
        <v>637</v>
      </c>
      <c r="G179" s="71" t="s">
        <v>638</v>
      </c>
      <c r="H179" s="33" t="str">
        <f t="shared" si="2"/>
        <v>Басқалар / Прочие</v>
      </c>
      <c r="I179" s="72" t="s">
        <v>224</v>
      </c>
      <c r="J179" s="73">
        <v>0</v>
      </c>
      <c r="K179" s="74">
        <v>1</v>
      </c>
    </row>
    <row r="180" spans="1:11" x14ac:dyDescent="0.25">
      <c r="A180" s="33">
        <v>176</v>
      </c>
      <c r="B180" s="33">
        <v>0</v>
      </c>
      <c r="C180" s="33"/>
      <c r="D180" s="33"/>
      <c r="E180" s="33">
        <v>178</v>
      </c>
      <c r="F180" s="71" t="s">
        <v>639</v>
      </c>
      <c r="G180" s="71" t="s">
        <v>639</v>
      </c>
      <c r="H180" s="33" t="str">
        <f t="shared" si="2"/>
        <v>ПУЭРТО-РИКО</v>
      </c>
      <c r="I180" s="72" t="s">
        <v>640</v>
      </c>
      <c r="J180" s="73">
        <v>0</v>
      </c>
      <c r="K180" s="74">
        <v>1</v>
      </c>
    </row>
    <row r="181" spans="1:11" ht="25.5" x14ac:dyDescent="0.25">
      <c r="A181" s="33">
        <v>91</v>
      </c>
      <c r="B181" s="33">
        <v>0</v>
      </c>
      <c r="C181" s="33"/>
      <c r="D181" s="33"/>
      <c r="E181" s="33">
        <v>179</v>
      </c>
      <c r="F181" s="71" t="s">
        <v>641</v>
      </c>
      <c r="G181" s="71" t="s">
        <v>642</v>
      </c>
      <c r="H181" s="33" t="str">
        <f t="shared" si="2"/>
        <v>ГАЙАНА РЕСПУБЛИКАСЫ / РЕСПУБЛИКА ГАЙАНА</v>
      </c>
      <c r="I181" s="72" t="s">
        <v>643</v>
      </c>
      <c r="J181" s="73">
        <v>0</v>
      </c>
      <c r="K181" s="74">
        <v>1</v>
      </c>
    </row>
    <row r="182" spans="1:11" ht="25.5" x14ac:dyDescent="0.25">
      <c r="A182" s="33">
        <v>114</v>
      </c>
      <c r="B182" s="33">
        <v>0</v>
      </c>
      <c r="C182" s="33"/>
      <c r="D182" s="33"/>
      <c r="E182" s="33">
        <v>180</v>
      </c>
      <c r="F182" s="71" t="s">
        <v>644</v>
      </c>
      <c r="G182" s="71" t="s">
        <v>644</v>
      </c>
      <c r="H182" s="33" t="str">
        <f t="shared" si="2"/>
        <v>РЕСПУБЛИКА КОРЕЯ (ЮЖНАЯ)</v>
      </c>
      <c r="I182" s="72" t="s">
        <v>645</v>
      </c>
      <c r="J182" s="73">
        <v>0</v>
      </c>
      <c r="K182" s="74">
        <v>1</v>
      </c>
    </row>
    <row r="183" spans="1:11" ht="25.5" x14ac:dyDescent="0.25">
      <c r="A183" s="33">
        <v>56</v>
      </c>
      <c r="B183" s="33">
        <v>0</v>
      </c>
      <c r="C183" s="33"/>
      <c r="D183" s="33"/>
      <c r="E183" s="33">
        <v>181</v>
      </c>
      <c r="F183" s="71" t="s">
        <v>646</v>
      </c>
      <c r="G183" s="71" t="s">
        <v>647</v>
      </c>
      <c r="H183" s="33" t="str">
        <f t="shared" si="2"/>
        <v>ЧЕХИЯ РЕСПУБЛИКАСЫ / РЕСПУБЛИКА ЧЕХИЯ</v>
      </c>
      <c r="I183" s="72" t="s">
        <v>648</v>
      </c>
      <c r="J183" s="73">
        <v>0</v>
      </c>
      <c r="K183" s="74">
        <v>1</v>
      </c>
    </row>
    <row r="184" spans="1:11" ht="51" x14ac:dyDescent="0.25">
      <c r="A184" s="33">
        <v>62</v>
      </c>
      <c r="B184" s="33">
        <v>0</v>
      </c>
      <c r="C184" s="33"/>
      <c r="D184" s="33"/>
      <c r="E184" s="33">
        <v>182</v>
      </c>
      <c r="F184" s="71" t="s">
        <v>649</v>
      </c>
      <c r="G184" s="71" t="s">
        <v>650</v>
      </c>
      <c r="H184" s="33" t="str">
        <f t="shared" si="2"/>
        <v>ЭЛЬ-САЛЬВАДОР РЕСПУБЛИКАСЫ / РЕСПУБЛИКА ЭЛЬ-САЛЬВАДОР</v>
      </c>
      <c r="I184" s="72" t="s">
        <v>651</v>
      </c>
      <c r="J184" s="73">
        <v>0</v>
      </c>
      <c r="K184" s="74">
        <v>1</v>
      </c>
    </row>
    <row r="185" spans="1:11" x14ac:dyDescent="0.25">
      <c r="A185" s="33">
        <v>178</v>
      </c>
      <c r="B185" s="33">
        <v>0</v>
      </c>
      <c r="C185" s="33"/>
      <c r="D185" s="33"/>
      <c r="E185" s="33">
        <v>183</v>
      </c>
      <c r="F185" s="71" t="s">
        <v>652</v>
      </c>
      <c r="G185" s="71" t="s">
        <v>652</v>
      </c>
      <c r="H185" s="33" t="str">
        <f t="shared" si="2"/>
        <v>РЕЮНЬОН</v>
      </c>
      <c r="I185" s="72" t="s">
        <v>653</v>
      </c>
      <c r="J185" s="73">
        <v>0</v>
      </c>
      <c r="K185" s="74">
        <v>1</v>
      </c>
    </row>
    <row r="186" spans="1:11" ht="25.5" x14ac:dyDescent="0.25">
      <c r="A186" s="33">
        <v>180</v>
      </c>
      <c r="B186" s="33">
        <v>0</v>
      </c>
      <c r="C186" s="33"/>
      <c r="D186" s="33"/>
      <c r="E186" s="33">
        <v>184</v>
      </c>
      <c r="F186" s="71" t="s">
        <v>654</v>
      </c>
      <c r="G186" s="71" t="s">
        <v>655</v>
      </c>
      <c r="H186" s="33" t="str">
        <f t="shared" si="2"/>
        <v>РЕСЕЙ ФЕДЕРАЦИЯСЫ / РОССИЙСКАЯ ФЕДЕРАЦИЯ</v>
      </c>
      <c r="I186" s="72" t="s">
        <v>656</v>
      </c>
      <c r="J186" s="73">
        <v>1</v>
      </c>
      <c r="K186" s="74">
        <v>1</v>
      </c>
    </row>
    <row r="187" spans="1:11" x14ac:dyDescent="0.25">
      <c r="A187" s="33">
        <v>181</v>
      </c>
      <c r="B187" s="33">
        <v>0</v>
      </c>
      <c r="C187" s="33"/>
      <c r="D187" s="33"/>
      <c r="E187" s="33">
        <v>185</v>
      </c>
      <c r="F187" s="71" t="s">
        <v>657</v>
      </c>
      <c r="G187" s="71" t="s">
        <v>657</v>
      </c>
      <c r="H187" s="33" t="str">
        <f t="shared" si="2"/>
        <v>РУАНДА</v>
      </c>
      <c r="I187" s="72" t="s">
        <v>658</v>
      </c>
      <c r="J187" s="73">
        <v>0</v>
      </c>
      <c r="K187" s="74">
        <v>1</v>
      </c>
    </row>
    <row r="188" spans="1:11" x14ac:dyDescent="0.25">
      <c r="A188" s="33">
        <v>179</v>
      </c>
      <c r="B188" s="33">
        <v>0</v>
      </c>
      <c r="C188" s="33"/>
      <c r="D188" s="33"/>
      <c r="E188" s="33">
        <v>186</v>
      </c>
      <c r="F188" s="71" t="s">
        <v>659</v>
      </c>
      <c r="G188" s="71" t="s">
        <v>659</v>
      </c>
      <c r="H188" s="33" t="str">
        <f t="shared" si="2"/>
        <v>РУМЫНИЯ</v>
      </c>
      <c r="I188" s="72" t="s">
        <v>660</v>
      </c>
      <c r="J188" s="73">
        <v>0</v>
      </c>
      <c r="K188" s="74">
        <v>1</v>
      </c>
    </row>
    <row r="189" spans="1:11" x14ac:dyDescent="0.25">
      <c r="A189" s="33">
        <v>238</v>
      </c>
      <c r="B189" s="33">
        <v>0</v>
      </c>
      <c r="C189" s="33"/>
      <c r="D189" s="33"/>
      <c r="E189" s="33">
        <v>187</v>
      </c>
      <c r="F189" s="71" t="s">
        <v>661</v>
      </c>
      <c r="G189" s="71" t="s">
        <v>661</v>
      </c>
      <c r="H189" s="33" t="str">
        <f t="shared" si="2"/>
        <v>САМОА</v>
      </c>
      <c r="I189" s="72" t="s">
        <v>662</v>
      </c>
      <c r="J189" s="73">
        <v>0</v>
      </c>
      <c r="K189" s="74">
        <v>1</v>
      </c>
    </row>
    <row r="190" spans="1:11" x14ac:dyDescent="0.25">
      <c r="A190" s="33">
        <v>188</v>
      </c>
      <c r="B190" s="33">
        <v>0</v>
      </c>
      <c r="C190" s="33"/>
      <c r="D190" s="33"/>
      <c r="E190" s="33">
        <v>188</v>
      </c>
      <c r="F190" s="71" t="s">
        <v>663</v>
      </c>
      <c r="G190" s="71" t="s">
        <v>663</v>
      </c>
      <c r="H190" s="33" t="str">
        <f t="shared" si="2"/>
        <v>САН-МАРИНО</v>
      </c>
      <c r="I190" s="72" t="s">
        <v>664</v>
      </c>
      <c r="J190" s="73">
        <v>0</v>
      </c>
      <c r="K190" s="74">
        <v>1</v>
      </c>
    </row>
    <row r="191" spans="1:11" ht="38.25" x14ac:dyDescent="0.25">
      <c r="A191" s="33">
        <v>189</v>
      </c>
      <c r="B191" s="33">
        <v>0</v>
      </c>
      <c r="C191" s="33"/>
      <c r="D191" s="33"/>
      <c r="E191" s="33">
        <v>189</v>
      </c>
      <c r="F191" s="71" t="s">
        <v>665</v>
      </c>
      <c r="G191" s="71" t="s">
        <v>666</v>
      </c>
      <c r="H191" s="33" t="str">
        <f t="shared" si="2"/>
        <v>САН-ТОМЕ Ж?НЕ ПРИНСИПИ / САН-ТОМЕ И ПРИНСИПИ</v>
      </c>
      <c r="I191" s="72" t="s">
        <v>667</v>
      </c>
      <c r="J191" s="73">
        <v>0</v>
      </c>
      <c r="K191" s="74">
        <v>1</v>
      </c>
    </row>
    <row r="192" spans="1:11" ht="25.5" x14ac:dyDescent="0.25">
      <c r="A192" s="33">
        <v>190</v>
      </c>
      <c r="B192" s="33">
        <v>0</v>
      </c>
      <c r="C192" s="33"/>
      <c r="D192" s="33"/>
      <c r="E192" s="33">
        <v>190</v>
      </c>
      <c r="F192" s="71" t="s">
        <v>668</v>
      </c>
      <c r="G192" s="71" t="s">
        <v>669</v>
      </c>
      <c r="H192" s="33" t="str">
        <f t="shared" si="2"/>
        <v>САУД АРАВИЯСЫ / САУДОВСКАЯ АРАВИЯ</v>
      </c>
      <c r="I192" s="72" t="s">
        <v>670</v>
      </c>
      <c r="J192" s="73">
        <v>0</v>
      </c>
      <c r="K192" s="74">
        <v>1</v>
      </c>
    </row>
    <row r="193" spans="1:11" ht="51" x14ac:dyDescent="0.25">
      <c r="A193" s="33">
        <v>94</v>
      </c>
      <c r="B193" s="33">
        <v>0</v>
      </c>
      <c r="C193" s="33"/>
      <c r="D193" s="33"/>
      <c r="E193" s="33">
        <v>191</v>
      </c>
      <c r="F193" s="71" t="s">
        <v>671</v>
      </c>
      <c r="G193" s="71" t="s">
        <v>672</v>
      </c>
      <c r="H193" s="33" t="str">
        <f t="shared" si="2"/>
        <v>ҚАСИЕТТІ ТАҚ (ВАТИКАН ҚАЛА-МЕМЛЕКЕТІ) / СВЯТОЙ ПРЕСТОЛ (ГОРОД-ГОСУДАРСТВО ВАТИКАН)</v>
      </c>
      <c r="I193" s="72" t="s">
        <v>673</v>
      </c>
      <c r="J193" s="73">
        <v>0</v>
      </c>
      <c r="K193" s="74">
        <v>1</v>
      </c>
    </row>
    <row r="194" spans="1:11" ht="38.25" x14ac:dyDescent="0.25">
      <c r="A194" s="33">
        <v>160</v>
      </c>
      <c r="B194" s="33">
        <v>0</v>
      </c>
      <c r="C194" s="33"/>
      <c r="D194" s="33"/>
      <c r="E194" s="33">
        <v>192</v>
      </c>
      <c r="F194" s="71" t="s">
        <v>674</v>
      </c>
      <c r="G194" s="71" t="s">
        <v>675</v>
      </c>
      <c r="H194" s="33" t="str">
        <f t="shared" si="2"/>
        <v>СОЛТЇСТІК МАРИАНА АРАЛДАРЫ / СЕВЕРНЫЕ МАРИАНСКИЕ О-ВА</v>
      </c>
      <c r="I194" s="72" t="s">
        <v>676</v>
      </c>
      <c r="J194" s="73">
        <v>0</v>
      </c>
      <c r="K194" s="74">
        <v>1</v>
      </c>
    </row>
    <row r="195" spans="1:11" ht="25.5" x14ac:dyDescent="0.25">
      <c r="A195" s="33">
        <v>192</v>
      </c>
      <c r="B195" s="33">
        <v>0</v>
      </c>
      <c r="C195" s="33"/>
      <c r="D195" s="33"/>
      <c r="E195" s="33">
        <v>193</v>
      </c>
      <c r="F195" s="71" t="s">
        <v>677</v>
      </c>
      <c r="G195" s="71" t="s">
        <v>678</v>
      </c>
      <c r="H195" s="33" t="str">
        <f t="shared" ref="H195:H258" si="3">CONCATENATE(IF(C195&lt;&gt;"",CONCATENATE(C195," "),""),IF(p_language_current_id=1,F195,IF(p_language_current_id=2,G195,IF(F195=G195,F195,CONCATENATE(G195,IF(B195=0," / ",CHAR(10)),F195)))),IF(D195&lt;&gt;"",CONCATENATE(" ",D195),""))</f>
        <v>СЕЙШЕЛ АРАЛДАРЫ / СЕЙШЕЛЬСКИЕ ОСТРОВА</v>
      </c>
      <c r="I195" s="72" t="s">
        <v>679</v>
      </c>
      <c r="J195" s="73">
        <v>0</v>
      </c>
      <c r="K195" s="74">
        <v>1</v>
      </c>
    </row>
    <row r="196" spans="1:11" ht="38.25" x14ac:dyDescent="0.25">
      <c r="A196" s="33">
        <v>284</v>
      </c>
      <c r="B196" s="33">
        <v>0</v>
      </c>
      <c r="C196" s="33"/>
      <c r="D196" s="33"/>
      <c r="E196" s="33">
        <v>194</v>
      </c>
      <c r="F196" s="71" t="s">
        <v>680</v>
      </c>
      <c r="G196" s="71" t="s">
        <v>680</v>
      </c>
      <c r="H196" s="33" t="str">
        <f t="shared" si="3"/>
        <v>СЕКТОР ГАЗА (бывш. ПАЛЕСТИНСКИЕ ТЕРРИТОРИИ)</v>
      </c>
      <c r="I196" s="72" t="s">
        <v>681</v>
      </c>
      <c r="J196" s="73">
        <v>0</v>
      </c>
      <c r="K196" s="74">
        <v>1</v>
      </c>
    </row>
    <row r="197" spans="1:11" x14ac:dyDescent="0.25">
      <c r="A197" s="33">
        <v>330</v>
      </c>
      <c r="B197" s="33">
        <v>0</v>
      </c>
      <c r="C197" s="33"/>
      <c r="D197" s="33"/>
      <c r="E197" s="33">
        <v>195</v>
      </c>
      <c r="F197" s="71" t="s">
        <v>682</v>
      </c>
      <c r="G197" s="71" t="s">
        <v>682</v>
      </c>
      <c r="H197" s="33" t="str">
        <f t="shared" si="3"/>
        <v>Сен-Бартелеми</v>
      </c>
      <c r="I197" s="72" t="s">
        <v>683</v>
      </c>
      <c r="J197" s="73">
        <v>0</v>
      </c>
      <c r="K197" s="74">
        <v>1</v>
      </c>
    </row>
    <row r="198" spans="1:11" x14ac:dyDescent="0.25">
      <c r="A198" s="33">
        <v>191</v>
      </c>
      <c r="B198" s="33">
        <v>0</v>
      </c>
      <c r="C198" s="33"/>
      <c r="D198" s="33"/>
      <c r="E198" s="33">
        <v>196</v>
      </c>
      <c r="F198" s="71" t="s">
        <v>684</v>
      </c>
      <c r="G198" s="71" t="s">
        <v>684</v>
      </c>
      <c r="H198" s="33" t="str">
        <f t="shared" si="3"/>
        <v>СЕНЕГАЛ</v>
      </c>
      <c r="I198" s="72" t="s">
        <v>685</v>
      </c>
      <c r="J198" s="73">
        <v>0</v>
      </c>
      <c r="K198" s="74">
        <v>1</v>
      </c>
    </row>
    <row r="199" spans="1:11" x14ac:dyDescent="0.25">
      <c r="A199" s="33">
        <v>329</v>
      </c>
      <c r="B199" s="33">
        <v>0</v>
      </c>
      <c r="C199" s="33"/>
      <c r="D199" s="33"/>
      <c r="E199" s="33">
        <v>197</v>
      </c>
      <c r="F199" s="71" t="s">
        <v>686</v>
      </c>
      <c r="G199" s="71" t="s">
        <v>686</v>
      </c>
      <c r="H199" s="33" t="str">
        <f t="shared" si="3"/>
        <v>СЕН-МАРТЕН</v>
      </c>
      <c r="I199" s="72" t="s">
        <v>687</v>
      </c>
      <c r="J199" s="73">
        <v>0</v>
      </c>
      <c r="K199" s="74">
        <v>1</v>
      </c>
    </row>
    <row r="200" spans="1:11" ht="38.25" x14ac:dyDescent="0.25">
      <c r="A200" s="33">
        <v>187</v>
      </c>
      <c r="B200" s="33">
        <v>0</v>
      </c>
      <c r="C200" s="33"/>
      <c r="D200" s="33"/>
      <c r="E200" s="33">
        <v>198</v>
      </c>
      <c r="F200" s="71" t="s">
        <v>688</v>
      </c>
      <c r="G200" s="71" t="s">
        <v>689</v>
      </c>
      <c r="H200" s="33" t="str">
        <f t="shared" si="3"/>
        <v>СЕНТ-ВИНСЕНТ Ж?НЕ ГРЕНАДИНДЕР / СЕНТ-ВИНСЕНТ И ГРЕНАДИНЫ</v>
      </c>
      <c r="I200" s="72" t="s">
        <v>690</v>
      </c>
      <c r="J200" s="73">
        <v>0</v>
      </c>
      <c r="K200" s="74">
        <v>1</v>
      </c>
    </row>
    <row r="201" spans="1:11" ht="25.5" x14ac:dyDescent="0.25">
      <c r="A201" s="33">
        <v>183</v>
      </c>
      <c r="B201" s="33">
        <v>0</v>
      </c>
      <c r="C201" s="33"/>
      <c r="D201" s="33"/>
      <c r="E201" s="33">
        <v>199</v>
      </c>
      <c r="F201" s="71" t="s">
        <v>691</v>
      </c>
      <c r="G201" s="71" t="s">
        <v>692</v>
      </c>
      <c r="H201" s="33" t="str">
        <f t="shared" si="3"/>
        <v>СЕНТ-КИТС Ж?НЕ НЕВИС / СЕНТ-КИТС И НЕВИС</v>
      </c>
      <c r="I201" s="72" t="s">
        <v>693</v>
      </c>
      <c r="J201" s="73">
        <v>0</v>
      </c>
      <c r="K201" s="74">
        <v>1</v>
      </c>
    </row>
    <row r="202" spans="1:11" x14ac:dyDescent="0.25">
      <c r="A202" s="33">
        <v>185</v>
      </c>
      <c r="B202" s="33">
        <v>0</v>
      </c>
      <c r="C202" s="33"/>
      <c r="D202" s="33"/>
      <c r="E202" s="33">
        <v>200</v>
      </c>
      <c r="F202" s="71" t="s">
        <v>694</v>
      </c>
      <c r="G202" s="71" t="s">
        <v>694</v>
      </c>
      <c r="H202" s="33" t="str">
        <f t="shared" si="3"/>
        <v>СЕНТ-ЛЮСИЯ</v>
      </c>
      <c r="I202" s="72" t="s">
        <v>695</v>
      </c>
      <c r="J202" s="73">
        <v>0</v>
      </c>
      <c r="K202" s="74">
        <v>1</v>
      </c>
    </row>
    <row r="203" spans="1:11" ht="25.5" x14ac:dyDescent="0.25">
      <c r="A203" s="33">
        <v>186</v>
      </c>
      <c r="B203" s="33">
        <v>0</v>
      </c>
      <c r="C203" s="33"/>
      <c r="D203" s="33"/>
      <c r="E203" s="33">
        <v>201</v>
      </c>
      <c r="F203" s="71" t="s">
        <v>696</v>
      </c>
      <c r="G203" s="71" t="s">
        <v>697</v>
      </c>
      <c r="H203" s="33" t="str">
        <f t="shared" si="3"/>
        <v>СЕНТ-ПЬЕР Ж?НЕ МИКЕЛОН / СЕНТ-ПЬЕР И МИКЕЛОН</v>
      </c>
      <c r="I203" s="72" t="s">
        <v>698</v>
      </c>
      <c r="J203" s="73">
        <v>0</v>
      </c>
      <c r="K203" s="74">
        <v>1</v>
      </c>
    </row>
    <row r="204" spans="1:11" x14ac:dyDescent="0.25">
      <c r="A204" s="33">
        <v>296</v>
      </c>
      <c r="B204" s="33">
        <v>0</v>
      </c>
      <c r="C204" s="33"/>
      <c r="D204" s="33"/>
      <c r="E204" s="33">
        <v>202</v>
      </c>
      <c r="F204" s="71" t="s">
        <v>699</v>
      </c>
      <c r="G204" s="71" t="s">
        <v>699</v>
      </c>
      <c r="H204" s="33" t="str">
        <f t="shared" si="3"/>
        <v>СЕРБИЯ</v>
      </c>
      <c r="I204" s="72" t="s">
        <v>700</v>
      </c>
      <c r="J204" s="73">
        <v>0</v>
      </c>
      <c r="K204" s="74">
        <v>1</v>
      </c>
    </row>
    <row r="205" spans="1:11" x14ac:dyDescent="0.25">
      <c r="A205" s="33">
        <v>194</v>
      </c>
      <c r="B205" s="33">
        <v>0</v>
      </c>
      <c r="C205" s="33"/>
      <c r="D205" s="33"/>
      <c r="E205" s="33">
        <v>203</v>
      </c>
      <c r="F205" s="71" t="s">
        <v>701</v>
      </c>
      <c r="G205" s="71" t="s">
        <v>701</v>
      </c>
      <c r="H205" s="33" t="str">
        <f t="shared" si="3"/>
        <v>СИНГАПУР</v>
      </c>
      <c r="I205" s="72" t="s">
        <v>702</v>
      </c>
      <c r="J205" s="73">
        <v>0</v>
      </c>
      <c r="K205" s="74">
        <v>1</v>
      </c>
    </row>
    <row r="206" spans="1:11" ht="51" x14ac:dyDescent="0.25">
      <c r="A206" s="33">
        <v>302</v>
      </c>
      <c r="B206" s="33">
        <v>0</v>
      </c>
      <c r="C206" s="33"/>
      <c r="D206" s="33"/>
      <c r="E206" s="33">
        <v>204</v>
      </c>
      <c r="F206" s="71" t="s">
        <v>703</v>
      </c>
      <c r="G206" s="71" t="s">
        <v>704</v>
      </c>
      <c r="H206" s="33" t="str">
        <f t="shared" si="3"/>
        <v>СИНТ-МАРТЕН (ГОЛЛАНДИЯ БӨЛІГІ) / СИНТ-МАРТЕН (ГОЛЛАНДСКАЯ ЧАСТЬ)</v>
      </c>
      <c r="I206" s="72" t="s">
        <v>705</v>
      </c>
      <c r="J206" s="73">
        <v>0</v>
      </c>
      <c r="K206" s="74">
        <v>1</v>
      </c>
    </row>
    <row r="207" spans="1:11" ht="51" x14ac:dyDescent="0.25">
      <c r="A207" s="33">
        <v>209</v>
      </c>
      <c r="B207" s="33">
        <v>0</v>
      </c>
      <c r="C207" s="33"/>
      <c r="D207" s="33"/>
      <c r="E207" s="33">
        <v>205</v>
      </c>
      <c r="F207" s="71" t="s">
        <v>706</v>
      </c>
      <c r="G207" s="71" t="s">
        <v>707</v>
      </c>
      <c r="H207" s="33" t="str">
        <f t="shared" si="3"/>
        <v>СИРИЯ АРАБ РЕСПУБЛИКАСЫ / СИРИЙСКАЯ АРАБСКАЯ РЕСПУБЛИКА</v>
      </c>
      <c r="I207" s="72" t="s">
        <v>708</v>
      </c>
      <c r="J207" s="73">
        <v>0</v>
      </c>
      <c r="K207" s="74">
        <v>1</v>
      </c>
    </row>
    <row r="208" spans="1:11" x14ac:dyDescent="0.25">
      <c r="A208" s="33">
        <v>195</v>
      </c>
      <c r="B208" s="33">
        <v>0</v>
      </c>
      <c r="C208" s="33"/>
      <c r="D208" s="33"/>
      <c r="E208" s="33">
        <v>206</v>
      </c>
      <c r="F208" s="71" t="s">
        <v>709</v>
      </c>
      <c r="G208" s="71" t="s">
        <v>709</v>
      </c>
      <c r="H208" s="33" t="str">
        <f t="shared" si="3"/>
        <v>СЛОВАКИЯ</v>
      </c>
      <c r="I208" s="72" t="s">
        <v>710</v>
      </c>
      <c r="J208" s="73">
        <v>0</v>
      </c>
      <c r="K208" s="74">
        <v>1</v>
      </c>
    </row>
    <row r="209" spans="1:11" x14ac:dyDescent="0.25">
      <c r="A209" s="33">
        <v>197</v>
      </c>
      <c r="B209" s="33">
        <v>0</v>
      </c>
      <c r="C209" s="33"/>
      <c r="D209" s="33"/>
      <c r="E209" s="33">
        <v>207</v>
      </c>
      <c r="F209" s="71" t="s">
        <v>711</v>
      </c>
      <c r="G209" s="71" t="s">
        <v>711</v>
      </c>
      <c r="H209" s="33" t="str">
        <f t="shared" si="3"/>
        <v>СЛОВЕНИЯ</v>
      </c>
      <c r="I209" s="72" t="s">
        <v>712</v>
      </c>
      <c r="J209" s="73">
        <v>0</v>
      </c>
      <c r="K209" s="74">
        <v>1</v>
      </c>
    </row>
    <row r="210" spans="1:11" ht="38.25" x14ac:dyDescent="0.25">
      <c r="A210" s="33">
        <v>226</v>
      </c>
      <c r="B210" s="33">
        <v>0</v>
      </c>
      <c r="C210" s="33"/>
      <c r="D210" s="33"/>
      <c r="E210" s="33">
        <v>208</v>
      </c>
      <c r="F210" s="71" t="s">
        <v>713</v>
      </c>
      <c r="G210" s="71" t="s">
        <v>714</v>
      </c>
      <c r="H210" s="33" t="str">
        <f t="shared" si="3"/>
        <v>ҚҰРАМА КОРОЛДІГІ / СОЕДИНЕННОЕ КОРОЛЕВСТВО</v>
      </c>
      <c r="I210" s="72" t="s">
        <v>715</v>
      </c>
      <c r="J210" s="73">
        <v>0</v>
      </c>
      <c r="K210" s="74">
        <v>1</v>
      </c>
    </row>
    <row r="211" spans="1:11" ht="38.25" x14ac:dyDescent="0.25">
      <c r="A211" s="33">
        <v>230</v>
      </c>
      <c r="B211" s="33">
        <v>0</v>
      </c>
      <c r="C211" s="33"/>
      <c r="D211" s="33"/>
      <c r="E211" s="33">
        <v>209</v>
      </c>
      <c r="F211" s="71" t="s">
        <v>716</v>
      </c>
      <c r="G211" s="71" t="s">
        <v>717</v>
      </c>
      <c r="H211" s="33" t="str">
        <f t="shared" si="3"/>
        <v>АМЕРИКА ҚҰРАМА ШТАТТАР / СОЕДИНЕННЫЕ ШТАТЫ АМЕРИКИ</v>
      </c>
      <c r="I211" s="72" t="s">
        <v>718</v>
      </c>
      <c r="J211" s="73">
        <v>0</v>
      </c>
      <c r="K211" s="74">
        <v>1</v>
      </c>
    </row>
    <row r="212" spans="1:11" ht="25.5" x14ac:dyDescent="0.25">
      <c r="A212" s="33">
        <v>27</v>
      </c>
      <c r="B212" s="33">
        <v>0</v>
      </c>
      <c r="C212" s="33"/>
      <c r="D212" s="33"/>
      <c r="E212" s="33">
        <v>210</v>
      </c>
      <c r="F212" s="71" t="s">
        <v>719</v>
      </c>
      <c r="G212" s="71" t="s">
        <v>720</v>
      </c>
      <c r="H212" s="33" t="str">
        <f t="shared" si="3"/>
        <v>СОЛОМОН АРАЛДАРЫ / СОЛОМОНОВЫ ОСТРОВА</v>
      </c>
      <c r="I212" s="72" t="s">
        <v>721</v>
      </c>
      <c r="J212" s="73">
        <v>0</v>
      </c>
      <c r="K212" s="74">
        <v>1</v>
      </c>
    </row>
    <row r="213" spans="1:11" x14ac:dyDescent="0.25">
      <c r="A213" s="33">
        <v>198</v>
      </c>
      <c r="B213" s="33">
        <v>0</v>
      </c>
      <c r="C213" s="33"/>
      <c r="D213" s="33"/>
      <c r="E213" s="33">
        <v>211</v>
      </c>
      <c r="F213" s="71" t="s">
        <v>722</v>
      </c>
      <c r="G213" s="71" t="s">
        <v>722</v>
      </c>
      <c r="H213" s="33" t="str">
        <f t="shared" si="3"/>
        <v>СОМАЛИ</v>
      </c>
      <c r="I213" s="72" t="s">
        <v>723</v>
      </c>
      <c r="J213" s="73">
        <v>0</v>
      </c>
      <c r="K213" s="74">
        <v>1</v>
      </c>
    </row>
    <row r="214" spans="1:11" x14ac:dyDescent="0.25">
      <c r="A214" s="33">
        <v>203</v>
      </c>
      <c r="B214" s="33">
        <v>0</v>
      </c>
      <c r="C214" s="33"/>
      <c r="D214" s="33"/>
      <c r="E214" s="33">
        <v>212</v>
      </c>
      <c r="F214" s="71" t="s">
        <v>724</v>
      </c>
      <c r="G214" s="71" t="s">
        <v>724</v>
      </c>
      <c r="H214" s="33" t="str">
        <f t="shared" si="3"/>
        <v>СУДАН</v>
      </c>
      <c r="I214" s="72" t="s">
        <v>725</v>
      </c>
      <c r="J214" s="73">
        <v>0</v>
      </c>
      <c r="K214" s="74">
        <v>1</v>
      </c>
    </row>
    <row r="215" spans="1:11" x14ac:dyDescent="0.25">
      <c r="A215" s="33">
        <v>204</v>
      </c>
      <c r="B215" s="33">
        <v>0</v>
      </c>
      <c r="C215" s="33"/>
      <c r="D215" s="33"/>
      <c r="E215" s="33">
        <v>213</v>
      </c>
      <c r="F215" s="71" t="s">
        <v>726</v>
      </c>
      <c r="G215" s="71" t="s">
        <v>726</v>
      </c>
      <c r="H215" s="33" t="str">
        <f t="shared" si="3"/>
        <v>СУРИНАМ</v>
      </c>
      <c r="I215" s="72" t="s">
        <v>727</v>
      </c>
      <c r="J215" s="73">
        <v>0</v>
      </c>
      <c r="K215" s="74">
        <v>1</v>
      </c>
    </row>
    <row r="216" spans="1:11" x14ac:dyDescent="0.25">
      <c r="A216" s="33">
        <v>193</v>
      </c>
      <c r="B216" s="33">
        <v>0</v>
      </c>
      <c r="C216" s="33"/>
      <c r="D216" s="33"/>
      <c r="E216" s="33">
        <v>214</v>
      </c>
      <c r="F216" s="71" t="s">
        <v>728</v>
      </c>
      <c r="G216" s="71" t="s">
        <v>728</v>
      </c>
      <c r="H216" s="33" t="str">
        <f t="shared" si="3"/>
        <v>СЬЕРРА-ЛЕОНЕ</v>
      </c>
      <c r="I216" s="72" t="s">
        <v>729</v>
      </c>
      <c r="J216" s="73">
        <v>0</v>
      </c>
      <c r="K216" s="74">
        <v>1</v>
      </c>
    </row>
    <row r="217" spans="1:11" ht="25.5" x14ac:dyDescent="0.25">
      <c r="A217" s="33">
        <v>210</v>
      </c>
      <c r="B217" s="33">
        <v>0</v>
      </c>
      <c r="C217" s="33"/>
      <c r="D217" s="33"/>
      <c r="E217" s="33">
        <v>215</v>
      </c>
      <c r="F217" s="71" t="s">
        <v>730</v>
      </c>
      <c r="G217" s="71" t="s">
        <v>731</v>
      </c>
      <c r="H217" s="33" t="str">
        <f t="shared" si="3"/>
        <v>ТӘЖІКСТАН / ТАДЖИКИСТАН</v>
      </c>
      <c r="I217" s="72" t="s">
        <v>732</v>
      </c>
      <c r="J217" s="73">
        <v>1</v>
      </c>
      <c r="K217" s="74">
        <v>1</v>
      </c>
    </row>
    <row r="218" spans="1:11" ht="25.5" x14ac:dyDescent="0.25">
      <c r="A218" s="33">
        <v>44</v>
      </c>
      <c r="B218" s="33">
        <v>0</v>
      </c>
      <c r="C218" s="33"/>
      <c r="D218" s="33"/>
      <c r="E218" s="33">
        <v>216</v>
      </c>
      <c r="F218" s="71" t="s">
        <v>733</v>
      </c>
      <c r="G218" s="71" t="s">
        <v>734</v>
      </c>
      <c r="H218" s="33" t="str">
        <f t="shared" si="3"/>
        <v>Тайвань / Тайвань, провинция Китая</v>
      </c>
      <c r="I218" s="72" t="s">
        <v>735</v>
      </c>
      <c r="J218" s="73">
        <v>0</v>
      </c>
      <c r="K218" s="74">
        <v>1</v>
      </c>
    </row>
    <row r="219" spans="1:11" x14ac:dyDescent="0.25">
      <c r="A219" s="33">
        <v>211</v>
      </c>
      <c r="B219" s="33">
        <v>0</v>
      </c>
      <c r="C219" s="33"/>
      <c r="D219" s="33"/>
      <c r="E219" s="33">
        <v>217</v>
      </c>
      <c r="F219" s="71" t="s">
        <v>736</v>
      </c>
      <c r="G219" s="71" t="s">
        <v>736</v>
      </c>
      <c r="H219" s="33" t="str">
        <f t="shared" si="3"/>
        <v>ТАИЛАНД</v>
      </c>
      <c r="I219" s="72" t="s">
        <v>737</v>
      </c>
      <c r="J219" s="73">
        <v>0</v>
      </c>
      <c r="K219" s="74">
        <v>1</v>
      </c>
    </row>
    <row r="220" spans="1:11" ht="63.75" x14ac:dyDescent="0.25">
      <c r="A220" s="33">
        <v>229</v>
      </c>
      <c r="B220" s="33">
        <v>0</v>
      </c>
      <c r="C220" s="33"/>
      <c r="D220" s="33"/>
      <c r="E220" s="33">
        <v>218</v>
      </c>
      <c r="F220" s="71" t="s">
        <v>738</v>
      </c>
      <c r="G220" s="71" t="s">
        <v>739</v>
      </c>
      <c r="H220" s="33" t="str">
        <f t="shared" si="3"/>
        <v>ТАНЗАНИЯ, ҚҰРАМА РЕСПУБЛИКАСЫ / ТАНЗАНИЯ, ОБЪЕДИНЕННАЯ РЕСПУБЛИКА</v>
      </c>
      <c r="I220" s="72" t="s">
        <v>740</v>
      </c>
      <c r="J220" s="73">
        <v>0</v>
      </c>
      <c r="K220" s="74">
        <v>1</v>
      </c>
    </row>
    <row r="221" spans="1:11" x14ac:dyDescent="0.25">
      <c r="A221" s="33">
        <v>331</v>
      </c>
      <c r="B221" s="33">
        <v>0</v>
      </c>
      <c r="C221" s="33"/>
      <c r="D221" s="33"/>
      <c r="E221" s="33">
        <v>219</v>
      </c>
      <c r="F221" s="71" t="s">
        <v>741</v>
      </c>
      <c r="G221" s="71" t="s">
        <v>741</v>
      </c>
      <c r="H221" s="33" t="str">
        <f t="shared" si="3"/>
        <v>Тимор-Лешти</v>
      </c>
      <c r="I221" s="72" t="s">
        <v>742</v>
      </c>
      <c r="J221" s="73">
        <v>0</v>
      </c>
      <c r="K221" s="74">
        <v>1</v>
      </c>
    </row>
    <row r="222" spans="1:11" x14ac:dyDescent="0.25">
      <c r="A222" s="33">
        <v>212</v>
      </c>
      <c r="B222" s="33">
        <v>0</v>
      </c>
      <c r="C222" s="33"/>
      <c r="D222" s="33"/>
      <c r="E222" s="33">
        <v>220</v>
      </c>
      <c r="F222" s="71" t="s">
        <v>743</v>
      </c>
      <c r="G222" s="71" t="s">
        <v>743</v>
      </c>
      <c r="H222" s="33" t="str">
        <f t="shared" si="3"/>
        <v>ТОГО</v>
      </c>
      <c r="I222" s="72" t="s">
        <v>744</v>
      </c>
      <c r="J222" s="73">
        <v>0</v>
      </c>
      <c r="K222" s="74">
        <v>1</v>
      </c>
    </row>
    <row r="223" spans="1:11" x14ac:dyDescent="0.25">
      <c r="A223" s="33">
        <v>213</v>
      </c>
      <c r="B223" s="33">
        <v>0</v>
      </c>
      <c r="C223" s="33"/>
      <c r="D223" s="33"/>
      <c r="E223" s="33">
        <v>221</v>
      </c>
      <c r="F223" s="71" t="s">
        <v>745</v>
      </c>
      <c r="G223" s="71" t="s">
        <v>745</v>
      </c>
      <c r="H223" s="33" t="str">
        <f t="shared" si="3"/>
        <v>ТОКЕЛАУ</v>
      </c>
      <c r="I223" s="72" t="s">
        <v>746</v>
      </c>
      <c r="J223" s="73">
        <v>0</v>
      </c>
      <c r="K223" s="74">
        <v>1</v>
      </c>
    </row>
    <row r="224" spans="1:11" x14ac:dyDescent="0.25">
      <c r="A224" s="33">
        <v>214</v>
      </c>
      <c r="B224" s="33">
        <v>0</v>
      </c>
      <c r="C224" s="33"/>
      <c r="D224" s="33"/>
      <c r="E224" s="33">
        <v>222</v>
      </c>
      <c r="F224" s="71" t="s">
        <v>747</v>
      </c>
      <c r="G224" s="71" t="s">
        <v>747</v>
      </c>
      <c r="H224" s="33" t="str">
        <f t="shared" si="3"/>
        <v>ТОНГА</v>
      </c>
      <c r="I224" s="72" t="s">
        <v>748</v>
      </c>
      <c r="J224" s="73">
        <v>0</v>
      </c>
      <c r="K224" s="74">
        <v>1</v>
      </c>
    </row>
    <row r="225" spans="1:11" ht="25.5" x14ac:dyDescent="0.25">
      <c r="A225" s="33">
        <v>215</v>
      </c>
      <c r="B225" s="33">
        <v>0</v>
      </c>
      <c r="C225" s="33"/>
      <c r="D225" s="33"/>
      <c r="E225" s="33">
        <v>223</v>
      </c>
      <c r="F225" s="71" t="s">
        <v>749</v>
      </c>
      <c r="G225" s="71" t="s">
        <v>750</v>
      </c>
      <c r="H225" s="33" t="str">
        <f t="shared" si="3"/>
        <v>ТРИНИДАД ЖӘНЕ ТОБАГО / ТРИНИДАД И ТОБАГО</v>
      </c>
      <c r="I225" s="72" t="s">
        <v>751</v>
      </c>
      <c r="J225" s="73">
        <v>0</v>
      </c>
      <c r="K225" s="74">
        <v>1</v>
      </c>
    </row>
    <row r="226" spans="1:11" x14ac:dyDescent="0.25">
      <c r="A226" s="33">
        <v>221</v>
      </c>
      <c r="B226" s="33">
        <v>0</v>
      </c>
      <c r="C226" s="33"/>
      <c r="D226" s="33"/>
      <c r="E226" s="33">
        <v>224</v>
      </c>
      <c r="F226" s="71" t="s">
        <v>752</v>
      </c>
      <c r="G226" s="71" t="s">
        <v>752</v>
      </c>
      <c r="H226" s="33" t="str">
        <f t="shared" si="3"/>
        <v>ТУВАЛУ</v>
      </c>
      <c r="I226" s="72" t="s">
        <v>753</v>
      </c>
      <c r="J226" s="73">
        <v>0</v>
      </c>
      <c r="K226" s="74">
        <v>1</v>
      </c>
    </row>
    <row r="227" spans="1:11" x14ac:dyDescent="0.25">
      <c r="A227" s="33">
        <v>217</v>
      </c>
      <c r="B227" s="33">
        <v>0</v>
      </c>
      <c r="C227" s="33"/>
      <c r="D227" s="33"/>
      <c r="E227" s="33">
        <v>225</v>
      </c>
      <c r="F227" s="71" t="s">
        <v>754</v>
      </c>
      <c r="G227" s="71" t="s">
        <v>754</v>
      </c>
      <c r="H227" s="33" t="str">
        <f t="shared" si="3"/>
        <v>ТУНИС</v>
      </c>
      <c r="I227" s="72" t="s">
        <v>755</v>
      </c>
      <c r="J227" s="73">
        <v>0</v>
      </c>
      <c r="K227" s="74">
        <v>1</v>
      </c>
    </row>
    <row r="228" spans="1:11" ht="25.5" x14ac:dyDescent="0.25">
      <c r="A228" s="33">
        <v>219</v>
      </c>
      <c r="B228" s="33">
        <v>0</v>
      </c>
      <c r="C228" s="33"/>
      <c r="D228" s="33"/>
      <c r="E228" s="33">
        <v>226</v>
      </c>
      <c r="F228" s="71" t="s">
        <v>756</v>
      </c>
      <c r="G228" s="71" t="s">
        <v>757</v>
      </c>
      <c r="H228" s="33" t="str">
        <f t="shared" si="3"/>
        <v>ТҮРКМЕНСТАН / ТУРКМЕНИСТАН</v>
      </c>
      <c r="I228" s="72" t="s">
        <v>758</v>
      </c>
      <c r="J228" s="73">
        <v>1</v>
      </c>
      <c r="K228" s="74">
        <v>1</v>
      </c>
    </row>
    <row r="229" spans="1:11" x14ac:dyDescent="0.25">
      <c r="A229" s="33">
        <v>218</v>
      </c>
      <c r="B229" s="33">
        <v>0</v>
      </c>
      <c r="C229" s="33"/>
      <c r="D229" s="33"/>
      <c r="E229" s="33">
        <v>227</v>
      </c>
      <c r="F229" s="71" t="s">
        <v>759</v>
      </c>
      <c r="G229" s="71" t="s">
        <v>760</v>
      </c>
      <c r="H229" s="33" t="str">
        <f t="shared" si="3"/>
        <v>ТҮРКИЯ / ТУРЦИЯ</v>
      </c>
      <c r="I229" s="72" t="s">
        <v>761</v>
      </c>
      <c r="J229" s="73">
        <v>0</v>
      </c>
      <c r="K229" s="74">
        <v>1</v>
      </c>
    </row>
    <row r="230" spans="1:11" x14ac:dyDescent="0.25">
      <c r="A230" s="33">
        <v>222</v>
      </c>
      <c r="B230" s="33">
        <v>0</v>
      </c>
      <c r="C230" s="33"/>
      <c r="D230" s="33"/>
      <c r="E230" s="33">
        <v>228</v>
      </c>
      <c r="F230" s="71" t="s">
        <v>762</v>
      </c>
      <c r="G230" s="71" t="s">
        <v>762</v>
      </c>
      <c r="H230" s="33" t="str">
        <f t="shared" si="3"/>
        <v>УГАНДА</v>
      </c>
      <c r="I230" s="72" t="s">
        <v>763</v>
      </c>
      <c r="J230" s="73">
        <v>0</v>
      </c>
      <c r="K230" s="74">
        <v>1</v>
      </c>
    </row>
    <row r="231" spans="1:11" x14ac:dyDescent="0.25">
      <c r="A231" s="33">
        <v>234</v>
      </c>
      <c r="B231" s="33">
        <v>0</v>
      </c>
      <c r="C231" s="33"/>
      <c r="D231" s="33"/>
      <c r="E231" s="33">
        <v>229</v>
      </c>
      <c r="F231" s="71" t="s">
        <v>764</v>
      </c>
      <c r="G231" s="71" t="s">
        <v>765</v>
      </c>
      <c r="H231" s="33" t="str">
        <f t="shared" si="3"/>
        <v>ӨЗБЕКСТАН / УЗБЕКИСТАН</v>
      </c>
      <c r="I231" s="72" t="s">
        <v>766</v>
      </c>
      <c r="J231" s="73">
        <v>1</v>
      </c>
      <c r="K231" s="74">
        <v>1</v>
      </c>
    </row>
    <row r="232" spans="1:11" x14ac:dyDescent="0.25">
      <c r="A232" s="33">
        <v>223</v>
      </c>
      <c r="B232" s="33">
        <v>0</v>
      </c>
      <c r="C232" s="33"/>
      <c r="D232" s="33"/>
      <c r="E232" s="33">
        <v>230</v>
      </c>
      <c r="F232" s="71" t="s">
        <v>767</v>
      </c>
      <c r="G232" s="71" t="s">
        <v>767</v>
      </c>
      <c r="H232" s="33" t="str">
        <f t="shared" si="3"/>
        <v>УКРАИНА</v>
      </c>
      <c r="I232" s="72" t="s">
        <v>768</v>
      </c>
      <c r="J232" s="73">
        <v>1</v>
      </c>
      <c r="K232" s="74">
        <v>1</v>
      </c>
    </row>
    <row r="233" spans="1:11" ht="25.5" x14ac:dyDescent="0.25">
      <c r="A233" s="33">
        <v>237</v>
      </c>
      <c r="B233" s="33">
        <v>0</v>
      </c>
      <c r="C233" s="33"/>
      <c r="D233" s="33"/>
      <c r="E233" s="33">
        <v>231</v>
      </c>
      <c r="F233" s="71" t="s">
        <v>769</v>
      </c>
      <c r="G233" s="71" t="s">
        <v>770</v>
      </c>
      <c r="H233" s="33" t="str">
        <f t="shared" si="3"/>
        <v>УОЛЛИС ПЕН ФУТУНА / УОЛЛИС И ФУТУНА</v>
      </c>
      <c r="I233" s="72" t="s">
        <v>771</v>
      </c>
      <c r="J233" s="73">
        <v>0</v>
      </c>
      <c r="K233" s="74">
        <v>1</v>
      </c>
    </row>
    <row r="234" spans="1:11" x14ac:dyDescent="0.25">
      <c r="A234" s="33">
        <v>233</v>
      </c>
      <c r="B234" s="33">
        <v>0</v>
      </c>
      <c r="C234" s="33"/>
      <c r="D234" s="33"/>
      <c r="E234" s="33">
        <v>232</v>
      </c>
      <c r="F234" s="71" t="s">
        <v>772</v>
      </c>
      <c r="G234" s="71" t="s">
        <v>772</v>
      </c>
      <c r="H234" s="33" t="str">
        <f t="shared" si="3"/>
        <v>УРУГВАЙ</v>
      </c>
      <c r="I234" s="72" t="s">
        <v>773</v>
      </c>
      <c r="J234" s="73">
        <v>0</v>
      </c>
      <c r="K234" s="74">
        <v>1</v>
      </c>
    </row>
    <row r="235" spans="1:11" x14ac:dyDescent="0.25">
      <c r="A235" s="33">
        <v>236</v>
      </c>
      <c r="B235" s="33">
        <v>0</v>
      </c>
      <c r="C235" s="33"/>
      <c r="D235" s="33"/>
      <c r="E235" s="33">
        <v>233</v>
      </c>
      <c r="F235" s="71" t="s">
        <v>774</v>
      </c>
      <c r="G235" s="71" t="s">
        <v>774</v>
      </c>
      <c r="H235" s="33" t="str">
        <f t="shared" si="3"/>
        <v>УЭЙК</v>
      </c>
      <c r="I235" s="72" t="s">
        <v>775</v>
      </c>
      <c r="J235" s="73">
        <v>0</v>
      </c>
      <c r="K235" s="74">
        <v>1</v>
      </c>
    </row>
    <row r="236" spans="1:11" ht="25.5" x14ac:dyDescent="0.25">
      <c r="A236" s="33">
        <v>67</v>
      </c>
      <c r="B236" s="33">
        <v>0</v>
      </c>
      <c r="C236" s="33"/>
      <c r="D236" s="33"/>
      <c r="E236" s="33">
        <v>234</v>
      </c>
      <c r="F236" s="71" t="s">
        <v>776</v>
      </c>
      <c r="G236" s="71" t="s">
        <v>777</v>
      </c>
      <c r="H236" s="33" t="str">
        <f t="shared" si="3"/>
        <v>ФАРЕР АРАЛДАРЫ / ФАРЕРСКИЕ ОСТРОВА</v>
      </c>
      <c r="I236" s="72" t="s">
        <v>778</v>
      </c>
      <c r="J236" s="73">
        <v>0</v>
      </c>
      <c r="K236" s="74">
        <v>1</v>
      </c>
    </row>
    <row r="237" spans="1:11" x14ac:dyDescent="0.25">
      <c r="A237" s="33">
        <v>69</v>
      </c>
      <c r="B237" s="33">
        <v>0</v>
      </c>
      <c r="C237" s="33"/>
      <c r="D237" s="33"/>
      <c r="E237" s="33">
        <v>235</v>
      </c>
      <c r="F237" s="71" t="s">
        <v>779</v>
      </c>
      <c r="G237" s="71" t="s">
        <v>779</v>
      </c>
      <c r="H237" s="33" t="str">
        <f t="shared" si="3"/>
        <v>ФИДЖИ</v>
      </c>
      <c r="I237" s="72" t="s">
        <v>780</v>
      </c>
      <c r="J237" s="73">
        <v>0</v>
      </c>
      <c r="K237" s="74">
        <v>1</v>
      </c>
    </row>
    <row r="238" spans="1:11" x14ac:dyDescent="0.25">
      <c r="A238" s="33">
        <v>170</v>
      </c>
      <c r="B238" s="33">
        <v>0</v>
      </c>
      <c r="C238" s="33"/>
      <c r="D238" s="33"/>
      <c r="E238" s="33">
        <v>236</v>
      </c>
      <c r="F238" s="71" t="s">
        <v>781</v>
      </c>
      <c r="G238" s="71" t="s">
        <v>782</v>
      </c>
      <c r="H238" s="33" t="str">
        <f t="shared" si="3"/>
        <v>ФИЛИППИН / ФИЛИППИНЫ</v>
      </c>
      <c r="I238" s="72" t="s">
        <v>783</v>
      </c>
      <c r="J238" s="73">
        <v>0</v>
      </c>
      <c r="K238" s="74">
        <v>1</v>
      </c>
    </row>
    <row r="239" spans="1:11" x14ac:dyDescent="0.25">
      <c r="A239" s="33">
        <v>70</v>
      </c>
      <c r="B239" s="33">
        <v>0</v>
      </c>
      <c r="C239" s="33"/>
      <c r="D239" s="33"/>
      <c r="E239" s="33">
        <v>237</v>
      </c>
      <c r="F239" s="71" t="s">
        <v>784</v>
      </c>
      <c r="G239" s="71" t="s">
        <v>784</v>
      </c>
      <c r="H239" s="33" t="str">
        <f t="shared" si="3"/>
        <v>ФИНЛЯНДИЯ</v>
      </c>
      <c r="I239" s="72" t="s">
        <v>785</v>
      </c>
      <c r="J239" s="73">
        <v>0</v>
      </c>
      <c r="K239" s="74">
        <v>1</v>
      </c>
    </row>
    <row r="240" spans="1:11" ht="51" x14ac:dyDescent="0.25">
      <c r="A240" s="33">
        <v>68</v>
      </c>
      <c r="B240" s="33">
        <v>0</v>
      </c>
      <c r="C240" s="33"/>
      <c r="D240" s="33"/>
      <c r="E240" s="33">
        <v>238</v>
      </c>
      <c r="F240" s="71" t="s">
        <v>786</v>
      </c>
      <c r="G240" s="71" t="s">
        <v>787</v>
      </c>
      <c r="H240" s="33" t="str">
        <f t="shared" si="3"/>
        <v>ФОЛКЛЕНД (МАЛЬВИН) АРАЛДАРЫ / ФОЛКЛЕНДСКИЕ О-ВА ( МАЛЬВИНСКИЕ)</v>
      </c>
      <c r="I240" s="72" t="s">
        <v>788</v>
      </c>
      <c r="J240" s="73">
        <v>0</v>
      </c>
      <c r="K240" s="74">
        <v>1</v>
      </c>
    </row>
    <row r="241" spans="1:11" x14ac:dyDescent="0.25">
      <c r="A241" s="33">
        <v>71</v>
      </c>
      <c r="B241" s="33">
        <v>0</v>
      </c>
      <c r="C241" s="33"/>
      <c r="D241" s="33"/>
      <c r="E241" s="33">
        <v>239</v>
      </c>
      <c r="F241" s="71" t="s">
        <v>789</v>
      </c>
      <c r="G241" s="71" t="s">
        <v>789</v>
      </c>
      <c r="H241" s="33" t="str">
        <f t="shared" si="3"/>
        <v>ФРАНЦИЯ</v>
      </c>
      <c r="I241" s="72" t="s">
        <v>790</v>
      </c>
      <c r="J241" s="73">
        <v>0</v>
      </c>
      <c r="K241" s="74">
        <v>1</v>
      </c>
    </row>
    <row r="242" spans="1:11" ht="25.5" x14ac:dyDescent="0.25">
      <c r="A242" s="33">
        <v>72</v>
      </c>
      <c r="B242" s="33">
        <v>0</v>
      </c>
      <c r="C242" s="33"/>
      <c r="D242" s="33"/>
      <c r="E242" s="33">
        <v>240</v>
      </c>
      <c r="F242" s="71" t="s">
        <v>791</v>
      </c>
      <c r="G242" s="71" t="s">
        <v>792</v>
      </c>
      <c r="H242" s="33" t="str">
        <f t="shared" si="3"/>
        <v>ФРАНЦУЗ ГВИАНАСЫ / ФРАНЦУЗСКАЯ ГВИАНА</v>
      </c>
      <c r="I242" s="72" t="s">
        <v>793</v>
      </c>
      <c r="J242" s="73">
        <v>0</v>
      </c>
      <c r="K242" s="74">
        <v>1</v>
      </c>
    </row>
    <row r="243" spans="1:11" ht="38.25" x14ac:dyDescent="0.25">
      <c r="A243" s="33">
        <v>73</v>
      </c>
      <c r="B243" s="33">
        <v>0</v>
      </c>
      <c r="C243" s="33"/>
      <c r="D243" s="33"/>
      <c r="E243" s="33">
        <v>241</v>
      </c>
      <c r="F243" s="71" t="s">
        <v>794</v>
      </c>
      <c r="G243" s="71" t="s">
        <v>795</v>
      </c>
      <c r="H243" s="33" t="str">
        <f t="shared" si="3"/>
        <v>ФРАНЦУЗ ПОЛИНЕЗИЯСЫ / ФРАНЦУЗСКАЯ ПОЛИНЕЗИЯ</v>
      </c>
      <c r="I243" s="72" t="s">
        <v>796</v>
      </c>
      <c r="J243" s="73">
        <v>0</v>
      </c>
      <c r="K243" s="74">
        <v>1</v>
      </c>
    </row>
    <row r="244" spans="1:11" ht="38.25" x14ac:dyDescent="0.25">
      <c r="A244" s="33">
        <v>74</v>
      </c>
      <c r="B244" s="33">
        <v>0</v>
      </c>
      <c r="C244" s="33"/>
      <c r="D244" s="33"/>
      <c r="E244" s="33">
        <v>242</v>
      </c>
      <c r="F244" s="71" t="s">
        <v>797</v>
      </c>
      <c r="G244" s="71" t="s">
        <v>798</v>
      </c>
      <c r="H244" s="33" t="str">
        <f t="shared" si="3"/>
        <v>Францз оңтүстік аумақтары / Французские южные территории</v>
      </c>
      <c r="I244" s="72" t="s">
        <v>799</v>
      </c>
      <c r="J244" s="73">
        <v>0</v>
      </c>
      <c r="K244" s="74">
        <v>1</v>
      </c>
    </row>
    <row r="245" spans="1:11" x14ac:dyDescent="0.25">
      <c r="A245" s="33">
        <v>53</v>
      </c>
      <c r="B245" s="33">
        <v>0</v>
      </c>
      <c r="C245" s="33"/>
      <c r="D245" s="33"/>
      <c r="E245" s="33">
        <v>243</v>
      </c>
      <c r="F245" s="71" t="s">
        <v>800</v>
      </c>
      <c r="G245" s="71" t="s">
        <v>800</v>
      </c>
      <c r="H245" s="33" t="str">
        <f t="shared" si="3"/>
        <v>ХОРВАТИЯ</v>
      </c>
      <c r="I245" s="72" t="s">
        <v>801</v>
      </c>
      <c r="J245" s="73">
        <v>0</v>
      </c>
      <c r="K245" s="74">
        <v>1</v>
      </c>
    </row>
    <row r="246" spans="1:11" ht="63.75" x14ac:dyDescent="0.25">
      <c r="A246" s="33">
        <v>39</v>
      </c>
      <c r="B246" s="33">
        <v>0</v>
      </c>
      <c r="C246" s="33"/>
      <c r="D246" s="33"/>
      <c r="E246" s="33">
        <v>244</v>
      </c>
      <c r="F246" s="71" t="s">
        <v>802</v>
      </c>
      <c r="G246" s="71" t="s">
        <v>803</v>
      </c>
      <c r="H246" s="33" t="str">
        <f t="shared" si="3"/>
        <v>ОРТАЛЫҚ АФРИКА РЕСПУБЛИКАСЫ / ЦЕНТРАЛЬНО-АФРИКАНСКАЯ РЕСПУБЛИКА</v>
      </c>
      <c r="I246" s="72" t="s">
        <v>804</v>
      </c>
      <c r="J246" s="73">
        <v>0</v>
      </c>
      <c r="K246" s="74">
        <v>1</v>
      </c>
    </row>
    <row r="247" spans="1:11" x14ac:dyDescent="0.25">
      <c r="A247" s="33">
        <v>41</v>
      </c>
      <c r="B247" s="33">
        <v>0</v>
      </c>
      <c r="C247" s="33"/>
      <c r="D247" s="33"/>
      <c r="E247" s="33">
        <v>245</v>
      </c>
      <c r="F247" s="71" t="s">
        <v>805</v>
      </c>
      <c r="G247" s="71" t="s">
        <v>805</v>
      </c>
      <c r="H247" s="33" t="str">
        <f t="shared" si="3"/>
        <v>ЧАД</v>
      </c>
      <c r="I247" s="72" t="s">
        <v>806</v>
      </c>
      <c r="J247" s="73">
        <v>0</v>
      </c>
      <c r="K247" s="74">
        <v>1</v>
      </c>
    </row>
    <row r="248" spans="1:11" x14ac:dyDescent="0.25">
      <c r="A248" s="33">
        <v>297</v>
      </c>
      <c r="B248" s="33">
        <v>0</v>
      </c>
      <c r="C248" s="33"/>
      <c r="D248" s="33"/>
      <c r="E248" s="33">
        <v>246</v>
      </c>
      <c r="F248" s="71" t="s">
        <v>807</v>
      </c>
      <c r="G248" s="71" t="s">
        <v>807</v>
      </c>
      <c r="H248" s="33" t="str">
        <f t="shared" si="3"/>
        <v>Черногория</v>
      </c>
      <c r="I248" s="72" t="s">
        <v>808</v>
      </c>
      <c r="J248" s="73">
        <v>0</v>
      </c>
      <c r="K248" s="74">
        <v>1</v>
      </c>
    </row>
    <row r="249" spans="1:11" x14ac:dyDescent="0.25">
      <c r="A249" s="33">
        <v>42</v>
      </c>
      <c r="B249" s="33">
        <v>0</v>
      </c>
      <c r="C249" s="33"/>
      <c r="D249" s="33"/>
      <c r="E249" s="33">
        <v>247</v>
      </c>
      <c r="F249" s="71" t="s">
        <v>809</v>
      </c>
      <c r="G249" s="71" t="s">
        <v>809</v>
      </c>
      <c r="H249" s="33" t="str">
        <f t="shared" si="3"/>
        <v>ЧИЛИ</v>
      </c>
      <c r="I249" s="72" t="s">
        <v>810</v>
      </c>
      <c r="J249" s="73">
        <v>0</v>
      </c>
      <c r="K249" s="74">
        <v>1</v>
      </c>
    </row>
    <row r="250" spans="1:11" x14ac:dyDescent="0.25">
      <c r="A250" s="33">
        <v>208</v>
      </c>
      <c r="B250" s="33">
        <v>0</v>
      </c>
      <c r="C250" s="33"/>
      <c r="D250" s="33"/>
      <c r="E250" s="33">
        <v>248</v>
      </c>
      <c r="F250" s="71" t="s">
        <v>811</v>
      </c>
      <c r="G250" s="71" t="s">
        <v>811</v>
      </c>
      <c r="H250" s="33" t="str">
        <f t="shared" si="3"/>
        <v>ШВЕЙЦАРИЯ</v>
      </c>
      <c r="I250" s="72" t="s">
        <v>812</v>
      </c>
      <c r="J250" s="73">
        <v>0</v>
      </c>
      <c r="K250" s="74">
        <v>1</v>
      </c>
    </row>
    <row r="251" spans="1:11" x14ac:dyDescent="0.25">
      <c r="A251" s="33">
        <v>207</v>
      </c>
      <c r="B251" s="33">
        <v>0</v>
      </c>
      <c r="C251" s="33"/>
      <c r="D251" s="33"/>
      <c r="E251" s="33">
        <v>249</v>
      </c>
      <c r="F251" s="71" t="s">
        <v>813</v>
      </c>
      <c r="G251" s="71" t="s">
        <v>813</v>
      </c>
      <c r="H251" s="33" t="str">
        <f t="shared" si="3"/>
        <v>ШВЕЦИЯ</v>
      </c>
      <c r="I251" s="72" t="s">
        <v>814</v>
      </c>
      <c r="J251" s="73">
        <v>0</v>
      </c>
      <c r="K251" s="74">
        <v>1</v>
      </c>
    </row>
    <row r="252" spans="1:11" ht="38.25" x14ac:dyDescent="0.25">
      <c r="A252" s="33">
        <v>205</v>
      </c>
      <c r="B252" s="33">
        <v>0</v>
      </c>
      <c r="C252" s="33"/>
      <c r="D252" s="33"/>
      <c r="E252" s="33">
        <v>250</v>
      </c>
      <c r="F252" s="71" t="s">
        <v>815</v>
      </c>
      <c r="G252" s="71" t="s">
        <v>816</v>
      </c>
      <c r="H252" s="33" t="str">
        <f t="shared" si="3"/>
        <v>ШПИЦБЕРГЕН МЕН ЯН-МАЙЕН / ШПИЦБЕРГЕН И ЯН-МАЙЕН</v>
      </c>
      <c r="I252" s="72" t="s">
        <v>817</v>
      </c>
      <c r="J252" s="73">
        <v>0</v>
      </c>
      <c r="K252" s="74">
        <v>1</v>
      </c>
    </row>
    <row r="253" spans="1:11" x14ac:dyDescent="0.25">
      <c r="A253" s="33">
        <v>40</v>
      </c>
      <c r="B253" s="33">
        <v>0</v>
      </c>
      <c r="C253" s="33"/>
      <c r="D253" s="33"/>
      <c r="E253" s="33">
        <v>251</v>
      </c>
      <c r="F253" s="71" t="s">
        <v>818</v>
      </c>
      <c r="G253" s="71" t="s">
        <v>818</v>
      </c>
      <c r="H253" s="33" t="str">
        <f t="shared" si="3"/>
        <v>ШРИ-ЛАНКА</v>
      </c>
      <c r="I253" s="72" t="s">
        <v>819</v>
      </c>
      <c r="J253" s="73">
        <v>0</v>
      </c>
      <c r="K253" s="74">
        <v>1</v>
      </c>
    </row>
    <row r="254" spans="1:11" x14ac:dyDescent="0.25">
      <c r="A254" s="33">
        <v>61</v>
      </c>
      <c r="B254" s="33">
        <v>0</v>
      </c>
      <c r="C254" s="33"/>
      <c r="D254" s="33"/>
      <c r="E254" s="33">
        <v>252</v>
      </c>
      <c r="F254" s="71" t="s">
        <v>820</v>
      </c>
      <c r="G254" s="71" t="s">
        <v>820</v>
      </c>
      <c r="H254" s="33" t="str">
        <f t="shared" si="3"/>
        <v>ЭКВАДОР</v>
      </c>
      <c r="I254" s="72" t="s">
        <v>821</v>
      </c>
      <c r="J254" s="73">
        <v>0</v>
      </c>
      <c r="K254" s="74">
        <v>1</v>
      </c>
    </row>
    <row r="255" spans="1:11" ht="38.25" x14ac:dyDescent="0.25">
      <c r="A255" s="33">
        <v>63</v>
      </c>
      <c r="B255" s="33">
        <v>0</v>
      </c>
      <c r="C255" s="33"/>
      <c r="D255" s="33"/>
      <c r="E255" s="33">
        <v>253</v>
      </c>
      <c r="F255" s="71" t="s">
        <v>822</v>
      </c>
      <c r="G255" s="71" t="s">
        <v>823</v>
      </c>
      <c r="H255" s="33" t="str">
        <f t="shared" si="3"/>
        <v>ЭКВАТОРИАЛДЫ? ГВИНЕЯ / ЭКВАТОРИАЛЬНАЯ ГВИНЕЯ</v>
      </c>
      <c r="I255" s="72" t="s">
        <v>824</v>
      </c>
      <c r="J255" s="73">
        <v>0</v>
      </c>
      <c r="K255" s="74">
        <v>1</v>
      </c>
    </row>
    <row r="256" spans="1:11" ht="25.5" x14ac:dyDescent="0.25">
      <c r="A256" s="33">
        <v>292</v>
      </c>
      <c r="B256" s="33">
        <v>0</v>
      </c>
      <c r="C256" s="33"/>
      <c r="D256" s="33"/>
      <c r="E256" s="33">
        <v>254</v>
      </c>
      <c r="F256" s="71" t="s">
        <v>825</v>
      </c>
      <c r="G256" s="71" t="s">
        <v>826</v>
      </c>
      <c r="H256" s="33" t="str">
        <f t="shared" si="3"/>
        <v>АЛАНД АРАЛДАРЫ / ЭЛАНДСКИЕ ОСТРОВА</v>
      </c>
      <c r="I256" s="72" t="s">
        <v>827</v>
      </c>
      <c r="J256" s="73">
        <v>0</v>
      </c>
      <c r="K256" s="74">
        <v>1</v>
      </c>
    </row>
    <row r="257" spans="1:11" x14ac:dyDescent="0.25">
      <c r="A257" s="33">
        <v>65</v>
      </c>
      <c r="B257" s="33">
        <v>0</v>
      </c>
      <c r="C257" s="33"/>
      <c r="D257" s="33"/>
      <c r="E257" s="33">
        <v>255</v>
      </c>
      <c r="F257" s="71" t="s">
        <v>828</v>
      </c>
      <c r="G257" s="71" t="s">
        <v>828</v>
      </c>
      <c r="H257" s="33" t="str">
        <f t="shared" si="3"/>
        <v>ЭРИТРЕЯ</v>
      </c>
      <c r="I257" s="72" t="s">
        <v>829</v>
      </c>
      <c r="J257" s="73">
        <v>0</v>
      </c>
      <c r="K257" s="74">
        <v>1</v>
      </c>
    </row>
    <row r="258" spans="1:11" x14ac:dyDescent="0.25">
      <c r="A258" s="33">
        <v>66</v>
      </c>
      <c r="B258" s="33">
        <v>0</v>
      </c>
      <c r="C258" s="33"/>
      <c r="D258" s="33"/>
      <c r="E258" s="33">
        <v>256</v>
      </c>
      <c r="F258" s="71" t="s">
        <v>830</v>
      </c>
      <c r="G258" s="71" t="s">
        <v>830</v>
      </c>
      <c r="H258" s="33" t="str">
        <f t="shared" si="3"/>
        <v>ЭСТОНИЯ</v>
      </c>
      <c r="I258" s="72" t="s">
        <v>831</v>
      </c>
      <c r="J258" s="73">
        <v>0</v>
      </c>
      <c r="K258" s="74">
        <v>1</v>
      </c>
    </row>
    <row r="259" spans="1:11" x14ac:dyDescent="0.25">
      <c r="A259" s="33">
        <v>64</v>
      </c>
      <c r="B259" s="33">
        <v>0</v>
      </c>
      <c r="C259" s="33"/>
      <c r="D259" s="33"/>
      <c r="E259" s="33">
        <v>257</v>
      </c>
      <c r="F259" s="71" t="s">
        <v>832</v>
      </c>
      <c r="G259" s="71" t="s">
        <v>832</v>
      </c>
      <c r="H259" s="33" t="str">
        <f t="shared" ref="H259:H264" si="4">CONCATENATE(IF(C259&lt;&gt;"",CONCATENATE(C259," "),""),IF(p_language_current_id=1,F259,IF(p_language_current_id=2,G259,IF(F259=G259,F259,CONCATENATE(G259,IF(B259=0," / ",CHAR(10)),F259)))),IF(D259&lt;&gt;"",CONCATENATE(" ",D259),""))</f>
        <v>ЭФИОПИЯ</v>
      </c>
      <c r="I259" s="72" t="s">
        <v>833</v>
      </c>
      <c r="J259" s="73">
        <v>0</v>
      </c>
      <c r="K259" s="74">
        <v>1</v>
      </c>
    </row>
    <row r="260" spans="1:11" ht="51" x14ac:dyDescent="0.25">
      <c r="A260" s="33">
        <v>295</v>
      </c>
      <c r="B260" s="33">
        <v>0</v>
      </c>
      <c r="C260" s="33"/>
      <c r="D260" s="33"/>
      <c r="E260" s="33">
        <v>258</v>
      </c>
      <c r="F260" s="71" t="s">
        <v>834</v>
      </c>
      <c r="G260" s="71" t="s">
        <v>835</v>
      </c>
      <c r="H260" s="33" t="str">
        <f t="shared" si="4"/>
        <v>Оңтүстік Джорджия және Оңтүстік Сандвич Аралдары / Южная Джорджия и Южные Сандвичевы острова</v>
      </c>
      <c r="I260" s="72" t="s">
        <v>836</v>
      </c>
      <c r="J260" s="73">
        <v>0</v>
      </c>
      <c r="K260" s="74">
        <v>1</v>
      </c>
    </row>
    <row r="261" spans="1:11" ht="51" x14ac:dyDescent="0.25">
      <c r="A261" s="33">
        <v>199</v>
      </c>
      <c r="B261" s="33">
        <v>0</v>
      </c>
      <c r="C261" s="33"/>
      <c r="D261" s="33"/>
      <c r="E261" s="33">
        <v>259</v>
      </c>
      <c r="F261" s="71" t="s">
        <v>837</v>
      </c>
      <c r="G261" s="71" t="s">
        <v>838</v>
      </c>
      <c r="H261" s="33" t="str">
        <f t="shared" si="4"/>
        <v>ОҢТҮСТІК АФРИКА РЕСПУБЛИКАСЫ / ЮЖНО-АФРИКАНСКАЯ РЕСПУБЛИКА</v>
      </c>
      <c r="I261" s="72" t="s">
        <v>839</v>
      </c>
      <c r="J261" s="73">
        <v>0</v>
      </c>
      <c r="K261" s="74">
        <v>1</v>
      </c>
    </row>
    <row r="262" spans="1:11" ht="25.5" x14ac:dyDescent="0.25">
      <c r="A262" s="33">
        <v>327</v>
      </c>
      <c r="B262" s="33">
        <v>0</v>
      </c>
      <c r="C262" s="33"/>
      <c r="D262" s="33"/>
      <c r="E262" s="33">
        <v>260</v>
      </c>
      <c r="F262" s="71" t="s">
        <v>840</v>
      </c>
      <c r="G262" s="71" t="s">
        <v>841</v>
      </c>
      <c r="H262" s="33" t="str">
        <f t="shared" si="4"/>
        <v>ОҢТҮСТІК СУДАН / ЮЖНЫЙ СУДАН</v>
      </c>
      <c r="I262" s="72" t="s">
        <v>842</v>
      </c>
      <c r="J262" s="73">
        <v>0</v>
      </c>
      <c r="K262" s="74">
        <v>1</v>
      </c>
    </row>
    <row r="263" spans="1:11" x14ac:dyDescent="0.25">
      <c r="A263" s="33">
        <v>107</v>
      </c>
      <c r="B263" s="33">
        <v>0</v>
      </c>
      <c r="C263" s="33"/>
      <c r="D263" s="33"/>
      <c r="E263" s="33">
        <v>261</v>
      </c>
      <c r="F263" s="71" t="s">
        <v>843</v>
      </c>
      <c r="G263" s="71" t="s">
        <v>843</v>
      </c>
      <c r="H263" s="33" t="str">
        <f t="shared" si="4"/>
        <v>ЯМАЙКА</v>
      </c>
      <c r="I263" s="72" t="s">
        <v>844</v>
      </c>
      <c r="J263" s="73">
        <v>0</v>
      </c>
      <c r="K263" s="74">
        <v>1</v>
      </c>
    </row>
    <row r="264" spans="1:11" x14ac:dyDescent="0.25">
      <c r="A264" s="33">
        <v>108</v>
      </c>
      <c r="B264" s="33">
        <v>0</v>
      </c>
      <c r="C264" s="33"/>
      <c r="D264" s="33"/>
      <c r="E264" s="33">
        <v>262</v>
      </c>
      <c r="F264" s="71" t="s">
        <v>845</v>
      </c>
      <c r="G264" s="71" t="s">
        <v>846</v>
      </c>
      <c r="H264" s="33" t="str">
        <f t="shared" si="4"/>
        <v>ЖАПОНИЯ / ЯПОНИЯ</v>
      </c>
      <c r="I264" s="72" t="s">
        <v>847</v>
      </c>
      <c r="J264" s="73">
        <v>0</v>
      </c>
      <c r="K264" s="74">
        <v>1</v>
      </c>
    </row>
  </sheetData>
  <mergeCells count="1">
    <mergeCell ref="E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topLeftCell="D69" workbookViewId="0">
      <selection activeCell="AA105" sqref="AA105"/>
    </sheetView>
  </sheetViews>
  <sheetFormatPr defaultRowHeight="15" x14ac:dyDescent="0.25"/>
  <cols>
    <col min="1" max="3" width="8" hidden="1" customWidth="1"/>
    <col min="4" max="4" width="7.7109375" customWidth="1"/>
    <col min="5" max="5" width="5.5703125" customWidth="1"/>
    <col min="6" max="6" width="9.85546875" customWidth="1"/>
    <col min="7" max="21" width="5.5703125" customWidth="1"/>
    <col min="22" max="22" width="16.28515625" customWidth="1"/>
    <col min="23" max="23" width="5.5703125" customWidth="1"/>
  </cols>
  <sheetData>
    <row r="1" spans="1:23" ht="38.25" hidden="1" customHeight="1" x14ac:dyDescent="0.25">
      <c r="A1">
        <v>4</v>
      </c>
      <c r="C1" s="34" t="s">
        <v>144</v>
      </c>
      <c r="D1" s="123" t="s">
        <v>147</v>
      </c>
      <c r="E1" s="123"/>
      <c r="F1" s="120"/>
      <c r="G1" s="120"/>
      <c r="H1" s="120"/>
      <c r="I1" s="120"/>
      <c r="J1" s="120"/>
      <c r="K1" s="120"/>
      <c r="L1" s="120"/>
      <c r="M1" s="120"/>
      <c r="N1" s="120"/>
      <c r="O1" s="120"/>
      <c r="P1" s="120"/>
      <c r="Q1" s="120"/>
      <c r="R1" s="120"/>
      <c r="S1" s="120"/>
      <c r="T1" s="120"/>
      <c r="U1" s="120"/>
      <c r="V1" s="120"/>
      <c r="W1" s="120"/>
    </row>
    <row r="2" spans="1:23" hidden="1" x14ac:dyDescent="0.25">
      <c r="A2">
        <v>4</v>
      </c>
      <c r="D2" s="120" t="str">
        <f>CONCATENATE(VLOOKUP(p_report_current_id,p_report,COLUMN(p_report_pril),FALSE),"-қосымша")</f>
        <v>15-қосымша</v>
      </c>
      <c r="E2" s="120"/>
      <c r="F2" s="120"/>
      <c r="G2" s="120"/>
      <c r="H2" s="120"/>
      <c r="I2" s="120"/>
      <c r="J2" s="120"/>
      <c r="K2" s="120"/>
      <c r="L2" s="120"/>
      <c r="M2" s="120"/>
      <c r="N2" s="120"/>
      <c r="O2" s="120"/>
      <c r="P2" s="120"/>
      <c r="Q2" s="120"/>
      <c r="R2" s="120"/>
      <c r="S2" s="120"/>
      <c r="T2" s="120"/>
      <c r="U2" s="120"/>
      <c r="V2" s="120"/>
      <c r="W2" s="120"/>
    </row>
    <row r="3" spans="1:23" hidden="1" x14ac:dyDescent="0.25">
      <c r="A3">
        <v>4</v>
      </c>
      <c r="D3" s="119" t="str">
        <f>CONCATENATE("Приложение ",VLOOKUP(p_report_current_id,p_report,COLUMN(p_report_pril),FALSE))</f>
        <v>Приложение 15</v>
      </c>
      <c r="E3" s="119"/>
      <c r="F3" s="119"/>
      <c r="G3" s="119"/>
      <c r="H3" s="119"/>
      <c r="I3" s="119"/>
      <c r="J3" s="119"/>
      <c r="K3" s="119"/>
      <c r="L3" s="119"/>
      <c r="M3" s="119"/>
      <c r="N3" s="119"/>
      <c r="O3" s="119"/>
      <c r="P3" s="119"/>
      <c r="Q3" s="119"/>
      <c r="R3" s="119"/>
      <c r="S3" s="119"/>
      <c r="T3" s="119"/>
      <c r="U3" s="119"/>
      <c r="V3" s="119"/>
      <c r="W3" s="119"/>
    </row>
    <row r="4" spans="1:23" ht="45" hidden="1" x14ac:dyDescent="0.25">
      <c r="A4">
        <v>4</v>
      </c>
      <c r="C4" s="34" t="s">
        <v>144</v>
      </c>
      <c r="D4" s="124" t="s">
        <v>148</v>
      </c>
      <c r="E4" s="124"/>
      <c r="F4" s="119"/>
      <c r="G4" s="119"/>
      <c r="H4" s="119"/>
      <c r="I4" s="119"/>
      <c r="J4" s="119"/>
      <c r="K4" s="119"/>
      <c r="L4" s="119"/>
      <c r="M4" s="119"/>
      <c r="N4" s="119"/>
      <c r="O4" s="119"/>
      <c r="P4" s="119"/>
      <c r="Q4" s="119"/>
      <c r="R4" s="119"/>
      <c r="S4" s="119"/>
      <c r="T4" s="119"/>
      <c r="U4" s="119"/>
      <c r="V4" s="119"/>
      <c r="W4" s="119"/>
    </row>
    <row r="5" spans="1:23" hidden="1" x14ac:dyDescent="0.25">
      <c r="A5">
        <v>4</v>
      </c>
      <c r="D5" s="119"/>
      <c r="E5" s="119"/>
      <c r="F5" s="119"/>
      <c r="G5" s="119"/>
      <c r="H5" s="119"/>
      <c r="I5" s="119"/>
      <c r="J5" s="119"/>
      <c r="K5" s="119"/>
      <c r="L5" s="119"/>
      <c r="M5" s="119"/>
      <c r="N5" s="119"/>
      <c r="O5" s="119"/>
      <c r="P5" s="119"/>
      <c r="Q5" s="119"/>
      <c r="R5" s="119"/>
      <c r="S5" s="119"/>
      <c r="T5" s="119"/>
      <c r="U5" s="119"/>
      <c r="V5" s="119"/>
      <c r="W5" s="119"/>
    </row>
    <row r="6" spans="1:23" hidden="1" x14ac:dyDescent="0.25">
      <c r="A6">
        <v>4</v>
      </c>
      <c r="D6" s="120" t="s">
        <v>149</v>
      </c>
      <c r="E6" s="120"/>
      <c r="F6" s="120"/>
      <c r="G6" s="120"/>
      <c r="H6" s="120"/>
      <c r="I6" s="120"/>
      <c r="J6" s="120"/>
      <c r="K6" s="120"/>
      <c r="L6" s="120"/>
      <c r="M6" s="120"/>
      <c r="N6" s="120"/>
      <c r="O6" s="120"/>
      <c r="P6" s="120"/>
      <c r="Q6" s="120"/>
      <c r="R6" s="120"/>
      <c r="S6" s="120"/>
      <c r="T6" s="120"/>
      <c r="U6" s="120"/>
      <c r="V6" s="120"/>
      <c r="W6" s="120"/>
    </row>
    <row r="7" spans="1:23" hidden="1" x14ac:dyDescent="0.25">
      <c r="A7">
        <v>4</v>
      </c>
      <c r="D7" s="120" t="s">
        <v>150</v>
      </c>
      <c r="E7" s="120"/>
      <c r="F7" s="120"/>
      <c r="G7" s="120"/>
      <c r="H7" s="120"/>
      <c r="I7" s="120"/>
      <c r="J7" s="120"/>
      <c r="K7" s="120"/>
      <c r="L7" s="120"/>
      <c r="M7" s="120"/>
      <c r="N7" s="120"/>
      <c r="O7" s="120"/>
      <c r="P7" s="120"/>
      <c r="Q7" s="120"/>
      <c r="R7" s="120"/>
      <c r="S7" s="120"/>
      <c r="T7" s="120"/>
      <c r="U7" s="120"/>
      <c r="V7" s="120"/>
      <c r="W7" s="120"/>
    </row>
    <row r="8" spans="1:23" hidden="1" x14ac:dyDescent="0.25">
      <c r="A8">
        <v>4</v>
      </c>
      <c r="D8" s="122" t="s">
        <v>151</v>
      </c>
      <c r="E8" s="122"/>
      <c r="F8" s="122"/>
      <c r="G8" s="122"/>
      <c r="H8" s="122"/>
      <c r="I8" s="122"/>
      <c r="J8" s="122"/>
      <c r="K8" s="122"/>
      <c r="L8" s="122"/>
      <c r="M8" s="122"/>
      <c r="N8" s="122"/>
      <c r="O8" s="122"/>
      <c r="P8" s="122"/>
      <c r="Q8" s="122"/>
      <c r="R8" s="122"/>
      <c r="S8" s="122"/>
      <c r="T8" s="122"/>
      <c r="U8" s="122"/>
      <c r="V8" s="122"/>
      <c r="W8" s="122"/>
    </row>
    <row r="9" spans="1:23" hidden="1" x14ac:dyDescent="0.25">
      <c r="A9">
        <v>4</v>
      </c>
      <c r="D9" s="122" t="s">
        <v>152</v>
      </c>
      <c r="E9" s="122"/>
      <c r="F9" s="122"/>
      <c r="G9" s="122"/>
      <c r="H9" s="122"/>
      <c r="I9" s="122"/>
      <c r="J9" s="122"/>
      <c r="K9" s="122"/>
      <c r="L9" s="122"/>
      <c r="M9" s="122"/>
      <c r="N9" s="122"/>
      <c r="O9" s="122"/>
      <c r="P9" s="122"/>
      <c r="Q9" s="122"/>
      <c r="R9" s="122"/>
      <c r="S9" s="122"/>
      <c r="T9" s="122"/>
      <c r="U9" s="122"/>
      <c r="V9" s="122"/>
      <c r="W9" s="122"/>
    </row>
    <row r="10" spans="1:23" hidden="1" x14ac:dyDescent="0.25">
      <c r="A10">
        <v>4</v>
      </c>
      <c r="D10" s="113"/>
      <c r="E10" s="113"/>
      <c r="F10" s="113"/>
      <c r="G10" s="113"/>
      <c r="H10" s="113"/>
      <c r="I10" s="113"/>
      <c r="J10" s="113"/>
      <c r="K10" s="113"/>
      <c r="L10" s="113"/>
      <c r="M10" s="113"/>
      <c r="N10" s="113"/>
      <c r="O10" s="113"/>
      <c r="P10" s="113"/>
      <c r="Q10" s="113"/>
      <c r="R10" s="113"/>
      <c r="S10" s="113"/>
      <c r="T10" s="113"/>
      <c r="U10" s="113"/>
      <c r="V10" s="113"/>
      <c r="W10" s="113"/>
    </row>
    <row r="11" spans="1:23" ht="15.75" hidden="1" x14ac:dyDescent="0.25">
      <c r="A11">
        <v>4</v>
      </c>
      <c r="D11" s="115" t="str">
        <f>CONCATENATE("«",VLOOKUP(p_report_current_id,p_report,COLUMN(p_report_name_2)-1,FALSE),"»")</f>
        <v>«Мемлекеттік басқару секторының  халықаралық операциялары, сыртқы активтері және міндеттемелері туралы есеп»</v>
      </c>
      <c r="E11" s="115"/>
      <c r="F11" s="115"/>
      <c r="G11" s="115"/>
      <c r="H11" s="115"/>
      <c r="I11" s="115"/>
      <c r="J11" s="115"/>
      <c r="K11" s="115"/>
      <c r="L11" s="115"/>
      <c r="M11" s="115"/>
      <c r="N11" s="115"/>
      <c r="O11" s="115"/>
      <c r="P11" s="115"/>
      <c r="Q11" s="115"/>
      <c r="R11" s="115"/>
      <c r="S11" s="115"/>
      <c r="T11" s="115"/>
      <c r="U11" s="115"/>
      <c r="V11" s="115"/>
      <c r="W11" s="115"/>
    </row>
    <row r="12" spans="1:23" hidden="1" x14ac:dyDescent="0.25">
      <c r="A12">
        <v>4</v>
      </c>
      <c r="D12" s="118" t="str">
        <f>CONCATENATE("«",VLOOKUP(p_report_current_id,p_report,COLUMN(p_report_name_2)-2,FALSE),"»")</f>
        <v>«Отчет о международных операциях, внешних активах и обязательствах сектора государственного управления»</v>
      </c>
      <c r="E12" s="118"/>
      <c r="F12" s="118"/>
      <c r="G12" s="118"/>
      <c r="H12" s="118"/>
      <c r="I12" s="118"/>
      <c r="J12" s="118"/>
      <c r="K12" s="118"/>
      <c r="L12" s="118"/>
      <c r="M12" s="118"/>
      <c r="N12" s="118"/>
      <c r="O12" s="118"/>
      <c r="P12" s="118"/>
      <c r="Q12" s="118"/>
      <c r="R12" s="118"/>
      <c r="S12" s="118"/>
      <c r="T12" s="118"/>
      <c r="U12" s="118"/>
      <c r="V12" s="118"/>
      <c r="W12" s="118"/>
    </row>
    <row r="13" spans="1:23" hidden="1" x14ac:dyDescent="0.25">
      <c r="A13">
        <v>4</v>
      </c>
      <c r="D13" s="113"/>
      <c r="E13" s="113"/>
      <c r="F13" s="113"/>
      <c r="G13" s="113"/>
      <c r="H13" s="113"/>
      <c r="I13" s="113"/>
      <c r="J13" s="113"/>
      <c r="K13" s="113"/>
      <c r="L13" s="113"/>
      <c r="M13" s="113"/>
      <c r="N13" s="113"/>
      <c r="O13" s="113"/>
      <c r="P13" s="113"/>
      <c r="Q13" s="113"/>
      <c r="R13" s="113"/>
      <c r="S13" s="113"/>
      <c r="T13" s="113"/>
      <c r="U13" s="113"/>
      <c r="V13" s="113"/>
      <c r="W13" s="113"/>
    </row>
    <row r="14" spans="1:23" hidden="1" x14ac:dyDescent="0.25">
      <c r="A14">
        <v>4</v>
      </c>
      <c r="D14" s="117" t="str">
        <f>CONCATENATE("Есепті кезең: ",IF(p1_year="","________",p1_year)," жылғы ",IF(p1_quarter="","__",p1_quarter)," тоқсан")</f>
        <v>Есепті кезең: ________ жылғы __ тоқсан</v>
      </c>
      <c r="E14" s="117"/>
      <c r="F14" s="117"/>
      <c r="G14" s="117"/>
      <c r="H14" s="117"/>
      <c r="I14" s="117"/>
      <c r="J14" s="117"/>
      <c r="K14" s="117"/>
      <c r="L14" s="117"/>
      <c r="M14" s="117"/>
      <c r="N14" s="117"/>
      <c r="O14" s="117"/>
      <c r="P14" s="117"/>
      <c r="Q14" s="117"/>
      <c r="R14" s="117"/>
      <c r="S14" s="117"/>
      <c r="T14" s="117"/>
      <c r="U14" s="117"/>
      <c r="V14" s="117"/>
      <c r="W14" s="117"/>
    </row>
    <row r="15" spans="1:23" hidden="1" x14ac:dyDescent="0.25">
      <c r="A15">
        <v>4</v>
      </c>
      <c r="D15" s="118" t="str">
        <f>CONCATENATE("Отчетный период: ",IF(p1_quarter="","__",p1_quarter)," квартал ",IF(p1_year="","________",p1_year)," года")</f>
        <v>Отчетный период: __ квартал ________ года</v>
      </c>
      <c r="E15" s="118"/>
      <c r="F15" s="118"/>
      <c r="G15" s="118"/>
      <c r="H15" s="118"/>
      <c r="I15" s="118"/>
      <c r="J15" s="118"/>
      <c r="K15" s="118"/>
      <c r="L15" s="118"/>
      <c r="M15" s="118"/>
      <c r="N15" s="118"/>
      <c r="O15" s="118"/>
      <c r="P15" s="118"/>
      <c r="Q15" s="118"/>
      <c r="R15" s="118"/>
      <c r="S15" s="118"/>
      <c r="T15" s="118"/>
      <c r="U15" s="118"/>
      <c r="V15" s="118"/>
      <c r="W15" s="118"/>
    </row>
    <row r="16" spans="1:23" hidden="1" x14ac:dyDescent="0.25">
      <c r="A16">
        <v>4</v>
      </c>
      <c r="D16" s="113"/>
      <c r="E16" s="113"/>
      <c r="F16" s="113"/>
      <c r="G16" s="113"/>
      <c r="H16" s="113"/>
      <c r="I16" s="113"/>
      <c r="J16" s="113"/>
      <c r="K16" s="113"/>
      <c r="L16" s="113"/>
      <c r="M16" s="113"/>
      <c r="N16" s="113"/>
      <c r="O16" s="113"/>
      <c r="P16" s="113"/>
      <c r="Q16" s="113"/>
      <c r="R16" s="113"/>
      <c r="S16" s="113"/>
      <c r="T16" s="113"/>
      <c r="U16" s="113"/>
      <c r="V16" s="113"/>
      <c r="W16" s="113"/>
    </row>
    <row r="17" spans="1:23" hidden="1" x14ac:dyDescent="0.25">
      <c r="A17">
        <v>4</v>
      </c>
      <c r="D17" s="114" t="str">
        <f>CONCATENATE("Нысанның индексі: ",VLOOKUP(p_report_current_id,p_report,COLUMN(p_report_index),FALSE))</f>
        <v>Нысанның индексі: 7-ТБ
7-ПБ</v>
      </c>
      <c r="E17" s="114"/>
      <c r="F17" s="114"/>
      <c r="G17" s="114"/>
      <c r="H17" s="114"/>
      <c r="I17" s="114"/>
      <c r="J17" s="114"/>
      <c r="K17" s="114"/>
      <c r="L17" s="114"/>
      <c r="M17" s="114"/>
      <c r="N17" s="114"/>
      <c r="O17" s="114"/>
      <c r="P17" s="114"/>
      <c r="Q17" s="114"/>
      <c r="R17" s="114"/>
      <c r="S17" s="114"/>
      <c r="T17" s="114"/>
      <c r="U17" s="114"/>
      <c r="V17" s="114"/>
      <c r="W17" s="114"/>
    </row>
    <row r="18" spans="1:23" hidden="1" x14ac:dyDescent="0.25">
      <c r="A18">
        <v>4</v>
      </c>
      <c r="D18" s="113" t="str">
        <f>CONCATENATE("Индекс: ",VLOOKUP(p_report_current_id,p_report,COLUMN(p_report_index),FALSE))</f>
        <v>Индекс: 7-ТБ
7-ПБ</v>
      </c>
      <c r="E18" s="113"/>
      <c r="F18" s="113"/>
      <c r="G18" s="113"/>
      <c r="H18" s="113"/>
      <c r="I18" s="113"/>
      <c r="J18" s="113"/>
      <c r="K18" s="113"/>
      <c r="L18" s="113"/>
      <c r="M18" s="113"/>
      <c r="N18" s="113"/>
      <c r="O18" s="113"/>
      <c r="P18" s="113"/>
      <c r="Q18" s="113"/>
      <c r="R18" s="113"/>
      <c r="S18" s="113"/>
      <c r="T18" s="113"/>
      <c r="U18" s="113"/>
      <c r="V18" s="113"/>
      <c r="W18" s="113"/>
    </row>
    <row r="19" spans="1:23" hidden="1" x14ac:dyDescent="0.25">
      <c r="A19">
        <v>4</v>
      </c>
      <c r="D19" s="113"/>
      <c r="E19" s="113"/>
      <c r="F19" s="113"/>
      <c r="G19" s="113"/>
      <c r="H19" s="113"/>
      <c r="I19" s="113"/>
      <c r="J19" s="113"/>
      <c r="K19" s="113"/>
      <c r="L19" s="113"/>
      <c r="M19" s="113"/>
      <c r="N19" s="113"/>
      <c r="O19" s="113"/>
      <c r="P19" s="113"/>
      <c r="Q19" s="113"/>
      <c r="R19" s="113"/>
      <c r="S19" s="113"/>
      <c r="T19" s="113"/>
      <c r="U19" s="113"/>
      <c r="V19" s="113"/>
      <c r="W19" s="113"/>
    </row>
    <row r="20" spans="1:23" hidden="1" x14ac:dyDescent="0.25">
      <c r="A20">
        <v>4</v>
      </c>
      <c r="D20" s="114" t="s">
        <v>153</v>
      </c>
      <c r="E20" s="114"/>
      <c r="F20" s="114"/>
      <c r="G20" s="114"/>
      <c r="H20" s="114"/>
      <c r="I20" s="114"/>
      <c r="J20" s="114"/>
      <c r="K20" s="114"/>
      <c r="L20" s="114"/>
      <c r="M20" s="114"/>
      <c r="N20" s="114"/>
      <c r="O20" s="114"/>
      <c r="P20" s="114"/>
      <c r="Q20" s="114"/>
      <c r="R20" s="114"/>
      <c r="S20" s="114"/>
      <c r="T20" s="114"/>
      <c r="U20" s="114"/>
      <c r="V20" s="114"/>
      <c r="W20" s="114"/>
    </row>
    <row r="21" spans="1:23" hidden="1" x14ac:dyDescent="0.25">
      <c r="A21">
        <v>4</v>
      </c>
      <c r="D21" s="113" t="s">
        <v>154</v>
      </c>
      <c r="E21" s="113"/>
      <c r="F21" s="113"/>
      <c r="G21" s="113"/>
      <c r="H21" s="113"/>
      <c r="I21" s="113"/>
      <c r="J21" s="113"/>
      <c r="K21" s="113"/>
      <c r="L21" s="113"/>
      <c r="M21" s="113"/>
      <c r="N21" s="113"/>
      <c r="O21" s="113"/>
      <c r="P21" s="113"/>
      <c r="Q21" s="113"/>
      <c r="R21" s="113"/>
      <c r="S21" s="113"/>
      <c r="T21" s="113"/>
      <c r="U21" s="113"/>
      <c r="V21" s="113"/>
      <c r="W21" s="113"/>
    </row>
    <row r="22" spans="1:23" hidden="1" x14ac:dyDescent="0.25">
      <c r="A22">
        <v>4</v>
      </c>
      <c r="D22" s="113"/>
      <c r="E22" s="113"/>
      <c r="F22" s="113"/>
      <c r="G22" s="113"/>
      <c r="H22" s="113"/>
      <c r="I22" s="113"/>
      <c r="J22" s="113"/>
      <c r="K22" s="113"/>
      <c r="L22" s="113"/>
      <c r="M22" s="113"/>
      <c r="N22" s="113"/>
      <c r="O22" s="113"/>
      <c r="P22" s="113"/>
      <c r="Q22" s="113"/>
      <c r="R22" s="113"/>
      <c r="S22" s="113"/>
      <c r="T22" s="113"/>
      <c r="U22" s="113"/>
      <c r="V22" s="113"/>
      <c r="W22" s="113"/>
    </row>
    <row r="23" spans="1:23" hidden="1" x14ac:dyDescent="0.25">
      <c r="A23">
        <v>4</v>
      </c>
      <c r="D23" s="114" t="str">
        <f>CONCATENATE("Ақпаратты ұсынатын тұлғалар тобы: ",IF(VLOOKUP(p_report_current_id,p_report,COLUMN(p_report_type)+1,FALSE)=1,"резидент","резидент-заңды тұлға"))</f>
        <v>Ақпаратты ұсынатын тұлғалар тобы: резидент</v>
      </c>
      <c r="E23" s="114"/>
      <c r="F23" s="114"/>
      <c r="G23" s="114"/>
      <c r="H23" s="114"/>
      <c r="I23" s="114"/>
      <c r="J23" s="114"/>
      <c r="K23" s="114"/>
      <c r="L23" s="114"/>
      <c r="M23" s="114"/>
      <c r="N23" s="114"/>
      <c r="O23" s="114"/>
      <c r="P23" s="114"/>
      <c r="Q23" s="114"/>
      <c r="R23" s="114"/>
      <c r="S23" s="114"/>
      <c r="T23" s="114"/>
      <c r="U23" s="114"/>
      <c r="V23" s="114"/>
      <c r="W23" s="114"/>
    </row>
    <row r="24" spans="1:23" hidden="1" x14ac:dyDescent="0.25">
      <c r="A24">
        <v>4</v>
      </c>
      <c r="D24" s="113" t="str">
        <f>CONCATENATE("Круг лиц представляющих информацию: ",IF(VLOOKUP(p_report_current_id,p_report,COLUMN(p_report_type)+1,FALSE)=1,"резидент","юридическое лицо-резидент"))</f>
        <v>Круг лиц представляющих информацию: резидент</v>
      </c>
      <c r="E24" s="113"/>
      <c r="F24" s="113"/>
      <c r="G24" s="113"/>
      <c r="H24" s="113"/>
      <c r="I24" s="113"/>
      <c r="J24" s="113"/>
      <c r="K24" s="113"/>
      <c r="L24" s="113"/>
      <c r="M24" s="113"/>
      <c r="N24" s="113"/>
      <c r="O24" s="113"/>
      <c r="P24" s="113"/>
      <c r="Q24" s="113"/>
      <c r="R24" s="113"/>
      <c r="S24" s="113"/>
      <c r="T24" s="113"/>
      <c r="U24" s="113"/>
      <c r="V24" s="113"/>
      <c r="W24" s="113"/>
    </row>
    <row r="25" spans="1:23" hidden="1" x14ac:dyDescent="0.25">
      <c r="A25">
        <v>4</v>
      </c>
      <c r="D25" s="113"/>
      <c r="E25" s="113"/>
      <c r="F25" s="113"/>
      <c r="G25" s="113"/>
      <c r="H25" s="113"/>
      <c r="I25" s="113"/>
      <c r="J25" s="113"/>
      <c r="K25" s="113"/>
      <c r="L25" s="113"/>
      <c r="M25" s="113"/>
      <c r="N25" s="113"/>
      <c r="O25" s="113"/>
      <c r="P25" s="113"/>
      <c r="Q25" s="113"/>
      <c r="R25" s="113"/>
      <c r="S25" s="113"/>
      <c r="T25" s="113"/>
      <c r="U25" s="113"/>
      <c r="V25" s="113"/>
      <c r="W25" s="113"/>
    </row>
    <row r="26" spans="1:23" ht="12.75" hidden="1" customHeight="1" x14ac:dyDescent="0.25">
      <c r="A26">
        <v>4</v>
      </c>
      <c r="D26" s="103" t="s">
        <v>155</v>
      </c>
      <c r="E26" s="103"/>
      <c r="F26" s="103"/>
      <c r="G26" s="103"/>
      <c r="H26" s="103"/>
      <c r="I26" s="103"/>
      <c r="J26" s="103"/>
      <c r="K26" s="103"/>
      <c r="L26" s="103"/>
      <c r="M26" s="103"/>
      <c r="N26" s="103"/>
      <c r="O26" s="103"/>
      <c r="P26" s="103"/>
      <c r="Q26" s="103"/>
      <c r="R26" s="103"/>
      <c r="S26" s="103"/>
      <c r="T26" s="103"/>
      <c r="U26" s="103"/>
      <c r="V26" s="103"/>
      <c r="W26" s="103"/>
    </row>
    <row r="27" spans="1:23" ht="12.75" hidden="1" customHeight="1" x14ac:dyDescent="0.25">
      <c r="A27">
        <v>4</v>
      </c>
      <c r="D27" s="121" t="s">
        <v>156</v>
      </c>
      <c r="E27" s="121"/>
      <c r="F27" s="121"/>
      <c r="G27" s="121"/>
      <c r="H27" s="121"/>
      <c r="I27" s="121"/>
      <c r="J27" s="121"/>
      <c r="K27" s="121"/>
      <c r="L27" s="121"/>
      <c r="M27" s="121"/>
      <c r="N27" s="121"/>
      <c r="O27" s="121"/>
      <c r="P27" s="121"/>
      <c r="Q27" s="121"/>
      <c r="R27" s="121"/>
      <c r="S27" s="121"/>
      <c r="T27" s="121"/>
      <c r="U27" s="121"/>
      <c r="V27" s="121"/>
      <c r="W27" s="121"/>
    </row>
    <row r="28" spans="1:23" hidden="1" x14ac:dyDescent="0.25">
      <c r="A28">
        <v>4</v>
      </c>
      <c r="D28" s="113"/>
      <c r="E28" s="113"/>
      <c r="F28" s="113"/>
      <c r="G28" s="113"/>
      <c r="H28" s="113"/>
      <c r="I28" s="113"/>
      <c r="J28" s="113"/>
      <c r="K28" s="113"/>
      <c r="L28" s="113"/>
      <c r="M28" s="113"/>
      <c r="N28" s="113"/>
      <c r="O28" s="113"/>
      <c r="P28" s="113"/>
      <c r="Q28" s="113"/>
      <c r="R28" s="113"/>
      <c r="S28" s="113"/>
      <c r="T28" s="113"/>
      <c r="U28" s="113"/>
      <c r="V28" s="113"/>
      <c r="W28" s="113"/>
    </row>
    <row r="29" spans="1:23" ht="12.75" hidden="1" customHeight="1" x14ac:dyDescent="0.25">
      <c r="A29">
        <v>4</v>
      </c>
      <c r="D29" s="103" t="s">
        <v>157</v>
      </c>
      <c r="E29" s="103"/>
      <c r="F29" s="103"/>
      <c r="G29" s="103"/>
      <c r="H29" s="103"/>
      <c r="I29" s="103"/>
      <c r="J29" s="103"/>
      <c r="K29" s="103"/>
      <c r="L29" s="103"/>
      <c r="M29" s="103"/>
      <c r="N29" s="103"/>
      <c r="O29" s="103"/>
      <c r="P29" s="103"/>
      <c r="Q29" s="103"/>
      <c r="R29" s="103"/>
      <c r="S29" s="103"/>
      <c r="T29" s="103"/>
      <c r="U29" s="103"/>
      <c r="V29" s="103"/>
      <c r="W29" s="103"/>
    </row>
    <row r="30" spans="1:23" ht="12.75" hidden="1" customHeight="1" x14ac:dyDescent="0.25">
      <c r="A30">
        <v>4</v>
      </c>
      <c r="D30" s="121" t="s">
        <v>158</v>
      </c>
      <c r="E30" s="121"/>
      <c r="F30" s="121"/>
      <c r="G30" s="121"/>
      <c r="H30" s="121"/>
      <c r="I30" s="121"/>
      <c r="J30" s="121"/>
      <c r="K30" s="121"/>
      <c r="L30" s="121"/>
      <c r="M30" s="121"/>
      <c r="N30" s="121"/>
      <c r="O30" s="121"/>
      <c r="P30" s="121"/>
      <c r="Q30" s="121"/>
      <c r="R30" s="121"/>
      <c r="S30" s="121"/>
      <c r="T30" s="121"/>
      <c r="U30" s="121"/>
      <c r="V30" s="121"/>
      <c r="W30" s="121"/>
    </row>
    <row r="31" spans="1:23" hidden="1" x14ac:dyDescent="0.25">
      <c r="A31">
        <v>4</v>
      </c>
      <c r="D31" s="113"/>
      <c r="E31" s="113"/>
      <c r="F31" s="113"/>
      <c r="G31" s="113"/>
      <c r="H31" s="113"/>
      <c r="I31" s="113"/>
      <c r="J31" s="113"/>
      <c r="K31" s="113"/>
      <c r="L31" s="113"/>
      <c r="M31" s="113"/>
      <c r="N31" s="113"/>
      <c r="O31" s="113"/>
      <c r="P31" s="113"/>
      <c r="Q31" s="113"/>
      <c r="R31" s="113"/>
      <c r="S31" s="113"/>
      <c r="T31" s="113"/>
      <c r="U31" s="113"/>
      <c r="V31" s="113"/>
      <c r="W31" s="113"/>
    </row>
    <row r="32" spans="1:23" ht="12.75" hidden="1" customHeight="1" x14ac:dyDescent="0.25">
      <c r="A32">
        <v>4</v>
      </c>
      <c r="D32" s="103" t="s">
        <v>159</v>
      </c>
      <c r="E32" s="103"/>
      <c r="F32" s="103"/>
      <c r="G32" s="103"/>
      <c r="H32" s="103"/>
      <c r="I32" s="103"/>
      <c r="J32" s="103"/>
      <c r="K32" s="103"/>
      <c r="L32" s="103"/>
      <c r="M32" s="103"/>
      <c r="N32" s="103"/>
      <c r="O32" s="103"/>
      <c r="P32" s="103"/>
      <c r="Q32" s="103"/>
      <c r="R32" s="103"/>
      <c r="S32" s="103"/>
      <c r="T32" s="103"/>
      <c r="U32" s="103"/>
      <c r="V32" s="103"/>
      <c r="W32" s="103"/>
    </row>
    <row r="33" spans="1:23" ht="12.75" hidden="1" customHeight="1" x14ac:dyDescent="0.25">
      <c r="A33">
        <v>4</v>
      </c>
      <c r="D33" s="121" t="s">
        <v>160</v>
      </c>
      <c r="E33" s="121"/>
      <c r="F33" s="121"/>
      <c r="G33" s="121"/>
      <c r="H33" s="121"/>
      <c r="I33" s="121"/>
      <c r="J33" s="121"/>
      <c r="K33" s="121"/>
      <c r="L33" s="121"/>
      <c r="M33" s="121"/>
      <c r="N33" s="121"/>
      <c r="O33" s="121"/>
      <c r="P33" s="121"/>
      <c r="Q33" s="121"/>
      <c r="R33" s="121"/>
      <c r="S33" s="121"/>
      <c r="T33" s="121"/>
      <c r="U33" s="121"/>
      <c r="V33" s="121"/>
      <c r="W33" s="121"/>
    </row>
    <row r="34" spans="1:23" hidden="1" x14ac:dyDescent="0.25">
      <c r="A34">
        <v>5</v>
      </c>
      <c r="D34" s="120" t="s">
        <v>161</v>
      </c>
      <c r="E34" s="120"/>
      <c r="F34" s="120"/>
      <c r="G34" s="120"/>
      <c r="H34" s="120"/>
      <c r="I34" s="120"/>
      <c r="J34" s="120"/>
      <c r="K34" s="120"/>
      <c r="L34" s="120"/>
      <c r="M34" s="120"/>
      <c r="N34" s="120"/>
      <c r="O34" s="120"/>
      <c r="P34" s="120"/>
      <c r="Q34" s="120"/>
      <c r="R34" s="120"/>
      <c r="S34" s="120"/>
      <c r="T34" s="120"/>
      <c r="U34" s="120"/>
      <c r="V34" s="120"/>
      <c r="W34" s="120"/>
    </row>
    <row r="35" spans="1:23" hidden="1" x14ac:dyDescent="0.25">
      <c r="A35">
        <v>5</v>
      </c>
      <c r="D35" s="120" t="s">
        <v>162</v>
      </c>
      <c r="E35" s="120"/>
      <c r="F35" s="120"/>
      <c r="G35" s="120"/>
      <c r="H35" s="120"/>
      <c r="I35" s="120"/>
      <c r="J35" s="120"/>
      <c r="K35" s="120"/>
      <c r="L35" s="120"/>
      <c r="M35" s="120"/>
      <c r="N35" s="120"/>
      <c r="O35" s="120"/>
      <c r="P35" s="120"/>
      <c r="Q35" s="120"/>
      <c r="R35" s="120"/>
      <c r="S35" s="120"/>
      <c r="T35" s="120"/>
      <c r="U35" s="120"/>
      <c r="V35" s="120"/>
      <c r="W35" s="120"/>
    </row>
    <row r="36" spans="1:23" hidden="1" x14ac:dyDescent="0.25">
      <c r="A36">
        <v>5</v>
      </c>
      <c r="D36" s="120" t="s">
        <v>163</v>
      </c>
      <c r="E36" s="120"/>
      <c r="F36" s="120"/>
      <c r="G36" s="120"/>
      <c r="H36" s="120"/>
      <c r="I36" s="120"/>
      <c r="J36" s="120"/>
      <c r="K36" s="120"/>
      <c r="L36" s="120"/>
      <c r="M36" s="120"/>
      <c r="N36" s="120"/>
      <c r="O36" s="120"/>
      <c r="P36" s="120"/>
      <c r="Q36" s="120"/>
      <c r="R36" s="120"/>
      <c r="S36" s="120"/>
      <c r="T36" s="120"/>
      <c r="U36" s="120"/>
      <c r="V36" s="120"/>
      <c r="W36" s="120"/>
    </row>
    <row r="37" spans="1:23" hidden="1" x14ac:dyDescent="0.25">
      <c r="A37">
        <v>5</v>
      </c>
      <c r="D37" s="120" t="s">
        <v>164</v>
      </c>
      <c r="E37" s="120"/>
      <c r="F37" s="120"/>
      <c r="G37" s="120"/>
      <c r="H37" s="120"/>
      <c r="I37" s="120"/>
      <c r="J37" s="120"/>
      <c r="K37" s="120"/>
      <c r="L37" s="120"/>
      <c r="M37" s="120"/>
      <c r="N37" s="120"/>
      <c r="O37" s="120"/>
      <c r="P37" s="120"/>
      <c r="Q37" s="120"/>
      <c r="R37" s="120"/>
      <c r="S37" s="120"/>
      <c r="T37" s="120"/>
      <c r="U37" s="120"/>
      <c r="V37" s="120"/>
      <c r="W37" s="120"/>
    </row>
    <row r="38" spans="1:23" hidden="1" x14ac:dyDescent="0.25">
      <c r="A38">
        <v>5</v>
      </c>
      <c r="D38" s="120" t="str">
        <f>CONCATENATE(VLOOKUP(p_report_current_id,p_report,COLUMN(p_report_pril),FALSE),"-қосымша")</f>
        <v>15-қосымша</v>
      </c>
      <c r="E38" s="120"/>
      <c r="F38" s="120"/>
      <c r="G38" s="120"/>
      <c r="H38" s="120"/>
      <c r="I38" s="120"/>
      <c r="J38" s="120"/>
      <c r="K38" s="120"/>
      <c r="L38" s="120"/>
      <c r="M38" s="120"/>
      <c r="N38" s="120"/>
      <c r="O38" s="120"/>
      <c r="P38" s="120"/>
      <c r="Q38" s="120"/>
      <c r="R38" s="120"/>
      <c r="S38" s="120"/>
      <c r="T38" s="120"/>
      <c r="U38" s="120"/>
      <c r="V38" s="120"/>
      <c r="W38" s="120"/>
    </row>
    <row r="39" spans="1:23" hidden="1" x14ac:dyDescent="0.25">
      <c r="A39">
        <v>5</v>
      </c>
      <c r="D39" s="119" t="str">
        <f>CONCATENATE("Приложение ",VLOOKUP(p_report_current_id,p_report,COLUMN(p_report_pril),FALSE))</f>
        <v>Приложение 15</v>
      </c>
      <c r="E39" s="119"/>
      <c r="F39" s="119"/>
      <c r="G39" s="119"/>
      <c r="H39" s="119"/>
      <c r="I39" s="119"/>
      <c r="J39" s="119"/>
      <c r="K39" s="119"/>
      <c r="L39" s="119"/>
      <c r="M39" s="119"/>
      <c r="N39" s="119"/>
      <c r="O39" s="119"/>
      <c r="P39" s="119"/>
      <c r="Q39" s="119"/>
      <c r="R39" s="119"/>
      <c r="S39" s="119"/>
      <c r="T39" s="119"/>
      <c r="U39" s="119"/>
      <c r="V39" s="119"/>
      <c r="W39" s="119"/>
    </row>
    <row r="40" spans="1:23" hidden="1" x14ac:dyDescent="0.25">
      <c r="A40">
        <v>5</v>
      </c>
      <c r="D40" s="119" t="s">
        <v>165</v>
      </c>
      <c r="E40" s="119"/>
      <c r="F40" s="119"/>
      <c r="G40" s="119"/>
      <c r="H40" s="119"/>
      <c r="I40" s="119"/>
      <c r="J40" s="119"/>
      <c r="K40" s="119"/>
      <c r="L40" s="119"/>
      <c r="M40" s="119"/>
      <c r="N40" s="119"/>
      <c r="O40" s="119"/>
      <c r="P40" s="119"/>
      <c r="Q40" s="119"/>
      <c r="R40" s="119"/>
      <c r="S40" s="119"/>
      <c r="T40" s="119"/>
      <c r="U40" s="119"/>
      <c r="V40" s="119"/>
      <c r="W40" s="119"/>
    </row>
    <row r="41" spans="1:23" hidden="1" x14ac:dyDescent="0.25">
      <c r="A41">
        <v>5</v>
      </c>
      <c r="D41" s="119" t="s">
        <v>166</v>
      </c>
      <c r="E41" s="119"/>
      <c r="F41" s="119"/>
      <c r="G41" s="119"/>
      <c r="H41" s="119"/>
      <c r="I41" s="119"/>
      <c r="J41" s="119"/>
      <c r="K41" s="119"/>
      <c r="L41" s="119"/>
      <c r="M41" s="119"/>
      <c r="N41" s="119"/>
      <c r="O41" s="119"/>
      <c r="P41" s="119"/>
      <c r="Q41" s="119"/>
      <c r="R41" s="119"/>
      <c r="S41" s="119"/>
      <c r="T41" s="119"/>
      <c r="U41" s="119"/>
      <c r="V41" s="119"/>
      <c r="W41" s="119"/>
    </row>
    <row r="42" spans="1:23" hidden="1" x14ac:dyDescent="0.25">
      <c r="A42">
        <v>5</v>
      </c>
      <c r="D42" s="119" t="s">
        <v>167</v>
      </c>
      <c r="E42" s="119"/>
      <c r="F42" s="119"/>
      <c r="G42" s="119"/>
      <c r="H42" s="119"/>
      <c r="I42" s="119"/>
      <c r="J42" s="119"/>
      <c r="K42" s="119"/>
      <c r="L42" s="119"/>
      <c r="M42" s="119"/>
      <c r="N42" s="119"/>
      <c r="O42" s="119"/>
      <c r="P42" s="119"/>
      <c r="Q42" s="119"/>
      <c r="R42" s="119"/>
      <c r="S42" s="119"/>
      <c r="T42" s="119"/>
      <c r="U42" s="119"/>
      <c r="V42" s="119"/>
      <c r="W42" s="119"/>
    </row>
    <row r="43" spans="1:23" hidden="1" x14ac:dyDescent="0.25">
      <c r="A43">
        <v>5</v>
      </c>
      <c r="D43" s="119" t="s">
        <v>168</v>
      </c>
      <c r="E43" s="119"/>
      <c r="F43" s="119"/>
      <c r="G43" s="119"/>
      <c r="H43" s="119"/>
      <c r="I43" s="119"/>
      <c r="J43" s="119"/>
      <c r="K43" s="119"/>
      <c r="L43" s="119"/>
      <c r="M43" s="119"/>
      <c r="N43" s="119"/>
      <c r="O43" s="119"/>
      <c r="P43" s="119"/>
      <c r="Q43" s="119"/>
      <c r="R43" s="119"/>
      <c r="S43" s="119"/>
      <c r="T43" s="119"/>
      <c r="U43" s="119"/>
      <c r="V43" s="119"/>
      <c r="W43" s="119"/>
    </row>
    <row r="44" spans="1:23" hidden="1" x14ac:dyDescent="0.25">
      <c r="A44">
        <v>5</v>
      </c>
      <c r="D44" s="119" t="s">
        <v>169</v>
      </c>
      <c r="E44" s="119"/>
      <c r="F44" s="119"/>
      <c r="G44" s="119"/>
      <c r="H44" s="119"/>
      <c r="I44" s="119"/>
      <c r="J44" s="119"/>
      <c r="K44" s="119"/>
      <c r="L44" s="119"/>
      <c r="M44" s="119"/>
      <c r="N44" s="119"/>
      <c r="O44" s="119"/>
      <c r="P44" s="119"/>
      <c r="Q44" s="119"/>
      <c r="R44" s="119"/>
      <c r="S44" s="119"/>
      <c r="T44" s="119"/>
      <c r="U44" s="119"/>
      <c r="V44" s="119"/>
      <c r="W44" s="119"/>
    </row>
    <row r="45" spans="1:23" hidden="1" x14ac:dyDescent="0.25">
      <c r="A45">
        <v>5</v>
      </c>
      <c r="D45" s="113"/>
      <c r="E45" s="113"/>
      <c r="F45" s="113"/>
      <c r="G45" s="113"/>
      <c r="H45" s="113"/>
      <c r="I45" s="113"/>
      <c r="J45" s="113"/>
      <c r="K45" s="113"/>
      <c r="L45" s="113"/>
      <c r="M45" s="113"/>
      <c r="N45" s="113"/>
      <c r="O45" s="113"/>
      <c r="P45" s="113"/>
      <c r="Q45" s="113"/>
      <c r="R45" s="113"/>
      <c r="S45" s="113"/>
      <c r="T45" s="113"/>
      <c r="U45" s="113"/>
      <c r="V45" s="113"/>
      <c r="W45" s="113"/>
    </row>
    <row r="46" spans="1:23" hidden="1" x14ac:dyDescent="0.25">
      <c r="A46">
        <v>5</v>
      </c>
      <c r="D46" s="117" t="s">
        <v>170</v>
      </c>
      <c r="E46" s="117"/>
      <c r="F46" s="117"/>
      <c r="G46" s="117"/>
      <c r="H46" s="117"/>
      <c r="I46" s="117"/>
      <c r="J46" s="117"/>
      <c r="K46" s="117"/>
      <c r="L46" s="117"/>
      <c r="M46" s="117"/>
      <c r="N46" s="117"/>
      <c r="O46" s="117"/>
      <c r="P46" s="117"/>
      <c r="Q46" s="117"/>
      <c r="R46" s="117"/>
      <c r="S46" s="117"/>
      <c r="T46" s="117"/>
      <c r="U46" s="117"/>
      <c r="V46" s="117"/>
      <c r="W46" s="117"/>
    </row>
    <row r="47" spans="1:23" hidden="1" x14ac:dyDescent="0.25">
      <c r="A47">
        <v>5</v>
      </c>
      <c r="D47" s="118" t="s">
        <v>171</v>
      </c>
      <c r="E47" s="118"/>
      <c r="F47" s="118"/>
      <c r="G47" s="118"/>
      <c r="H47" s="118"/>
      <c r="I47" s="118"/>
      <c r="J47" s="118"/>
      <c r="K47" s="118"/>
      <c r="L47" s="118"/>
      <c r="M47" s="118"/>
      <c r="N47" s="118"/>
      <c r="O47" s="118"/>
      <c r="P47" s="118"/>
      <c r="Q47" s="118"/>
      <c r="R47" s="118"/>
      <c r="S47" s="118"/>
      <c r="T47" s="118"/>
      <c r="U47" s="118"/>
      <c r="V47" s="118"/>
      <c r="W47" s="118"/>
    </row>
    <row r="48" spans="1:23" hidden="1" x14ac:dyDescent="0.25">
      <c r="A48">
        <v>5</v>
      </c>
      <c r="D48" s="118"/>
      <c r="E48" s="118"/>
      <c r="F48" s="118"/>
      <c r="G48" s="118"/>
      <c r="H48" s="118"/>
      <c r="I48" s="118"/>
      <c r="J48" s="118"/>
      <c r="K48" s="118"/>
      <c r="L48" s="118"/>
      <c r="M48" s="118"/>
      <c r="N48" s="118"/>
      <c r="O48" s="118"/>
      <c r="P48" s="118"/>
      <c r="Q48" s="118"/>
      <c r="R48" s="118"/>
      <c r="S48" s="118"/>
      <c r="T48" s="118"/>
      <c r="U48" s="118"/>
      <c r="V48" s="118"/>
      <c r="W48" s="118"/>
    </row>
    <row r="49" spans="1:23" ht="15.75" hidden="1" x14ac:dyDescent="0.25">
      <c r="A49">
        <v>5</v>
      </c>
      <c r="D49" s="115" t="str">
        <f>CONCATENATE("«",VLOOKUP(p_report_current_id,p_report,COLUMN(p_report_name_2)-1,FALSE),"»")</f>
        <v>«Мемлекеттік басқару секторының  халықаралық операциялары, сыртқы активтері және міндеттемелері туралы есеп»</v>
      </c>
      <c r="E49" s="115"/>
      <c r="F49" s="115"/>
      <c r="G49" s="115"/>
      <c r="H49" s="115"/>
      <c r="I49" s="115"/>
      <c r="J49" s="115"/>
      <c r="K49" s="115"/>
      <c r="L49" s="115"/>
      <c r="M49" s="115"/>
      <c r="N49" s="115"/>
      <c r="O49" s="115"/>
      <c r="P49" s="115"/>
      <c r="Q49" s="115"/>
      <c r="R49" s="115"/>
      <c r="S49" s="115"/>
      <c r="T49" s="115"/>
      <c r="U49" s="115"/>
      <c r="V49" s="115"/>
      <c r="W49" s="115"/>
    </row>
    <row r="50" spans="1:23" ht="15.75" hidden="1" x14ac:dyDescent="0.25">
      <c r="A50">
        <v>5</v>
      </c>
      <c r="D50" s="116" t="str">
        <f>CONCATENATE("«",VLOOKUP(p_report_current_id,p_report,COLUMN(p_report_name_2)-2,FALSE),"»")</f>
        <v>«Отчет о международных операциях, внешних активах и обязательствах сектора государственного управления»</v>
      </c>
      <c r="E50" s="116"/>
      <c r="F50" s="116"/>
      <c r="G50" s="116"/>
      <c r="H50" s="116"/>
      <c r="I50" s="116"/>
      <c r="J50" s="116"/>
      <c r="K50" s="116"/>
      <c r="L50" s="116"/>
      <c r="M50" s="116"/>
      <c r="N50" s="116"/>
      <c r="O50" s="116"/>
      <c r="P50" s="116"/>
      <c r="Q50" s="116"/>
      <c r="R50" s="116"/>
      <c r="S50" s="116"/>
      <c r="T50" s="116"/>
      <c r="U50" s="116"/>
      <c r="V50" s="116"/>
      <c r="W50" s="116"/>
    </row>
    <row r="51" spans="1:23" hidden="1" x14ac:dyDescent="0.25">
      <c r="A51">
        <v>5</v>
      </c>
      <c r="D51" s="113"/>
      <c r="E51" s="113"/>
      <c r="F51" s="113"/>
      <c r="G51" s="113"/>
      <c r="H51" s="113"/>
      <c r="I51" s="113"/>
      <c r="J51" s="113"/>
      <c r="K51" s="113"/>
      <c r="L51" s="113"/>
      <c r="M51" s="113"/>
      <c r="N51" s="113"/>
      <c r="O51" s="113"/>
      <c r="P51" s="113"/>
      <c r="Q51" s="113"/>
      <c r="R51" s="113"/>
      <c r="S51" s="113"/>
      <c r="T51" s="113"/>
      <c r="U51" s="113"/>
      <c r="V51" s="113"/>
      <c r="W51" s="113"/>
    </row>
    <row r="52" spans="1:23" hidden="1" x14ac:dyDescent="0.25">
      <c r="A52">
        <v>5</v>
      </c>
      <c r="D52" s="117" t="str">
        <f>CONCATENATE("Есепті кезең: ",IF(p1_year="","________",p1_year)," жылғы ",IF(p1_quarter="","__",p1_quarter)," тоқсан")</f>
        <v>Есепті кезең: ________ жылғы __ тоқсан</v>
      </c>
      <c r="E52" s="117"/>
      <c r="F52" s="117"/>
      <c r="G52" s="117"/>
      <c r="H52" s="117"/>
      <c r="I52" s="117"/>
      <c r="J52" s="117"/>
      <c r="K52" s="117"/>
      <c r="L52" s="117"/>
      <c r="M52" s="117"/>
      <c r="N52" s="117"/>
      <c r="O52" s="117"/>
      <c r="P52" s="117"/>
      <c r="Q52" s="117"/>
      <c r="R52" s="117"/>
      <c r="S52" s="117"/>
      <c r="T52" s="117"/>
      <c r="U52" s="117"/>
      <c r="V52" s="117"/>
      <c r="W52" s="117"/>
    </row>
    <row r="53" spans="1:23" hidden="1" x14ac:dyDescent="0.25">
      <c r="A53">
        <v>5</v>
      </c>
      <c r="D53" s="118" t="str">
        <f>CONCATENATE("Отчетный период: ",IF(p1_quarter="","__",p1_quarter)," квартал ",IF(p1_year="","________",p1_year)," года")</f>
        <v>Отчетный период: __ квартал ________ года</v>
      </c>
      <c r="E53" s="118"/>
      <c r="F53" s="118"/>
      <c r="G53" s="118"/>
      <c r="H53" s="118"/>
      <c r="I53" s="118"/>
      <c r="J53" s="118"/>
      <c r="K53" s="118"/>
      <c r="L53" s="118"/>
      <c r="M53" s="118"/>
      <c r="N53" s="118"/>
      <c r="O53" s="118"/>
      <c r="P53" s="118"/>
      <c r="Q53" s="118"/>
      <c r="R53" s="118"/>
      <c r="S53" s="118"/>
      <c r="T53" s="118"/>
      <c r="U53" s="118"/>
      <c r="V53" s="118"/>
      <c r="W53" s="118"/>
    </row>
    <row r="54" spans="1:23" hidden="1" x14ac:dyDescent="0.25">
      <c r="A54">
        <v>5</v>
      </c>
      <c r="D54" s="113"/>
      <c r="E54" s="113"/>
      <c r="F54" s="113"/>
      <c r="G54" s="113"/>
      <c r="H54" s="113"/>
      <c r="I54" s="113"/>
      <c r="J54" s="113"/>
      <c r="K54" s="113"/>
      <c r="L54" s="113"/>
      <c r="M54" s="113"/>
      <c r="N54" s="113"/>
      <c r="O54" s="113"/>
      <c r="P54" s="113"/>
      <c r="Q54" s="113"/>
      <c r="R54" s="113"/>
      <c r="S54" s="113"/>
      <c r="T54" s="113"/>
      <c r="U54" s="113"/>
      <c r="V54" s="113"/>
      <c r="W54" s="113"/>
    </row>
    <row r="55" spans="1:23" hidden="1" x14ac:dyDescent="0.25">
      <c r="A55">
        <v>5</v>
      </c>
      <c r="D55" s="114" t="str">
        <f>CONCATENATE("Индексі: ",VLOOKUP(p_report_current_id,p_report,COLUMN(p_report_index),FALSE))</f>
        <v>Индексі: 7-ТБ
7-ПБ</v>
      </c>
      <c r="E55" s="114"/>
      <c r="F55" s="114"/>
      <c r="G55" s="114"/>
      <c r="H55" s="114"/>
      <c r="I55" s="114"/>
      <c r="J55" s="114"/>
      <c r="K55" s="114"/>
      <c r="L55" s="114"/>
      <c r="M55" s="114"/>
      <c r="N55" s="114"/>
      <c r="O55" s="114"/>
      <c r="P55" s="114"/>
      <c r="Q55" s="114"/>
      <c r="R55" s="114"/>
      <c r="S55" s="114"/>
      <c r="T55" s="114"/>
      <c r="U55" s="114"/>
      <c r="V55" s="114"/>
      <c r="W55" s="114"/>
    </row>
    <row r="56" spans="1:23" hidden="1" x14ac:dyDescent="0.25">
      <c r="A56">
        <v>5</v>
      </c>
      <c r="D56" s="113" t="str">
        <f>CONCATENATE("Индекс: ",VLOOKUP(p_report_current_id,p_report,COLUMN(p_report_index),FALSE))</f>
        <v>Индекс: 7-ТБ
7-ПБ</v>
      </c>
      <c r="E56" s="113"/>
      <c r="F56" s="113"/>
      <c r="G56" s="113"/>
      <c r="H56" s="113"/>
      <c r="I56" s="113"/>
      <c r="J56" s="113"/>
      <c r="K56" s="113"/>
      <c r="L56" s="113"/>
      <c r="M56" s="113"/>
      <c r="N56" s="113"/>
      <c r="O56" s="113"/>
      <c r="P56" s="113"/>
      <c r="Q56" s="113"/>
      <c r="R56" s="113"/>
      <c r="S56" s="113"/>
      <c r="T56" s="113"/>
      <c r="U56" s="113"/>
      <c r="V56" s="113"/>
      <c r="W56" s="113"/>
    </row>
    <row r="57" spans="1:23" hidden="1" x14ac:dyDescent="0.25">
      <c r="A57">
        <v>5</v>
      </c>
      <c r="D57" s="113"/>
      <c r="E57" s="113"/>
      <c r="F57" s="113"/>
      <c r="G57" s="113"/>
      <c r="H57" s="113"/>
      <c r="I57" s="113"/>
      <c r="J57" s="113"/>
      <c r="K57" s="113"/>
      <c r="L57" s="113"/>
      <c r="M57" s="113"/>
      <c r="N57" s="113"/>
      <c r="O57" s="113"/>
      <c r="P57" s="113"/>
      <c r="Q57" s="113"/>
      <c r="R57" s="113"/>
      <c r="S57" s="113"/>
      <c r="T57" s="113"/>
      <c r="U57" s="113"/>
      <c r="V57" s="113"/>
      <c r="W57" s="113"/>
    </row>
    <row r="58" spans="1:23" hidden="1" x14ac:dyDescent="0.25">
      <c r="A58">
        <v>5</v>
      </c>
      <c r="D58" s="114" t="s">
        <v>153</v>
      </c>
      <c r="E58" s="114"/>
      <c r="F58" s="114"/>
      <c r="G58" s="114"/>
      <c r="H58" s="114"/>
      <c r="I58" s="114"/>
      <c r="J58" s="114"/>
      <c r="K58" s="114"/>
      <c r="L58" s="114"/>
      <c r="M58" s="114"/>
      <c r="N58" s="114"/>
      <c r="O58" s="114"/>
      <c r="P58" s="114"/>
      <c r="Q58" s="114"/>
      <c r="R58" s="114"/>
      <c r="S58" s="114"/>
      <c r="T58" s="114"/>
      <c r="U58" s="114"/>
      <c r="V58" s="114"/>
      <c r="W58" s="114"/>
    </row>
    <row r="59" spans="1:23" hidden="1" x14ac:dyDescent="0.25">
      <c r="A59">
        <v>5</v>
      </c>
      <c r="D59" s="113" t="s">
        <v>154</v>
      </c>
      <c r="E59" s="113"/>
      <c r="F59" s="113"/>
      <c r="G59" s="113"/>
      <c r="H59" s="113"/>
      <c r="I59" s="113"/>
      <c r="J59" s="113"/>
      <c r="K59" s="113"/>
      <c r="L59" s="113"/>
      <c r="M59" s="113"/>
      <c r="N59" s="113"/>
      <c r="O59" s="113"/>
      <c r="P59" s="113"/>
      <c r="Q59" s="113"/>
      <c r="R59" s="113"/>
      <c r="S59" s="113"/>
      <c r="T59" s="113"/>
      <c r="U59" s="113"/>
      <c r="V59" s="113"/>
      <c r="W59" s="113"/>
    </row>
    <row r="60" spans="1:23" hidden="1" x14ac:dyDescent="0.25">
      <c r="A60">
        <v>5</v>
      </c>
      <c r="D60" s="113"/>
      <c r="E60" s="113"/>
      <c r="F60" s="113"/>
      <c r="G60" s="113"/>
      <c r="H60" s="113"/>
      <c r="I60" s="113"/>
      <c r="J60" s="113"/>
      <c r="K60" s="113"/>
      <c r="L60" s="113"/>
      <c r="M60" s="113"/>
      <c r="N60" s="113"/>
      <c r="O60" s="113"/>
      <c r="P60" s="113"/>
      <c r="Q60" s="113"/>
      <c r="R60" s="113"/>
      <c r="S60" s="113"/>
      <c r="T60" s="113"/>
      <c r="U60" s="113"/>
      <c r="V60" s="113"/>
      <c r="W60" s="113"/>
    </row>
    <row r="61" spans="1:23" ht="25.5" hidden="1" customHeight="1" x14ac:dyDescent="0.25">
      <c r="A61">
        <v>5</v>
      </c>
      <c r="B61" s="34"/>
      <c r="C61" s="34" t="s">
        <v>125</v>
      </c>
      <c r="D61" s="102" t="s">
        <v>172</v>
      </c>
      <c r="E61" s="102"/>
      <c r="F61" s="102"/>
      <c r="G61" s="102"/>
      <c r="H61" s="102"/>
      <c r="I61" s="102"/>
      <c r="J61" s="102"/>
      <c r="K61" s="102"/>
      <c r="L61" s="102"/>
      <c r="M61" s="102"/>
      <c r="N61" s="102"/>
      <c r="O61" s="102"/>
      <c r="P61" s="102"/>
      <c r="Q61" s="102"/>
      <c r="R61" s="102"/>
      <c r="S61" s="102"/>
      <c r="T61" s="102"/>
      <c r="U61" s="102"/>
      <c r="V61" s="102"/>
      <c r="W61" s="102"/>
    </row>
    <row r="62" spans="1:23" ht="25.5" hidden="1" customHeight="1" x14ac:dyDescent="0.25">
      <c r="A62">
        <v>5</v>
      </c>
      <c r="B62" s="34"/>
      <c r="C62" s="34" t="s">
        <v>125</v>
      </c>
      <c r="D62" s="112" t="s">
        <v>173</v>
      </c>
      <c r="E62" s="112"/>
      <c r="F62" s="112"/>
      <c r="G62" s="112"/>
      <c r="H62" s="112"/>
      <c r="I62" s="112"/>
      <c r="J62" s="112"/>
      <c r="K62" s="112"/>
      <c r="L62" s="112"/>
      <c r="M62" s="112"/>
      <c r="N62" s="112"/>
      <c r="O62" s="112"/>
      <c r="P62" s="112"/>
      <c r="Q62" s="112"/>
      <c r="R62" s="112"/>
      <c r="S62" s="112"/>
      <c r="T62" s="112"/>
      <c r="U62" s="112"/>
      <c r="V62" s="112"/>
      <c r="W62" s="112"/>
    </row>
    <row r="63" spans="1:23" hidden="1" x14ac:dyDescent="0.25">
      <c r="A63">
        <v>5</v>
      </c>
      <c r="D63" s="113"/>
      <c r="E63" s="113"/>
      <c r="F63" s="113"/>
      <c r="G63" s="113"/>
      <c r="H63" s="113"/>
      <c r="I63" s="113"/>
      <c r="J63" s="113"/>
      <c r="K63" s="113"/>
      <c r="L63" s="113"/>
      <c r="M63" s="113"/>
      <c r="N63" s="113"/>
      <c r="O63" s="113"/>
      <c r="P63" s="113"/>
      <c r="Q63" s="113"/>
      <c r="R63" s="113"/>
      <c r="S63" s="113"/>
      <c r="T63" s="113"/>
      <c r="U63" s="113"/>
      <c r="V63" s="113"/>
      <c r="W63" s="113"/>
    </row>
    <row r="64" spans="1:23" ht="25.5" hidden="1" customHeight="1" x14ac:dyDescent="0.25">
      <c r="A64">
        <v>5</v>
      </c>
      <c r="B64" s="34"/>
      <c r="C64" s="34" t="s">
        <v>125</v>
      </c>
      <c r="D64" s="102" t="s">
        <v>174</v>
      </c>
      <c r="E64" s="102"/>
      <c r="F64" s="102"/>
      <c r="G64" s="102"/>
      <c r="H64" s="102"/>
      <c r="I64" s="102"/>
      <c r="J64" s="102"/>
      <c r="K64" s="102"/>
      <c r="L64" s="102"/>
      <c r="M64" s="102"/>
      <c r="N64" s="102"/>
      <c r="O64" s="102"/>
      <c r="P64" s="102"/>
      <c r="Q64" s="102"/>
      <c r="R64" s="102"/>
      <c r="S64" s="102"/>
      <c r="T64" s="102"/>
      <c r="U64" s="102"/>
      <c r="V64" s="102"/>
      <c r="W64" s="102"/>
    </row>
    <row r="65" spans="1:23" ht="25.5" hidden="1" customHeight="1" x14ac:dyDescent="0.25">
      <c r="A65">
        <v>5</v>
      </c>
      <c r="B65" s="34"/>
      <c r="C65" s="34" t="s">
        <v>125</v>
      </c>
      <c r="D65" s="112" t="s">
        <v>175</v>
      </c>
      <c r="E65" s="112"/>
      <c r="F65" s="112"/>
      <c r="G65" s="112"/>
      <c r="H65" s="112"/>
      <c r="I65" s="112"/>
      <c r="J65" s="112"/>
      <c r="K65" s="112"/>
      <c r="L65" s="112"/>
      <c r="M65" s="112"/>
      <c r="N65" s="112"/>
      <c r="O65" s="112"/>
      <c r="P65" s="112"/>
      <c r="Q65" s="112"/>
      <c r="R65" s="112"/>
      <c r="S65" s="112"/>
      <c r="T65" s="112"/>
      <c r="U65" s="112"/>
      <c r="V65" s="112"/>
      <c r="W65" s="112"/>
    </row>
    <row r="66" spans="1:23" hidden="1" x14ac:dyDescent="0.25">
      <c r="A66">
        <v>5</v>
      </c>
      <c r="D66" s="113"/>
      <c r="E66" s="113"/>
      <c r="F66" s="113"/>
      <c r="G66" s="113"/>
      <c r="H66" s="113"/>
      <c r="I66" s="113"/>
      <c r="J66" s="113"/>
      <c r="K66" s="113"/>
      <c r="L66" s="113"/>
      <c r="M66" s="113"/>
      <c r="N66" s="113"/>
      <c r="O66" s="113"/>
      <c r="P66" s="113"/>
      <c r="Q66" s="113"/>
      <c r="R66" s="113"/>
      <c r="S66" s="113"/>
      <c r="T66" s="113"/>
      <c r="U66" s="113"/>
      <c r="V66" s="113"/>
      <c r="W66" s="113"/>
    </row>
    <row r="67" spans="1:23" ht="12.75" hidden="1" customHeight="1" x14ac:dyDescent="0.25">
      <c r="A67">
        <v>5</v>
      </c>
      <c r="D67" s="102" t="s">
        <v>176</v>
      </c>
      <c r="E67" s="102"/>
      <c r="F67" s="102"/>
      <c r="G67" s="102"/>
      <c r="H67" s="102"/>
      <c r="I67" s="102"/>
      <c r="J67" s="102"/>
      <c r="K67" s="102"/>
      <c r="L67" s="102"/>
      <c r="M67" s="102"/>
      <c r="N67" s="102"/>
      <c r="O67" s="102"/>
      <c r="P67" s="102"/>
      <c r="Q67" s="102"/>
      <c r="R67" s="102"/>
      <c r="S67" s="102"/>
      <c r="T67" s="102"/>
      <c r="U67" s="102"/>
      <c r="V67" s="102"/>
      <c r="W67" s="102"/>
    </row>
    <row r="68" spans="1:23" hidden="1" x14ac:dyDescent="0.25">
      <c r="A68">
        <v>5</v>
      </c>
      <c r="D68" s="109" t="s">
        <v>177</v>
      </c>
      <c r="E68" s="109"/>
      <c r="F68" s="109"/>
      <c r="G68" s="109"/>
      <c r="H68" s="109"/>
      <c r="I68" s="109"/>
      <c r="J68" s="109"/>
      <c r="K68" s="109"/>
      <c r="L68" s="109"/>
      <c r="M68" s="109"/>
      <c r="N68" s="109"/>
      <c r="O68" s="109"/>
      <c r="P68" s="109"/>
      <c r="Q68" s="109"/>
      <c r="R68" s="109"/>
      <c r="S68" s="109"/>
      <c r="T68" s="109"/>
      <c r="U68" s="109"/>
      <c r="V68" s="109"/>
      <c r="W68" s="109"/>
    </row>
    <row r="69" spans="1:23" ht="12.75" customHeight="1" x14ac:dyDescent="0.25">
      <c r="A69">
        <v>1</v>
      </c>
      <c r="B69">
        <v>6</v>
      </c>
      <c r="Q69" s="43"/>
      <c r="R69" s="43"/>
      <c r="S69" s="110" t="s">
        <v>141</v>
      </c>
      <c r="T69" s="110"/>
      <c r="U69" s="110"/>
      <c r="V69" s="110"/>
    </row>
    <row r="70" spans="1:23" ht="12.75" customHeight="1" x14ac:dyDescent="0.25">
      <c r="A70">
        <v>1</v>
      </c>
      <c r="B70">
        <v>6</v>
      </c>
      <c r="F70" s="26"/>
      <c r="Q70" s="43"/>
      <c r="R70" s="43"/>
      <c r="S70" s="110" t="s">
        <v>185</v>
      </c>
      <c r="T70" s="110"/>
      <c r="U70" s="110"/>
      <c r="V70" s="110"/>
      <c r="W70" s="43"/>
    </row>
    <row r="71" spans="1:23" x14ac:dyDescent="0.25">
      <c r="A71">
        <v>1</v>
      </c>
      <c r="B71">
        <v>6</v>
      </c>
      <c r="R71" s="44"/>
      <c r="S71" s="111" t="s">
        <v>15</v>
      </c>
      <c r="T71" s="111"/>
      <c r="U71" s="111"/>
      <c r="V71" s="111"/>
    </row>
    <row r="72" spans="1:23" x14ac:dyDescent="0.25">
      <c r="A72">
        <v>1</v>
      </c>
      <c r="B72">
        <v>6</v>
      </c>
      <c r="R72" s="44"/>
      <c r="S72" s="111" t="s">
        <v>142</v>
      </c>
      <c r="T72" s="111"/>
      <c r="U72" s="111"/>
      <c r="V72" s="111"/>
    </row>
    <row r="73" spans="1:23" x14ac:dyDescent="0.25">
      <c r="A73">
        <v>1</v>
      </c>
    </row>
    <row r="74" spans="1:23" ht="30" x14ac:dyDescent="0.25">
      <c r="A74">
        <v>1</v>
      </c>
      <c r="C74" s="34" t="s">
        <v>125</v>
      </c>
      <c r="P74" s="103" t="s">
        <v>1</v>
      </c>
      <c r="Q74" s="103"/>
      <c r="R74" s="103"/>
      <c r="S74" s="103"/>
      <c r="T74" s="103"/>
      <c r="U74" s="103"/>
      <c r="V74" s="103"/>
    </row>
    <row r="75" spans="1:23" ht="30" x14ac:dyDescent="0.25">
      <c r="A75">
        <v>1</v>
      </c>
      <c r="C75" s="34" t="s">
        <v>125</v>
      </c>
      <c r="L75" s="45"/>
      <c r="M75" s="45"/>
      <c r="N75" s="45"/>
      <c r="O75" s="45"/>
      <c r="P75" s="108" t="s">
        <v>2</v>
      </c>
      <c r="Q75" s="108"/>
      <c r="R75" s="108"/>
      <c r="S75" s="108"/>
      <c r="T75" s="108"/>
      <c r="U75" s="108"/>
      <c r="V75" s="108"/>
    </row>
    <row r="76" spans="1:23" ht="25.5" customHeight="1" x14ac:dyDescent="0.25">
      <c r="A76">
        <v>1</v>
      </c>
      <c r="C76" s="34" t="s">
        <v>125</v>
      </c>
      <c r="F76" s="26"/>
      <c r="P76" s="103" t="s">
        <v>143</v>
      </c>
      <c r="Q76" s="103"/>
      <c r="R76" s="103"/>
      <c r="S76" s="103"/>
      <c r="T76" s="103"/>
      <c r="U76" s="103"/>
      <c r="V76" s="103"/>
      <c r="W76" s="46"/>
    </row>
    <row r="77" spans="1:23" ht="25.5" customHeight="1" x14ac:dyDescent="0.25">
      <c r="A77">
        <v>1</v>
      </c>
      <c r="C77" s="34" t="s">
        <v>125</v>
      </c>
      <c r="F77" s="26"/>
      <c r="P77" s="107" t="s">
        <v>3</v>
      </c>
      <c r="Q77" s="107"/>
      <c r="R77" s="107"/>
      <c r="S77" s="107"/>
      <c r="T77" s="107"/>
      <c r="U77" s="107"/>
      <c r="V77" s="107"/>
      <c r="W77" s="34"/>
    </row>
    <row r="78" spans="1:23" ht="45" hidden="1" x14ac:dyDescent="0.25">
      <c r="A78">
        <v>1</v>
      </c>
      <c r="B78">
        <v>11</v>
      </c>
      <c r="C78" s="34" t="s">
        <v>144</v>
      </c>
      <c r="F78" s="26"/>
      <c r="P78" s="103" t="s">
        <v>145</v>
      </c>
      <c r="Q78" s="103"/>
      <c r="R78" s="103"/>
      <c r="S78" s="103"/>
      <c r="T78" s="103"/>
      <c r="U78" s="103"/>
      <c r="V78" s="103"/>
      <c r="W78" s="34"/>
    </row>
    <row r="79" spans="1:23" ht="45" hidden="1" x14ac:dyDescent="0.25">
      <c r="A79">
        <v>1</v>
      </c>
      <c r="B79">
        <v>11</v>
      </c>
      <c r="C79" s="34" t="s">
        <v>144</v>
      </c>
      <c r="F79" s="26"/>
      <c r="P79" s="107" t="s">
        <v>146</v>
      </c>
      <c r="Q79" s="107"/>
      <c r="R79" s="107"/>
      <c r="S79" s="107"/>
      <c r="T79" s="107"/>
      <c r="U79" s="107"/>
      <c r="V79" s="107"/>
      <c r="W79" s="34"/>
    </row>
    <row r="80" spans="1:23" ht="45" hidden="1" x14ac:dyDescent="0.25">
      <c r="A80">
        <v>1</v>
      </c>
      <c r="B80">
        <v>1</v>
      </c>
      <c r="C80" s="34" t="s">
        <v>144</v>
      </c>
      <c r="F80" s="26"/>
      <c r="P80" s="103" t="s">
        <v>145</v>
      </c>
      <c r="Q80" s="103"/>
      <c r="R80" s="103"/>
      <c r="S80" s="103"/>
      <c r="T80" s="103"/>
      <c r="U80" s="103"/>
      <c r="V80" s="103"/>
      <c r="W80" s="34"/>
    </row>
    <row r="81" spans="1:23" ht="45" hidden="1" x14ac:dyDescent="0.25">
      <c r="A81">
        <v>1</v>
      </c>
      <c r="B81">
        <v>1</v>
      </c>
      <c r="C81" s="34" t="s">
        <v>144</v>
      </c>
      <c r="F81" s="26"/>
      <c r="P81" s="107" t="s">
        <v>146</v>
      </c>
      <c r="Q81" s="107"/>
      <c r="R81" s="107"/>
      <c r="S81" s="107"/>
      <c r="T81" s="107"/>
      <c r="U81" s="107"/>
      <c r="V81" s="107"/>
      <c r="W81" s="34"/>
    </row>
    <row r="82" spans="1:23" ht="45" hidden="1" x14ac:dyDescent="0.25">
      <c r="A82">
        <v>1</v>
      </c>
      <c r="B82">
        <v>2</v>
      </c>
      <c r="C82" s="34" t="s">
        <v>144</v>
      </c>
      <c r="F82" s="26"/>
      <c r="P82" s="103" t="s">
        <v>145</v>
      </c>
      <c r="Q82" s="103"/>
      <c r="R82" s="103"/>
      <c r="S82" s="103"/>
      <c r="T82" s="103"/>
      <c r="U82" s="103"/>
      <c r="V82" s="103"/>
      <c r="W82" s="34"/>
    </row>
    <row r="83" spans="1:23" ht="45" hidden="1" x14ac:dyDescent="0.25">
      <c r="A83">
        <v>1</v>
      </c>
      <c r="B83">
        <v>2</v>
      </c>
      <c r="C83" s="34" t="s">
        <v>144</v>
      </c>
      <c r="F83" s="26"/>
      <c r="P83" s="107" t="s">
        <v>146</v>
      </c>
      <c r="Q83" s="107"/>
      <c r="R83" s="107"/>
      <c r="S83" s="107"/>
      <c r="T83" s="107"/>
      <c r="U83" s="107"/>
      <c r="V83" s="107"/>
      <c r="W83" s="34"/>
    </row>
    <row r="84" spans="1:23" ht="45" hidden="1" x14ac:dyDescent="0.25">
      <c r="A84">
        <v>1</v>
      </c>
      <c r="B84">
        <v>3</v>
      </c>
      <c r="C84" s="34" t="s">
        <v>144</v>
      </c>
      <c r="F84" s="26"/>
      <c r="P84" s="103" t="s">
        <v>145</v>
      </c>
      <c r="Q84" s="103"/>
      <c r="R84" s="103"/>
      <c r="S84" s="103"/>
      <c r="T84" s="103"/>
      <c r="U84" s="103"/>
      <c r="V84" s="103"/>
      <c r="W84" s="34"/>
    </row>
    <row r="85" spans="1:23" ht="45" hidden="1" x14ac:dyDescent="0.25">
      <c r="A85">
        <v>1</v>
      </c>
      <c r="B85">
        <v>3</v>
      </c>
      <c r="C85" s="34" t="s">
        <v>144</v>
      </c>
      <c r="F85" s="26"/>
      <c r="P85" s="107" t="s">
        <v>146</v>
      </c>
      <c r="Q85" s="107"/>
      <c r="R85" s="107"/>
      <c r="S85" s="107"/>
      <c r="T85" s="107"/>
      <c r="U85" s="107"/>
      <c r="V85" s="107"/>
      <c r="W85" s="34"/>
    </row>
    <row r="86" spans="1:23" ht="45" hidden="1" x14ac:dyDescent="0.25">
      <c r="A86">
        <v>1</v>
      </c>
      <c r="B86">
        <v>4</v>
      </c>
      <c r="C86" s="34" t="s">
        <v>144</v>
      </c>
      <c r="F86" s="26"/>
      <c r="P86" s="103" t="s">
        <v>145</v>
      </c>
      <c r="Q86" s="103"/>
      <c r="R86" s="103"/>
      <c r="S86" s="103"/>
      <c r="T86" s="103"/>
      <c r="U86" s="103"/>
      <c r="V86" s="103"/>
      <c r="W86" s="34"/>
    </row>
    <row r="87" spans="1:23" ht="45" hidden="1" x14ac:dyDescent="0.25">
      <c r="A87">
        <v>1</v>
      </c>
      <c r="B87">
        <v>4</v>
      </c>
      <c r="C87" s="34" t="s">
        <v>144</v>
      </c>
      <c r="F87" s="26"/>
      <c r="P87" s="107" t="s">
        <v>146</v>
      </c>
      <c r="Q87" s="107"/>
      <c r="R87" s="107"/>
      <c r="S87" s="107"/>
      <c r="T87" s="107"/>
      <c r="U87" s="107"/>
      <c r="V87" s="107"/>
      <c r="W87" s="34"/>
    </row>
    <row r="88" spans="1:23" ht="45" x14ac:dyDescent="0.25">
      <c r="A88">
        <v>1</v>
      </c>
      <c r="B88">
        <v>6</v>
      </c>
      <c r="C88" s="34" t="s">
        <v>144</v>
      </c>
      <c r="L88" s="46"/>
      <c r="M88" s="46"/>
      <c r="N88" s="46"/>
      <c r="O88" s="46"/>
      <c r="P88" s="103" t="s">
        <v>145</v>
      </c>
      <c r="Q88" s="103"/>
      <c r="R88" s="103"/>
      <c r="S88" s="103"/>
      <c r="T88" s="103"/>
      <c r="U88" s="103"/>
      <c r="V88" s="103"/>
      <c r="W88" s="47"/>
    </row>
    <row r="89" spans="1:23" ht="45" x14ac:dyDescent="0.25">
      <c r="A89">
        <v>1</v>
      </c>
      <c r="B89">
        <v>6</v>
      </c>
      <c r="C89" s="34" t="s">
        <v>144</v>
      </c>
      <c r="L89" s="34"/>
      <c r="M89" s="34"/>
      <c r="N89" s="34"/>
      <c r="O89" s="34"/>
      <c r="P89" s="107" t="s">
        <v>146</v>
      </c>
      <c r="Q89" s="107"/>
      <c r="R89" s="107"/>
      <c r="S89" s="107"/>
      <c r="T89" s="107"/>
      <c r="U89" s="107"/>
      <c r="V89" s="107"/>
      <c r="W89" s="47"/>
    </row>
    <row r="90" spans="1:23" ht="45" hidden="1" x14ac:dyDescent="0.25">
      <c r="A90">
        <v>1</v>
      </c>
      <c r="B90">
        <v>7</v>
      </c>
      <c r="C90" s="34" t="s">
        <v>144</v>
      </c>
      <c r="L90" s="34"/>
      <c r="M90" s="34"/>
      <c r="N90" s="34"/>
      <c r="O90" s="34"/>
      <c r="P90" s="103" t="s">
        <v>145</v>
      </c>
      <c r="Q90" s="103"/>
      <c r="R90" s="103"/>
      <c r="S90" s="103"/>
      <c r="T90" s="103"/>
      <c r="U90" s="103"/>
      <c r="V90" s="103"/>
      <c r="W90" s="47"/>
    </row>
    <row r="91" spans="1:23" ht="45" hidden="1" x14ac:dyDescent="0.25">
      <c r="A91">
        <v>1</v>
      </c>
      <c r="B91">
        <v>7</v>
      </c>
      <c r="C91" s="34" t="s">
        <v>144</v>
      </c>
      <c r="L91" s="34"/>
      <c r="M91" s="34"/>
      <c r="N91" s="34"/>
      <c r="O91" s="34"/>
      <c r="P91" s="104" t="s">
        <v>146</v>
      </c>
      <c r="Q91" s="104"/>
      <c r="R91" s="104"/>
      <c r="S91" s="104"/>
      <c r="T91" s="104"/>
      <c r="U91" s="104"/>
      <c r="V91" s="104"/>
      <c r="W91" s="47"/>
    </row>
    <row r="92" spans="1:23" hidden="1" x14ac:dyDescent="0.25">
      <c r="A92">
        <v>1</v>
      </c>
      <c r="B92">
        <v>8</v>
      </c>
      <c r="C92" s="34"/>
      <c r="L92" s="34"/>
      <c r="M92" s="34"/>
      <c r="N92" s="34"/>
      <c r="O92" s="34"/>
      <c r="P92" s="103" t="s">
        <v>178</v>
      </c>
      <c r="Q92" s="103"/>
      <c r="R92" s="103"/>
      <c r="S92" s="103"/>
      <c r="T92" s="103"/>
      <c r="U92" s="103"/>
      <c r="V92" s="103"/>
      <c r="W92" s="47"/>
    </row>
    <row r="93" spans="1:23" hidden="1" x14ac:dyDescent="0.25">
      <c r="A93">
        <v>1</v>
      </c>
      <c r="B93">
        <v>8</v>
      </c>
      <c r="C93" s="34"/>
      <c r="L93" s="34"/>
      <c r="M93" s="34"/>
      <c r="N93" s="34"/>
      <c r="O93" s="34"/>
      <c r="P93" s="104" t="s">
        <v>179</v>
      </c>
      <c r="Q93" s="104"/>
      <c r="R93" s="104"/>
      <c r="S93" s="104"/>
      <c r="T93" s="104"/>
      <c r="U93" s="104"/>
      <c r="V93" s="104"/>
      <c r="W93" s="47"/>
    </row>
    <row r="94" spans="1:23" x14ac:dyDescent="0.25">
      <c r="A94">
        <v>1</v>
      </c>
      <c r="Q94" s="47"/>
      <c r="R94" s="47"/>
      <c r="S94" s="47"/>
      <c r="T94" s="47"/>
      <c r="U94" s="47"/>
      <c r="V94" s="47"/>
      <c r="W94" s="47"/>
    </row>
    <row r="95" spans="1:23" s="76" customFormat="1" ht="18" customHeight="1" x14ac:dyDescent="0.2">
      <c r="A95" s="76">
        <v>1</v>
      </c>
      <c r="C95" s="81" t="s">
        <v>125</v>
      </c>
      <c r="D95" s="105" t="s">
        <v>17</v>
      </c>
      <c r="E95" s="105"/>
      <c r="F95" s="105"/>
      <c r="G95" s="105"/>
      <c r="H95" s="105"/>
      <c r="I95" s="105"/>
      <c r="J95" s="105"/>
      <c r="K95" s="105"/>
      <c r="L95" s="105"/>
      <c r="M95" s="105"/>
      <c r="N95" s="105"/>
      <c r="O95" s="105"/>
      <c r="P95" s="105"/>
      <c r="Q95" s="105"/>
      <c r="R95" s="105"/>
      <c r="S95" s="105"/>
      <c r="T95" s="105"/>
      <c r="U95" s="105"/>
      <c r="V95" s="105"/>
      <c r="W95" s="82"/>
    </row>
    <row r="96" spans="1:23" s="76" customFormat="1" ht="18" customHeight="1" x14ac:dyDescent="0.2">
      <c r="A96" s="76">
        <v>1</v>
      </c>
      <c r="C96" s="81" t="s">
        <v>125</v>
      </c>
      <c r="D96" s="106" t="s">
        <v>16</v>
      </c>
      <c r="E96" s="106"/>
      <c r="F96" s="106"/>
      <c r="G96" s="106"/>
      <c r="H96" s="106"/>
      <c r="I96" s="106"/>
      <c r="J96" s="106"/>
      <c r="K96" s="106"/>
      <c r="L96" s="106"/>
      <c r="M96" s="106"/>
      <c r="N96" s="106"/>
      <c r="O96" s="106"/>
      <c r="P96" s="106"/>
      <c r="Q96" s="106"/>
      <c r="R96" s="106"/>
      <c r="S96" s="106"/>
      <c r="T96" s="106"/>
      <c r="U96" s="106"/>
      <c r="V96" s="106"/>
      <c r="W96" s="83"/>
    </row>
    <row r="97" spans="1:22" ht="15.75" thickBot="1" x14ac:dyDescent="0.3">
      <c r="A97">
        <v>1</v>
      </c>
    </row>
    <row r="98" spans="1:22" ht="12.75" customHeight="1" x14ac:dyDescent="0.25">
      <c r="A98">
        <v>1</v>
      </c>
      <c r="C98" s="34"/>
      <c r="D98" s="49" t="s">
        <v>180</v>
      </c>
      <c r="F98" s="49" t="s">
        <v>186</v>
      </c>
      <c r="H98" s="49" t="s">
        <v>4</v>
      </c>
      <c r="K98" s="49" t="s">
        <v>181</v>
      </c>
      <c r="N98" s="100" t="str">
        <f t="shared" ref="N98" si="0">CONCATENATE(p1_quarter)</f>
        <v/>
      </c>
      <c r="O98" s="49" t="s">
        <v>5</v>
      </c>
      <c r="Q98" s="100" t="str">
        <f t="shared" ref="Q98" si="1">LEFT(p1_year,1)</f>
        <v/>
      </c>
      <c r="R98" s="100" t="str">
        <f t="shared" ref="R98" si="2">LEFT(RIGHT(p1_year,3),1)</f>
        <v/>
      </c>
      <c r="S98" s="100" t="str">
        <f t="shared" ref="S98" si="3">LEFT(RIGHT(p1_year,2),1)</f>
        <v/>
      </c>
      <c r="T98" s="100" t="str">
        <f t="shared" ref="T98" si="4">RIGHT(p1_year,1)</f>
        <v/>
      </c>
      <c r="U98" s="49" t="s">
        <v>6</v>
      </c>
    </row>
    <row r="99" spans="1:22" ht="13.5" customHeight="1" thickBot="1" x14ac:dyDescent="0.3">
      <c r="A99">
        <v>1</v>
      </c>
      <c r="C99" s="34"/>
      <c r="D99" s="2" t="s">
        <v>182</v>
      </c>
      <c r="F99" s="50" t="s">
        <v>18</v>
      </c>
      <c r="H99" s="2" t="s">
        <v>7</v>
      </c>
      <c r="K99" s="2" t="s">
        <v>8</v>
      </c>
      <c r="N99" s="101"/>
      <c r="O99" s="2" t="s">
        <v>9</v>
      </c>
      <c r="Q99" s="101"/>
      <c r="R99" s="101"/>
      <c r="S99" s="101"/>
      <c r="T99" s="101"/>
      <c r="U99" s="2" t="s">
        <v>10</v>
      </c>
    </row>
    <row r="100" spans="1:22" x14ac:dyDescent="0.25">
      <c r="A100">
        <v>1</v>
      </c>
    </row>
    <row r="101" spans="1:22" x14ac:dyDescent="0.25">
      <c r="A101">
        <v>1</v>
      </c>
      <c r="B101">
        <v>11</v>
      </c>
      <c r="D101" s="51" t="s">
        <v>183</v>
      </c>
      <c r="E101" s="51"/>
    </row>
    <row r="102" spans="1:22" s="1" customFormat="1" ht="12.75" x14ac:dyDescent="0.2">
      <c r="A102" s="1">
        <v>1</v>
      </c>
      <c r="B102" s="1">
        <v>11</v>
      </c>
      <c r="D102" s="1" t="s">
        <v>184</v>
      </c>
    </row>
    <row r="103" spans="1:22" ht="30" x14ac:dyDescent="0.25">
      <c r="A103">
        <v>1</v>
      </c>
      <c r="B103">
        <v>6</v>
      </c>
      <c r="C103" s="34" t="s">
        <v>125</v>
      </c>
      <c r="D103" s="102" t="s">
        <v>11</v>
      </c>
      <c r="E103" s="102"/>
      <c r="F103" s="102"/>
      <c r="G103" s="102"/>
      <c r="H103" s="102"/>
      <c r="I103" s="102"/>
      <c r="J103" s="102"/>
      <c r="K103" s="102"/>
      <c r="L103" s="102"/>
      <c r="M103" s="102"/>
      <c r="N103" s="102"/>
      <c r="O103" s="102"/>
      <c r="P103" s="102"/>
      <c r="Q103" s="102"/>
      <c r="R103" s="102"/>
      <c r="S103" s="102"/>
      <c r="T103" s="102"/>
      <c r="U103" s="102"/>
      <c r="V103" s="102"/>
    </row>
    <row r="104" spans="1:22" s="52" customFormat="1" x14ac:dyDescent="0.25">
      <c r="A104" s="52">
        <v>1</v>
      </c>
      <c r="B104" s="52">
        <v>6</v>
      </c>
      <c r="D104" s="1" t="s">
        <v>14</v>
      </c>
    </row>
    <row r="105" spans="1:22" ht="15.75" thickBot="1" x14ac:dyDescent="0.3">
      <c r="A105">
        <v>1</v>
      </c>
    </row>
    <row r="106" spans="1:22" x14ac:dyDescent="0.25">
      <c r="A106">
        <v>1</v>
      </c>
      <c r="D106" s="49" t="s">
        <v>12</v>
      </c>
      <c r="E106" s="46"/>
      <c r="G106" s="100" t="str">
        <f>LEFT(p1_bin,1)</f>
        <v/>
      </c>
      <c r="H106" s="100" t="str">
        <f>LEFT(RIGHT(p1_bin,11),1)</f>
        <v/>
      </c>
      <c r="I106" s="100" t="str">
        <f>LEFT(RIGHT(p1_bin,10),1)</f>
        <v/>
      </c>
      <c r="J106" s="100" t="str">
        <f>LEFT(RIGHT(p1_bin,9),1)</f>
        <v/>
      </c>
      <c r="K106" s="100" t="str">
        <f>LEFT(RIGHT(p1_bin,8),1)</f>
        <v/>
      </c>
      <c r="L106" s="100" t="str">
        <f>LEFT(RIGHT(p1_bin,7),1)</f>
        <v/>
      </c>
      <c r="M106" s="100" t="str">
        <f>LEFT(RIGHT(p1_bin,6),1)</f>
        <v/>
      </c>
      <c r="N106" s="100" t="str">
        <f>LEFT(RIGHT(p1_bin,5),1)</f>
        <v/>
      </c>
      <c r="O106" s="100" t="str">
        <f>LEFT(RIGHT(p1_bin,4),1)</f>
        <v/>
      </c>
      <c r="P106" s="100" t="str">
        <f>LEFT(RIGHT(p1_bin,3),1)</f>
        <v/>
      </c>
      <c r="Q106" s="100" t="str">
        <f>LEFT(RIGHT(p1_bin,2),1)</f>
        <v/>
      </c>
      <c r="R106" s="100" t="str">
        <f>RIGHT(p1_bin,1)</f>
        <v/>
      </c>
    </row>
    <row r="107" spans="1:22" ht="15.75" thickBot="1" x14ac:dyDescent="0.3">
      <c r="A107">
        <v>1</v>
      </c>
      <c r="C107" s="34"/>
      <c r="D107" s="2" t="s">
        <v>13</v>
      </c>
      <c r="E107" s="46"/>
      <c r="G107" s="101"/>
      <c r="H107" s="101"/>
      <c r="I107" s="101"/>
      <c r="J107" s="101"/>
      <c r="K107" s="101"/>
      <c r="L107" s="101"/>
      <c r="M107" s="101"/>
      <c r="N107" s="101"/>
      <c r="O107" s="101"/>
      <c r="P107" s="101"/>
      <c r="Q107" s="101"/>
      <c r="R107" s="101"/>
    </row>
  </sheetData>
  <mergeCells count="112">
    <mergeCell ref="D1:W1"/>
    <mergeCell ref="D2:W2"/>
    <mergeCell ref="D3:W3"/>
    <mergeCell ref="D4:W4"/>
    <mergeCell ref="D5:W5"/>
    <mergeCell ref="D6:W6"/>
    <mergeCell ref="D13:W13"/>
    <mergeCell ref="D14:W14"/>
    <mergeCell ref="D15:W15"/>
    <mergeCell ref="D16:W16"/>
    <mergeCell ref="D17:W17"/>
    <mergeCell ref="D18:W18"/>
    <mergeCell ref="D7:W7"/>
    <mergeCell ref="D8:W8"/>
    <mergeCell ref="D9:W9"/>
    <mergeCell ref="D10:W10"/>
    <mergeCell ref="D11:W11"/>
    <mergeCell ref="D12:W12"/>
    <mergeCell ref="D25:W25"/>
    <mergeCell ref="D26:W26"/>
    <mergeCell ref="D27:W27"/>
    <mergeCell ref="D28:W28"/>
    <mergeCell ref="D29:W29"/>
    <mergeCell ref="D30:W30"/>
    <mergeCell ref="D19:W19"/>
    <mergeCell ref="D20:W20"/>
    <mergeCell ref="D21:W21"/>
    <mergeCell ref="D22:W22"/>
    <mergeCell ref="D23:W23"/>
    <mergeCell ref="D24:W24"/>
    <mergeCell ref="D37:W37"/>
    <mergeCell ref="D38:W38"/>
    <mergeCell ref="D39:W39"/>
    <mergeCell ref="D40:W40"/>
    <mergeCell ref="D41:W41"/>
    <mergeCell ref="D42:W42"/>
    <mergeCell ref="D31:W31"/>
    <mergeCell ref="D32:W32"/>
    <mergeCell ref="D33:W33"/>
    <mergeCell ref="D34:W34"/>
    <mergeCell ref="D35:W35"/>
    <mergeCell ref="D36:W36"/>
    <mergeCell ref="D49:W49"/>
    <mergeCell ref="D50:W50"/>
    <mergeCell ref="D51:W51"/>
    <mergeCell ref="D52:W52"/>
    <mergeCell ref="D53:W53"/>
    <mergeCell ref="D54:W54"/>
    <mergeCell ref="D43:W43"/>
    <mergeCell ref="D44:W44"/>
    <mergeCell ref="D45:W45"/>
    <mergeCell ref="D46:W46"/>
    <mergeCell ref="D47:W47"/>
    <mergeCell ref="D48:W48"/>
    <mergeCell ref="D61:W61"/>
    <mergeCell ref="D62:W62"/>
    <mergeCell ref="D63:W63"/>
    <mergeCell ref="D64:W64"/>
    <mergeCell ref="D65:W65"/>
    <mergeCell ref="D66:W66"/>
    <mergeCell ref="D55:W55"/>
    <mergeCell ref="D56:W56"/>
    <mergeCell ref="D57:W57"/>
    <mergeCell ref="D58:W58"/>
    <mergeCell ref="D59:W59"/>
    <mergeCell ref="D60:W60"/>
    <mergeCell ref="P74:V74"/>
    <mergeCell ref="P75:V75"/>
    <mergeCell ref="P76:V76"/>
    <mergeCell ref="P77:V77"/>
    <mergeCell ref="P78:V78"/>
    <mergeCell ref="P79:V79"/>
    <mergeCell ref="D67:W67"/>
    <mergeCell ref="D68:W68"/>
    <mergeCell ref="S69:V69"/>
    <mergeCell ref="S70:V70"/>
    <mergeCell ref="S71:V71"/>
    <mergeCell ref="S72:V72"/>
    <mergeCell ref="P86:V86"/>
    <mergeCell ref="P87:V87"/>
    <mergeCell ref="P88:V88"/>
    <mergeCell ref="P89:V89"/>
    <mergeCell ref="P90:V90"/>
    <mergeCell ref="P91:V91"/>
    <mergeCell ref="P80:V80"/>
    <mergeCell ref="P81:V81"/>
    <mergeCell ref="P82:V82"/>
    <mergeCell ref="P83:V83"/>
    <mergeCell ref="P84:V84"/>
    <mergeCell ref="P85:V85"/>
    <mergeCell ref="D103:V103"/>
    <mergeCell ref="P92:V92"/>
    <mergeCell ref="P93:V93"/>
    <mergeCell ref="D95:V95"/>
    <mergeCell ref="D96:V96"/>
    <mergeCell ref="N98:N99"/>
    <mergeCell ref="Q98:Q99"/>
    <mergeCell ref="R98:R99"/>
    <mergeCell ref="S98:S99"/>
    <mergeCell ref="T98:T99"/>
    <mergeCell ref="M106:M107"/>
    <mergeCell ref="N106:N107"/>
    <mergeCell ref="O106:O107"/>
    <mergeCell ref="P106:P107"/>
    <mergeCell ref="Q106:Q107"/>
    <mergeCell ref="R106:R107"/>
    <mergeCell ref="G106:G107"/>
    <mergeCell ref="H106:H107"/>
    <mergeCell ref="I106:I107"/>
    <mergeCell ref="J106:J107"/>
    <mergeCell ref="K106:K107"/>
    <mergeCell ref="L106:L10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election activeCell="D32" sqref="D32"/>
    </sheetView>
  </sheetViews>
  <sheetFormatPr defaultRowHeight="12.75" x14ac:dyDescent="0.2"/>
  <cols>
    <col min="1" max="2" width="9.140625" style="1"/>
    <col min="3" max="3" width="20" style="1" customWidth="1"/>
    <col min="4" max="4" width="70.140625" style="1" customWidth="1"/>
    <col min="5" max="5" width="59.140625" style="1" customWidth="1"/>
    <col min="6" max="6" width="9.140625" style="1"/>
    <col min="7" max="7" width="9.140625" style="1" customWidth="1"/>
    <col min="8" max="16384" width="9.140625" style="1"/>
  </cols>
  <sheetData>
    <row r="2" spans="2:7" ht="30" customHeight="1" x14ac:dyDescent="0.25">
      <c r="B2" s="105" t="s">
        <v>106</v>
      </c>
      <c r="C2" s="125"/>
      <c r="D2" s="125"/>
      <c r="E2" s="25"/>
      <c r="F2" s="25"/>
      <c r="G2" s="25"/>
    </row>
    <row r="4" spans="2:7" ht="25.5" x14ac:dyDescent="0.2">
      <c r="B4" s="22"/>
      <c r="C4" s="23" t="s">
        <v>90</v>
      </c>
      <c r="D4" s="23" t="s">
        <v>91</v>
      </c>
    </row>
    <row r="5" spans="2:7" ht="25.5" x14ac:dyDescent="0.2">
      <c r="B5" s="21"/>
      <c r="C5" s="24" t="s">
        <v>92</v>
      </c>
      <c r="D5" s="24" t="s">
        <v>93</v>
      </c>
    </row>
    <row r="6" spans="2:7" x14ac:dyDescent="0.2">
      <c r="B6" s="22"/>
      <c r="C6" s="23" t="s">
        <v>94</v>
      </c>
      <c r="D6" s="23" t="s">
        <v>95</v>
      </c>
    </row>
    <row r="7" spans="2:7" x14ac:dyDescent="0.2">
      <c r="B7" s="21"/>
      <c r="C7" s="24" t="s">
        <v>96</v>
      </c>
      <c r="D7" s="24" t="s">
        <v>97</v>
      </c>
    </row>
    <row r="8" spans="2:7" x14ac:dyDescent="0.2">
      <c r="B8" s="22"/>
      <c r="C8" s="23" t="s">
        <v>98</v>
      </c>
      <c r="D8" s="23" t="s">
        <v>99</v>
      </c>
    </row>
    <row r="9" spans="2:7" x14ac:dyDescent="0.2">
      <c r="B9" s="21"/>
      <c r="C9" s="24" t="s">
        <v>100</v>
      </c>
      <c r="D9" s="24" t="s">
        <v>101</v>
      </c>
    </row>
    <row r="10" spans="2:7" ht="25.5" x14ac:dyDescent="0.2">
      <c r="B10" s="22"/>
      <c r="C10" s="23" t="s">
        <v>102</v>
      </c>
      <c r="D10" s="23" t="s">
        <v>103</v>
      </c>
    </row>
    <row r="11" spans="2:7" x14ac:dyDescent="0.2">
      <c r="B11" s="21"/>
      <c r="C11" s="24" t="s">
        <v>104</v>
      </c>
      <c r="D11" s="24" t="s">
        <v>105</v>
      </c>
    </row>
  </sheetData>
  <mergeCells count="1">
    <mergeCell ref="B2:D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B1" workbookViewId="0">
      <selection activeCell="L19" sqref="L19"/>
    </sheetView>
  </sheetViews>
  <sheetFormatPr defaultColWidth="13.5703125" defaultRowHeight="12.75" x14ac:dyDescent="0.2"/>
  <cols>
    <col min="1" max="1" width="6" style="5" hidden="1" customWidth="1"/>
    <col min="2" max="2" width="39.85546875" style="5" customWidth="1"/>
    <col min="3" max="4" width="13.5703125" style="5"/>
    <col min="5" max="5" width="11.7109375" style="5" customWidth="1"/>
    <col min="6" max="13" width="5.28515625" style="5" customWidth="1"/>
    <col min="14" max="16384" width="13.5703125" style="5"/>
  </cols>
  <sheetData>
    <row r="1" spans="1:13" x14ac:dyDescent="0.2">
      <c r="A1" s="3"/>
      <c r="B1" s="4"/>
      <c r="C1" s="4"/>
      <c r="D1" s="4"/>
    </row>
    <row r="2" spans="1:13" ht="32.25" customHeight="1" x14ac:dyDescent="0.25">
      <c r="A2" s="3"/>
      <c r="B2" s="127" t="s">
        <v>27</v>
      </c>
      <c r="C2" s="127"/>
      <c r="D2" s="127"/>
      <c r="E2" s="127"/>
      <c r="F2" s="127"/>
      <c r="G2" s="125"/>
      <c r="H2" s="125"/>
      <c r="I2" s="125"/>
      <c r="J2" s="125"/>
      <c r="K2" s="125"/>
      <c r="L2" s="125"/>
      <c r="M2" s="125"/>
    </row>
    <row r="3" spans="1:13" ht="12.75" customHeight="1" x14ac:dyDescent="0.2">
      <c r="A3" s="3"/>
      <c r="B3" s="6"/>
      <c r="C3" s="6"/>
      <c r="D3" s="6"/>
      <c r="E3" s="6"/>
      <c r="F3" s="6"/>
    </row>
    <row r="4" spans="1:13" ht="38.25" x14ac:dyDescent="0.2">
      <c r="B4" s="7" t="s">
        <v>22</v>
      </c>
      <c r="C4" s="7" t="s">
        <v>23</v>
      </c>
      <c r="D4" s="7" t="s">
        <v>24</v>
      </c>
      <c r="E4" s="8" t="s">
        <v>25</v>
      </c>
      <c r="F4" s="126" t="s">
        <v>26</v>
      </c>
      <c r="G4" s="126"/>
      <c r="H4" s="126"/>
      <c r="I4" s="126"/>
      <c r="J4" s="126"/>
      <c r="K4" s="126"/>
      <c r="L4" s="126"/>
      <c r="M4" s="126"/>
    </row>
    <row r="5" spans="1:13" x14ac:dyDescent="0.2">
      <c r="B5" s="10" t="s">
        <v>19</v>
      </c>
      <c r="C5" s="10" t="s">
        <v>20</v>
      </c>
      <c r="D5" s="10" t="s">
        <v>21</v>
      </c>
      <c r="E5" s="10">
        <v>1</v>
      </c>
      <c r="F5" s="10">
        <v>2</v>
      </c>
      <c r="G5" s="10"/>
      <c r="H5" s="10"/>
      <c r="I5" s="10"/>
      <c r="J5" s="10"/>
      <c r="K5" s="10"/>
      <c r="L5" s="10"/>
      <c r="M5" s="10"/>
    </row>
    <row r="6" spans="1:13" x14ac:dyDescent="0.2">
      <c r="B6" s="11"/>
      <c r="C6" s="11"/>
      <c r="D6" s="10"/>
      <c r="E6" s="12"/>
      <c r="F6" s="10"/>
      <c r="G6" s="10"/>
      <c r="H6" s="10"/>
      <c r="I6" s="10"/>
      <c r="J6" s="10"/>
      <c r="K6" s="10"/>
      <c r="L6" s="10"/>
      <c r="M6" s="10"/>
    </row>
    <row r="7" spans="1:13" x14ac:dyDescent="0.2">
      <c r="B7" s="11"/>
      <c r="C7" s="11"/>
      <c r="D7" s="10"/>
      <c r="E7" s="12"/>
      <c r="F7" s="10"/>
      <c r="G7" s="10"/>
      <c r="H7" s="10"/>
      <c r="I7" s="10"/>
      <c r="J7" s="10"/>
      <c r="K7" s="10"/>
      <c r="L7" s="10"/>
      <c r="M7" s="10"/>
    </row>
  </sheetData>
  <mergeCells count="2">
    <mergeCell ref="F4:M4"/>
    <mergeCell ref="B2:M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B1" workbookViewId="0">
      <selection activeCell="E25" sqref="E25"/>
    </sheetView>
  </sheetViews>
  <sheetFormatPr defaultColWidth="13.5703125" defaultRowHeight="12.75" x14ac:dyDescent="0.2"/>
  <cols>
    <col min="1" max="1" width="6" style="5" hidden="1" customWidth="1"/>
    <col min="2" max="2" width="39.85546875" style="5" customWidth="1"/>
    <col min="3" max="4" width="13.5703125" style="5"/>
    <col min="5" max="5" width="11.7109375" style="5" customWidth="1"/>
    <col min="6" max="13" width="5.28515625" style="5" customWidth="1"/>
    <col min="14" max="16384" width="13.5703125" style="5"/>
  </cols>
  <sheetData>
    <row r="1" spans="1:13" x14ac:dyDescent="0.2">
      <c r="A1" s="3"/>
      <c r="B1" s="4"/>
      <c r="C1" s="4"/>
      <c r="D1" s="4"/>
    </row>
    <row r="2" spans="1:13" ht="32.25" customHeight="1" x14ac:dyDescent="0.25">
      <c r="A2" s="3"/>
      <c r="B2" s="127" t="s">
        <v>28</v>
      </c>
      <c r="C2" s="127"/>
      <c r="D2" s="127"/>
      <c r="E2" s="127"/>
      <c r="F2" s="127"/>
      <c r="G2" s="125"/>
      <c r="H2" s="125"/>
      <c r="I2" s="125"/>
      <c r="J2" s="125"/>
      <c r="K2" s="125"/>
      <c r="L2" s="125"/>
      <c r="M2" s="125"/>
    </row>
    <row r="3" spans="1:13" ht="12.75" customHeight="1" x14ac:dyDescent="0.2">
      <c r="A3" s="3"/>
      <c r="B3" s="6"/>
      <c r="C3" s="6"/>
      <c r="D3" s="6"/>
      <c r="E3" s="6"/>
      <c r="F3" s="6"/>
    </row>
    <row r="4" spans="1:13" ht="38.25" x14ac:dyDescent="0.2">
      <c r="B4" s="7" t="s">
        <v>22</v>
      </c>
      <c r="C4" s="7" t="s">
        <v>23</v>
      </c>
      <c r="D4" s="7" t="s">
        <v>24</v>
      </c>
      <c r="E4" s="8" t="s">
        <v>25</v>
      </c>
      <c r="F4" s="126" t="s">
        <v>26</v>
      </c>
      <c r="G4" s="126"/>
      <c r="H4" s="126"/>
      <c r="I4" s="126"/>
      <c r="J4" s="126"/>
      <c r="K4" s="126"/>
      <c r="L4" s="126"/>
      <c r="M4" s="126"/>
    </row>
    <row r="5" spans="1:13" x14ac:dyDescent="0.2">
      <c r="B5" s="10" t="s">
        <v>19</v>
      </c>
      <c r="C5" s="10" t="s">
        <v>20</v>
      </c>
      <c r="D5" s="10" t="s">
        <v>21</v>
      </c>
      <c r="E5" s="10">
        <v>1</v>
      </c>
      <c r="F5" s="10">
        <v>2</v>
      </c>
      <c r="G5" s="10"/>
      <c r="H5" s="10"/>
      <c r="I5" s="10"/>
      <c r="J5" s="10"/>
      <c r="K5" s="10"/>
      <c r="L5" s="10"/>
      <c r="M5" s="10"/>
    </row>
    <row r="6" spans="1:13" x14ac:dyDescent="0.2">
      <c r="B6" s="11"/>
      <c r="C6" s="11"/>
      <c r="D6" s="10"/>
      <c r="E6" s="12"/>
      <c r="F6" s="10"/>
      <c r="G6" s="10"/>
      <c r="H6" s="10"/>
      <c r="I6" s="10"/>
      <c r="J6" s="10"/>
      <c r="K6" s="10"/>
      <c r="L6" s="10"/>
      <c r="M6" s="10"/>
    </row>
    <row r="7" spans="1:13" x14ac:dyDescent="0.2">
      <c r="B7" s="11"/>
      <c r="C7" s="11"/>
      <c r="D7" s="10"/>
      <c r="E7" s="12"/>
      <c r="F7" s="10"/>
      <c r="G7" s="10"/>
      <c r="H7" s="10"/>
      <c r="I7" s="10"/>
      <c r="J7" s="10"/>
      <c r="K7" s="10"/>
      <c r="L7" s="10"/>
      <c r="M7" s="10"/>
    </row>
  </sheetData>
  <mergeCells count="2">
    <mergeCell ref="F4:M4"/>
    <mergeCell ref="B2:M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B1" workbookViewId="0">
      <selection activeCell="B45" sqref="A45:XFD45"/>
    </sheetView>
  </sheetViews>
  <sheetFormatPr defaultColWidth="13.5703125" defaultRowHeight="12.75" x14ac:dyDescent="0.2"/>
  <cols>
    <col min="1" max="1" width="6" style="5" hidden="1" customWidth="1"/>
    <col min="2" max="2" width="39.85546875" style="5" customWidth="1"/>
    <col min="3" max="3" width="13.5703125" style="5"/>
    <col min="4" max="4" width="11.7109375" style="5" customWidth="1"/>
    <col min="5" max="12" width="5.28515625" style="5" customWidth="1"/>
    <col min="13" max="16384" width="13.5703125" style="5"/>
  </cols>
  <sheetData>
    <row r="1" spans="1:12" x14ac:dyDescent="0.2">
      <c r="A1" s="3"/>
      <c r="B1" s="4"/>
      <c r="C1" s="4"/>
    </row>
    <row r="2" spans="1:12" ht="32.25" customHeight="1" x14ac:dyDescent="0.25">
      <c r="A2" s="3"/>
      <c r="B2" s="127" t="s">
        <v>29</v>
      </c>
      <c r="C2" s="127"/>
      <c r="D2" s="127"/>
      <c r="E2" s="127"/>
      <c r="F2" s="127"/>
      <c r="G2" s="125"/>
      <c r="H2" s="125"/>
      <c r="I2" s="125"/>
      <c r="J2" s="125"/>
      <c r="K2" s="125"/>
      <c r="L2" s="125"/>
    </row>
    <row r="3" spans="1:12" ht="12.75" customHeight="1" x14ac:dyDescent="0.2">
      <c r="A3" s="3"/>
      <c r="B3" s="6"/>
      <c r="C3" s="6"/>
      <c r="D3" s="6"/>
      <c r="E3" s="6"/>
    </row>
    <row r="4" spans="1:12" ht="25.5" x14ac:dyDescent="0.2">
      <c r="B4" s="7" t="s">
        <v>31</v>
      </c>
      <c r="C4" s="7" t="s">
        <v>30</v>
      </c>
      <c r="D4" s="9" t="s">
        <v>25</v>
      </c>
      <c r="E4" s="126" t="s">
        <v>26</v>
      </c>
      <c r="F4" s="126"/>
      <c r="G4" s="126"/>
      <c r="H4" s="126"/>
      <c r="I4" s="126"/>
      <c r="J4" s="126"/>
      <c r="K4" s="126"/>
      <c r="L4" s="126"/>
    </row>
    <row r="5" spans="1:12" x14ac:dyDescent="0.2">
      <c r="B5" s="10" t="s">
        <v>19</v>
      </c>
      <c r="C5" s="10" t="s">
        <v>21</v>
      </c>
      <c r="D5" s="10">
        <v>1</v>
      </c>
      <c r="E5" s="10">
        <v>2</v>
      </c>
      <c r="F5" s="10"/>
      <c r="G5" s="10"/>
      <c r="H5" s="10"/>
      <c r="I5" s="10"/>
      <c r="J5" s="10"/>
      <c r="K5" s="10"/>
      <c r="L5" s="10"/>
    </row>
    <row r="6" spans="1:12" ht="25.5" x14ac:dyDescent="0.2">
      <c r="B6" s="15" t="s">
        <v>32</v>
      </c>
      <c r="C6" s="16"/>
      <c r="D6" s="17"/>
      <c r="E6" s="16"/>
      <c r="F6" s="16"/>
      <c r="G6" s="16"/>
      <c r="H6" s="16"/>
      <c r="I6" s="16"/>
      <c r="J6" s="16"/>
      <c r="K6" s="16"/>
      <c r="L6" s="16"/>
    </row>
    <row r="7" spans="1:12" ht="63.75" x14ac:dyDescent="0.2">
      <c r="B7" s="13" t="s">
        <v>33</v>
      </c>
      <c r="C7" s="10">
        <v>300</v>
      </c>
      <c r="D7" s="14"/>
      <c r="E7" s="14"/>
      <c r="F7" s="14"/>
      <c r="G7" s="14"/>
      <c r="H7" s="14"/>
      <c r="I7" s="14"/>
      <c r="J7" s="14"/>
      <c r="K7" s="14"/>
      <c r="L7" s="14"/>
    </row>
    <row r="8" spans="1:12" ht="51" x14ac:dyDescent="0.2">
      <c r="B8" s="13" t="s">
        <v>34</v>
      </c>
      <c r="C8" s="10">
        <v>310</v>
      </c>
      <c r="D8" s="14"/>
      <c r="E8" s="14"/>
      <c r="F8" s="14"/>
      <c r="G8" s="14"/>
      <c r="H8" s="14"/>
      <c r="I8" s="14"/>
      <c r="J8" s="14"/>
      <c r="K8" s="14"/>
      <c r="L8" s="14"/>
    </row>
    <row r="9" spans="1:12" ht="25.5" x14ac:dyDescent="0.2">
      <c r="B9" s="13" t="s">
        <v>35</v>
      </c>
      <c r="C9" s="10">
        <v>320</v>
      </c>
      <c r="D9" s="14"/>
      <c r="E9" s="14"/>
      <c r="F9" s="14"/>
      <c r="G9" s="14"/>
      <c r="H9" s="14"/>
      <c r="I9" s="14"/>
      <c r="J9" s="14"/>
      <c r="K9" s="14"/>
      <c r="L9" s="14"/>
    </row>
    <row r="10" spans="1:12" ht="51" x14ac:dyDescent="0.2">
      <c r="B10" s="13" t="s">
        <v>36</v>
      </c>
      <c r="C10" s="10">
        <v>330</v>
      </c>
      <c r="D10" s="14"/>
      <c r="E10" s="14"/>
      <c r="F10" s="14"/>
      <c r="G10" s="14"/>
      <c r="H10" s="14"/>
      <c r="I10" s="14"/>
      <c r="J10" s="14"/>
      <c r="K10" s="14"/>
      <c r="L10" s="14"/>
    </row>
    <row r="11" spans="1:12" ht="63.75" x14ac:dyDescent="0.2">
      <c r="B11" s="13" t="s">
        <v>37</v>
      </c>
      <c r="C11" s="10">
        <v>340</v>
      </c>
      <c r="D11" s="14"/>
      <c r="E11" s="14"/>
      <c r="F11" s="14"/>
      <c r="G11" s="14"/>
      <c r="H11" s="14"/>
      <c r="I11" s="14"/>
      <c r="J11" s="14"/>
      <c r="K11" s="14"/>
      <c r="L11" s="14"/>
    </row>
    <row r="12" spans="1:12" ht="51" x14ac:dyDescent="0.2">
      <c r="B12" s="13" t="s">
        <v>38</v>
      </c>
      <c r="C12" s="10">
        <v>350</v>
      </c>
      <c r="D12" s="14"/>
      <c r="E12" s="14"/>
      <c r="F12" s="14"/>
      <c r="G12" s="14"/>
      <c r="H12" s="14"/>
      <c r="I12" s="14"/>
      <c r="J12" s="14"/>
      <c r="K12" s="14"/>
      <c r="L12" s="14"/>
    </row>
    <row r="13" spans="1:12" ht="123" customHeight="1" x14ac:dyDescent="0.2">
      <c r="B13" s="13" t="s">
        <v>39</v>
      </c>
      <c r="C13" s="10">
        <v>360</v>
      </c>
      <c r="D13" s="14"/>
      <c r="E13" s="14"/>
      <c r="F13" s="14"/>
      <c r="G13" s="14"/>
      <c r="H13" s="14"/>
      <c r="I13" s="14"/>
      <c r="J13" s="14"/>
      <c r="K13" s="14"/>
      <c r="L13" s="14"/>
    </row>
    <row r="14" spans="1:12" ht="25.5" x14ac:dyDescent="0.2">
      <c r="B14" s="13" t="s">
        <v>40</v>
      </c>
      <c r="C14" s="10">
        <v>370</v>
      </c>
      <c r="D14" s="14"/>
      <c r="E14" s="14"/>
      <c r="F14" s="14"/>
      <c r="G14" s="14"/>
      <c r="H14" s="14"/>
      <c r="I14" s="14"/>
      <c r="J14" s="14"/>
      <c r="K14" s="14"/>
      <c r="L14" s="14"/>
    </row>
    <row r="15" spans="1:12" ht="25.5" x14ac:dyDescent="0.2">
      <c r="B15" s="18" t="s">
        <v>44</v>
      </c>
      <c r="C15" s="10">
        <v>371</v>
      </c>
      <c r="D15" s="14"/>
      <c r="E15" s="14"/>
      <c r="F15" s="14"/>
      <c r="G15" s="14"/>
      <c r="H15" s="14"/>
      <c r="I15" s="14"/>
      <c r="J15" s="14"/>
      <c r="K15" s="14"/>
      <c r="L15" s="14"/>
    </row>
    <row r="16" spans="1:12" ht="25.5" x14ac:dyDescent="0.2">
      <c r="B16" s="18" t="s">
        <v>43</v>
      </c>
      <c r="C16" s="10">
        <v>372</v>
      </c>
      <c r="D16" s="14"/>
      <c r="E16" s="14"/>
      <c r="F16" s="14"/>
      <c r="G16" s="14"/>
      <c r="H16" s="14"/>
      <c r="I16" s="14"/>
      <c r="J16" s="14"/>
      <c r="K16" s="14"/>
      <c r="L16" s="14"/>
    </row>
    <row r="17" spans="2:12" ht="51" x14ac:dyDescent="0.2">
      <c r="B17" s="18" t="s">
        <v>41</v>
      </c>
      <c r="C17" s="10">
        <v>373</v>
      </c>
      <c r="D17" s="14"/>
      <c r="E17" s="14"/>
      <c r="F17" s="14"/>
      <c r="G17" s="14"/>
      <c r="H17" s="14"/>
      <c r="I17" s="14"/>
      <c r="J17" s="14"/>
      <c r="K17" s="14"/>
      <c r="L17" s="14"/>
    </row>
    <row r="18" spans="2:12" ht="51" x14ac:dyDescent="0.2">
      <c r="B18" s="18" t="s">
        <v>42</v>
      </c>
      <c r="C18" s="10">
        <v>374</v>
      </c>
      <c r="D18" s="14"/>
      <c r="E18" s="14"/>
      <c r="F18" s="14"/>
      <c r="G18" s="14"/>
      <c r="H18" s="14"/>
      <c r="I18" s="14"/>
      <c r="J18" s="14"/>
      <c r="K18" s="14"/>
      <c r="L18" s="14"/>
    </row>
    <row r="19" spans="2:12" ht="89.25" x14ac:dyDescent="0.2">
      <c r="B19" s="18" t="s">
        <v>45</v>
      </c>
      <c r="C19" s="10">
        <v>375</v>
      </c>
      <c r="D19" s="14"/>
      <c r="E19" s="14"/>
      <c r="F19" s="14"/>
      <c r="G19" s="14"/>
      <c r="H19" s="14"/>
      <c r="I19" s="14"/>
      <c r="J19" s="14"/>
      <c r="K19" s="14"/>
      <c r="L19" s="14"/>
    </row>
    <row r="20" spans="2:12" ht="89.25" x14ac:dyDescent="0.2">
      <c r="B20" s="18" t="s">
        <v>46</v>
      </c>
      <c r="C20" s="10">
        <v>376</v>
      </c>
      <c r="D20" s="14"/>
      <c r="E20" s="14"/>
      <c r="F20" s="14"/>
      <c r="G20" s="14"/>
      <c r="H20" s="14"/>
      <c r="I20" s="14"/>
      <c r="J20" s="14"/>
      <c r="K20" s="14"/>
      <c r="L20" s="14"/>
    </row>
    <row r="21" spans="2:12" ht="51" x14ac:dyDescent="0.2">
      <c r="B21" s="18" t="s">
        <v>47</v>
      </c>
      <c r="C21" s="10">
        <v>377</v>
      </c>
      <c r="D21" s="14"/>
      <c r="E21" s="14"/>
      <c r="F21" s="14"/>
      <c r="G21" s="14"/>
      <c r="H21" s="14"/>
      <c r="I21" s="14"/>
      <c r="J21" s="14"/>
      <c r="K21" s="14"/>
      <c r="L21" s="14"/>
    </row>
    <row r="22" spans="2:12" ht="38.25" x14ac:dyDescent="0.2">
      <c r="B22" s="13" t="s">
        <v>48</v>
      </c>
      <c r="C22" s="10">
        <v>380</v>
      </c>
      <c r="D22" s="14"/>
      <c r="E22" s="14"/>
      <c r="F22" s="14"/>
      <c r="G22" s="14"/>
      <c r="H22" s="14"/>
      <c r="I22" s="14"/>
      <c r="J22" s="14"/>
      <c r="K22" s="14"/>
      <c r="L22" s="14"/>
    </row>
    <row r="23" spans="2:12" ht="63.75" x14ac:dyDescent="0.2">
      <c r="B23" s="13" t="s">
        <v>49</v>
      </c>
      <c r="C23" s="10">
        <v>390</v>
      </c>
      <c r="D23" s="14"/>
      <c r="E23" s="14"/>
      <c r="F23" s="14"/>
      <c r="G23" s="14"/>
      <c r="H23" s="14"/>
      <c r="I23" s="14"/>
      <c r="J23" s="14"/>
      <c r="K23" s="14"/>
      <c r="L23" s="14"/>
    </row>
    <row r="24" spans="2:12" ht="51" x14ac:dyDescent="0.2">
      <c r="B24" s="18" t="s">
        <v>50</v>
      </c>
      <c r="C24" s="10">
        <v>391</v>
      </c>
      <c r="D24" s="14"/>
      <c r="E24" s="14"/>
      <c r="F24" s="14"/>
      <c r="G24" s="14"/>
      <c r="H24" s="14"/>
      <c r="I24" s="14"/>
      <c r="J24" s="14"/>
      <c r="K24" s="14"/>
      <c r="L24" s="14"/>
    </row>
    <row r="25" spans="2:12" ht="76.5" x14ac:dyDescent="0.2">
      <c r="B25" s="18" t="s">
        <v>51</v>
      </c>
      <c r="C25" s="10">
        <v>392</v>
      </c>
      <c r="D25" s="14"/>
      <c r="E25" s="14"/>
      <c r="F25" s="14"/>
      <c r="G25" s="14"/>
      <c r="H25" s="14"/>
      <c r="I25" s="14"/>
      <c r="J25" s="14"/>
      <c r="K25" s="14"/>
      <c r="L25" s="14"/>
    </row>
    <row r="26" spans="2:12" ht="63.75" x14ac:dyDescent="0.2">
      <c r="B26" s="18" t="s">
        <v>52</v>
      </c>
      <c r="C26" s="10">
        <v>393</v>
      </c>
      <c r="D26" s="14"/>
      <c r="E26" s="14"/>
      <c r="F26" s="14"/>
      <c r="G26" s="14"/>
      <c r="H26" s="14"/>
      <c r="I26" s="14"/>
      <c r="J26" s="14"/>
      <c r="K26" s="14"/>
      <c r="L26" s="14"/>
    </row>
    <row r="27" spans="2:12" ht="51" x14ac:dyDescent="0.2">
      <c r="B27" s="13" t="s">
        <v>53</v>
      </c>
      <c r="C27" s="10">
        <v>400</v>
      </c>
      <c r="D27" s="14"/>
      <c r="E27" s="14"/>
      <c r="F27" s="14"/>
      <c r="G27" s="14"/>
      <c r="H27" s="14"/>
      <c r="I27" s="14"/>
      <c r="J27" s="14"/>
      <c r="K27" s="14"/>
      <c r="L27" s="14"/>
    </row>
    <row r="28" spans="2:12" ht="25.5" x14ac:dyDescent="0.2">
      <c r="B28" s="15" t="s">
        <v>54</v>
      </c>
      <c r="C28" s="16"/>
      <c r="D28" s="19"/>
      <c r="E28" s="19"/>
      <c r="F28" s="19"/>
      <c r="G28" s="19"/>
      <c r="H28" s="19"/>
      <c r="I28" s="19"/>
      <c r="J28" s="19"/>
      <c r="K28" s="19"/>
      <c r="L28" s="19"/>
    </row>
    <row r="29" spans="2:12" ht="63.75" x14ac:dyDescent="0.2">
      <c r="B29" s="13" t="s">
        <v>33</v>
      </c>
      <c r="C29" s="10">
        <v>500</v>
      </c>
      <c r="D29" s="14"/>
      <c r="E29" s="14"/>
      <c r="F29" s="14"/>
      <c r="G29" s="14"/>
      <c r="H29" s="14"/>
      <c r="I29" s="14"/>
      <c r="J29" s="14"/>
      <c r="K29" s="14"/>
      <c r="L29" s="14"/>
    </row>
    <row r="30" spans="2:12" ht="51" x14ac:dyDescent="0.2">
      <c r="B30" s="13" t="s">
        <v>34</v>
      </c>
      <c r="C30" s="10">
        <v>510</v>
      </c>
      <c r="D30" s="14"/>
      <c r="E30" s="14"/>
      <c r="F30" s="14"/>
      <c r="G30" s="14"/>
      <c r="H30" s="14"/>
      <c r="I30" s="14"/>
      <c r="J30" s="14"/>
      <c r="K30" s="14"/>
      <c r="L30" s="14"/>
    </row>
    <row r="31" spans="2:12" ht="25.5" x14ac:dyDescent="0.2">
      <c r="B31" s="13" t="s">
        <v>35</v>
      </c>
      <c r="C31" s="10">
        <v>520</v>
      </c>
      <c r="D31" s="14"/>
      <c r="E31" s="14"/>
      <c r="F31" s="14"/>
      <c r="G31" s="14"/>
      <c r="H31" s="14"/>
      <c r="I31" s="14"/>
      <c r="J31" s="14"/>
      <c r="K31" s="14"/>
      <c r="L31" s="14"/>
    </row>
    <row r="32" spans="2:12" ht="51" x14ac:dyDescent="0.2">
      <c r="B32" s="13" t="s">
        <v>36</v>
      </c>
      <c r="C32" s="10">
        <v>530</v>
      </c>
      <c r="D32" s="14"/>
      <c r="E32" s="14"/>
      <c r="F32" s="14"/>
      <c r="G32" s="14"/>
      <c r="H32" s="14"/>
      <c r="I32" s="14"/>
      <c r="J32" s="14"/>
      <c r="K32" s="14"/>
      <c r="L32" s="14"/>
    </row>
    <row r="33" spans="2:12" ht="63.75" x14ac:dyDescent="0.2">
      <c r="B33" s="13" t="s">
        <v>37</v>
      </c>
      <c r="C33" s="10">
        <v>540</v>
      </c>
      <c r="D33" s="14"/>
      <c r="E33" s="14"/>
      <c r="F33" s="14"/>
      <c r="G33" s="14"/>
      <c r="H33" s="14"/>
      <c r="I33" s="14"/>
      <c r="J33" s="14"/>
      <c r="K33" s="14"/>
      <c r="L33" s="14"/>
    </row>
    <row r="34" spans="2:12" ht="51" x14ac:dyDescent="0.2">
      <c r="B34" s="13" t="s">
        <v>38</v>
      </c>
      <c r="C34" s="10">
        <v>550</v>
      </c>
      <c r="D34" s="14"/>
      <c r="E34" s="14"/>
      <c r="F34" s="14"/>
      <c r="G34" s="14"/>
      <c r="H34" s="14"/>
      <c r="I34" s="14"/>
      <c r="J34" s="14"/>
      <c r="K34" s="14"/>
      <c r="L34" s="14"/>
    </row>
    <row r="35" spans="2:12" ht="115.5" customHeight="1" x14ac:dyDescent="0.2">
      <c r="B35" s="13" t="s">
        <v>39</v>
      </c>
      <c r="C35" s="10">
        <v>560</v>
      </c>
      <c r="D35" s="14"/>
      <c r="E35" s="14"/>
      <c r="F35" s="14"/>
      <c r="G35" s="14"/>
      <c r="H35" s="14"/>
      <c r="I35" s="14"/>
      <c r="J35" s="14"/>
      <c r="K35" s="14"/>
      <c r="L35" s="14"/>
    </row>
    <row r="36" spans="2:12" ht="25.5" x14ac:dyDescent="0.2">
      <c r="B36" s="13" t="s">
        <v>40</v>
      </c>
      <c r="C36" s="10">
        <v>570</v>
      </c>
      <c r="D36" s="14"/>
      <c r="E36" s="14"/>
      <c r="F36" s="14"/>
      <c r="G36" s="14"/>
      <c r="H36" s="14"/>
      <c r="I36" s="14"/>
      <c r="J36" s="14"/>
      <c r="K36" s="14"/>
      <c r="L36" s="14"/>
    </row>
    <row r="37" spans="2:12" ht="25.5" x14ac:dyDescent="0.2">
      <c r="B37" s="18" t="s">
        <v>44</v>
      </c>
      <c r="C37" s="10">
        <v>571</v>
      </c>
      <c r="D37" s="14"/>
      <c r="E37" s="14"/>
      <c r="F37" s="14"/>
      <c r="G37" s="14"/>
      <c r="H37" s="14"/>
      <c r="I37" s="14"/>
      <c r="J37" s="14"/>
      <c r="K37" s="14"/>
      <c r="L37" s="14"/>
    </row>
    <row r="38" spans="2:12" ht="25.5" x14ac:dyDescent="0.2">
      <c r="B38" s="18" t="s">
        <v>43</v>
      </c>
      <c r="C38" s="10">
        <v>572</v>
      </c>
      <c r="D38" s="14"/>
      <c r="E38" s="14"/>
      <c r="F38" s="14"/>
      <c r="G38" s="14"/>
      <c r="H38" s="14"/>
      <c r="I38" s="14"/>
      <c r="J38" s="14"/>
      <c r="K38" s="14"/>
      <c r="L38" s="14"/>
    </row>
    <row r="39" spans="2:12" ht="51" x14ac:dyDescent="0.2">
      <c r="B39" s="18" t="s">
        <v>41</v>
      </c>
      <c r="C39" s="10">
        <v>573</v>
      </c>
      <c r="D39" s="14"/>
      <c r="E39" s="14"/>
      <c r="F39" s="14"/>
      <c r="G39" s="14"/>
      <c r="H39" s="14"/>
      <c r="I39" s="14"/>
      <c r="J39" s="14"/>
      <c r="K39" s="14"/>
      <c r="L39" s="14"/>
    </row>
    <row r="40" spans="2:12" ht="51" x14ac:dyDescent="0.2">
      <c r="B40" s="18" t="s">
        <v>42</v>
      </c>
      <c r="C40" s="10">
        <v>574</v>
      </c>
      <c r="D40" s="14"/>
      <c r="E40" s="14"/>
      <c r="F40" s="14"/>
      <c r="G40" s="14"/>
      <c r="H40" s="14"/>
      <c r="I40" s="14"/>
      <c r="J40" s="14"/>
      <c r="K40" s="14"/>
      <c r="L40" s="14"/>
    </row>
    <row r="41" spans="2:12" ht="89.25" x14ac:dyDescent="0.2">
      <c r="B41" s="18" t="s">
        <v>45</v>
      </c>
      <c r="C41" s="10">
        <v>575</v>
      </c>
      <c r="D41" s="14"/>
      <c r="E41" s="14"/>
      <c r="F41" s="14"/>
      <c r="G41" s="14"/>
      <c r="H41" s="14"/>
      <c r="I41" s="14"/>
      <c r="J41" s="14"/>
      <c r="K41" s="14"/>
      <c r="L41" s="14"/>
    </row>
    <row r="42" spans="2:12" ht="89.25" x14ac:dyDescent="0.2">
      <c r="B42" s="18" t="s">
        <v>46</v>
      </c>
      <c r="C42" s="10">
        <v>576</v>
      </c>
      <c r="D42" s="14"/>
      <c r="E42" s="14"/>
      <c r="F42" s="14"/>
      <c r="G42" s="14"/>
      <c r="H42" s="14"/>
      <c r="I42" s="14"/>
      <c r="J42" s="14"/>
      <c r="K42" s="14"/>
      <c r="L42" s="14"/>
    </row>
    <row r="43" spans="2:12" ht="51" x14ac:dyDescent="0.2">
      <c r="B43" s="18" t="s">
        <v>47</v>
      </c>
      <c r="C43" s="10">
        <v>577</v>
      </c>
      <c r="D43" s="14"/>
      <c r="E43" s="14"/>
      <c r="F43" s="14"/>
      <c r="G43" s="14"/>
      <c r="H43" s="14"/>
      <c r="I43" s="14"/>
      <c r="J43" s="14"/>
      <c r="K43" s="14"/>
      <c r="L43" s="14"/>
    </row>
    <row r="44" spans="2:12" ht="38.25" x14ac:dyDescent="0.2">
      <c r="B44" s="13" t="s">
        <v>48</v>
      </c>
      <c r="C44" s="10">
        <v>580</v>
      </c>
      <c r="D44" s="20"/>
      <c r="E44" s="14"/>
      <c r="F44" s="14"/>
      <c r="G44" s="14"/>
      <c r="H44" s="14"/>
      <c r="I44" s="14"/>
      <c r="J44" s="14"/>
      <c r="K44" s="14"/>
      <c r="L44" s="14"/>
    </row>
    <row r="45" spans="2:12" ht="63.75" x14ac:dyDescent="0.2">
      <c r="B45" s="13" t="s">
        <v>49</v>
      </c>
      <c r="C45" s="10">
        <v>590</v>
      </c>
      <c r="D45" s="20"/>
      <c r="E45" s="14"/>
      <c r="F45" s="14"/>
      <c r="G45" s="14"/>
      <c r="H45" s="14"/>
      <c r="I45" s="14"/>
      <c r="J45" s="14"/>
      <c r="K45" s="14"/>
      <c r="L45" s="14"/>
    </row>
    <row r="46" spans="2:12" ht="51" x14ac:dyDescent="0.2">
      <c r="B46" s="18" t="s">
        <v>50</v>
      </c>
      <c r="C46" s="10">
        <v>591</v>
      </c>
      <c r="D46" s="20"/>
      <c r="E46" s="14"/>
      <c r="F46" s="14"/>
      <c r="G46" s="14"/>
      <c r="H46" s="14"/>
      <c r="I46" s="14"/>
      <c r="J46" s="14"/>
      <c r="K46" s="14"/>
      <c r="L46" s="14"/>
    </row>
    <row r="47" spans="2:12" ht="76.5" x14ac:dyDescent="0.2">
      <c r="B47" s="18" t="s">
        <v>51</v>
      </c>
      <c r="C47" s="10">
        <v>592</v>
      </c>
      <c r="D47" s="20"/>
      <c r="E47" s="14"/>
      <c r="F47" s="14"/>
      <c r="G47" s="14"/>
      <c r="H47" s="14"/>
      <c r="I47" s="14"/>
      <c r="J47" s="14"/>
      <c r="K47" s="14"/>
      <c r="L47" s="14"/>
    </row>
    <row r="48" spans="2:12" ht="63.75" x14ac:dyDescent="0.2">
      <c r="B48" s="18" t="s">
        <v>52</v>
      </c>
      <c r="C48" s="10">
        <v>593</v>
      </c>
      <c r="D48" s="20"/>
      <c r="E48" s="14"/>
      <c r="F48" s="14"/>
      <c r="G48" s="14"/>
      <c r="H48" s="14"/>
      <c r="I48" s="14"/>
      <c r="J48" s="14"/>
      <c r="K48" s="14"/>
      <c r="L48" s="14"/>
    </row>
    <row r="49" spans="2:12" ht="51" x14ac:dyDescent="0.2">
      <c r="B49" s="13" t="s">
        <v>53</v>
      </c>
      <c r="C49" s="10">
        <v>600</v>
      </c>
      <c r="D49" s="20"/>
      <c r="E49" s="14"/>
      <c r="F49" s="14"/>
      <c r="G49" s="14"/>
      <c r="H49" s="14"/>
      <c r="I49" s="14"/>
      <c r="J49" s="14"/>
      <c r="K49" s="14"/>
      <c r="L49" s="14"/>
    </row>
  </sheetData>
  <mergeCells count="2">
    <mergeCell ref="E4:L4"/>
    <mergeCell ref="B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
  <sheetViews>
    <sheetView workbookViewId="0">
      <selection activeCell="T10" sqref="T10"/>
    </sheetView>
  </sheetViews>
  <sheetFormatPr defaultRowHeight="15" x14ac:dyDescent="0.25"/>
  <cols>
    <col min="1" max="1" width="44.85546875" customWidth="1"/>
  </cols>
  <sheetData>
    <row r="2" spans="1:11" s="5" customFormat="1" ht="32.25" customHeight="1" x14ac:dyDescent="0.25">
      <c r="A2" s="127" t="s">
        <v>55</v>
      </c>
      <c r="B2" s="127"/>
      <c r="C2" s="127"/>
      <c r="D2" s="127"/>
      <c r="E2" s="127"/>
      <c r="F2" s="125"/>
      <c r="G2" s="125"/>
      <c r="H2" s="125"/>
      <c r="I2" s="125"/>
      <c r="J2" s="125"/>
      <c r="K2" s="125"/>
    </row>
    <row r="3" spans="1:11" s="5" customFormat="1" ht="12.75" customHeight="1" x14ac:dyDescent="0.2">
      <c r="A3" s="6"/>
      <c r="B3" s="6"/>
      <c r="C3" s="6"/>
      <c r="D3" s="6"/>
    </row>
    <row r="4" spans="1:11" s="5" customFormat="1" ht="51" x14ac:dyDescent="0.2">
      <c r="A4" s="7" t="s">
        <v>31</v>
      </c>
      <c r="B4" s="7" t="s">
        <v>30</v>
      </c>
      <c r="C4" s="9" t="s">
        <v>25</v>
      </c>
      <c r="D4" s="126" t="s">
        <v>26</v>
      </c>
      <c r="E4" s="126"/>
      <c r="F4" s="126"/>
      <c r="G4" s="126"/>
      <c r="H4" s="126"/>
      <c r="I4" s="126"/>
      <c r="J4" s="126"/>
      <c r="K4" s="126"/>
    </row>
    <row r="5" spans="1:11" s="5" customFormat="1" ht="12.75" x14ac:dyDescent="0.2">
      <c r="A5" s="10" t="s">
        <v>19</v>
      </c>
      <c r="B5" s="10" t="s">
        <v>21</v>
      </c>
      <c r="C5" s="10">
        <v>1</v>
      </c>
      <c r="D5" s="10">
        <v>2</v>
      </c>
      <c r="E5" s="10"/>
      <c r="F5" s="10"/>
      <c r="G5" s="10"/>
      <c r="H5" s="10"/>
      <c r="I5" s="10"/>
      <c r="J5" s="10"/>
      <c r="K5" s="10"/>
    </row>
    <row r="6" spans="1:11" s="5" customFormat="1" ht="25.5" x14ac:dyDescent="0.2">
      <c r="A6" s="15" t="s">
        <v>32</v>
      </c>
      <c r="B6" s="16"/>
      <c r="C6" s="17"/>
      <c r="D6" s="16"/>
      <c r="E6" s="16"/>
      <c r="F6" s="16"/>
      <c r="G6" s="16"/>
      <c r="H6" s="16"/>
      <c r="I6" s="16"/>
      <c r="J6" s="16"/>
      <c r="K6" s="16"/>
    </row>
    <row r="7" spans="1:11" s="5" customFormat="1" ht="25.5" x14ac:dyDescent="0.2">
      <c r="A7" s="13" t="s">
        <v>56</v>
      </c>
      <c r="B7" s="10">
        <v>710</v>
      </c>
      <c r="C7" s="20"/>
      <c r="D7" s="14"/>
      <c r="E7" s="14"/>
      <c r="F7" s="14"/>
      <c r="G7" s="14"/>
      <c r="H7" s="14"/>
      <c r="I7" s="14"/>
      <c r="J7" s="14"/>
      <c r="K7" s="14"/>
    </row>
    <row r="8" spans="1:11" s="5" customFormat="1" ht="25.5" x14ac:dyDescent="0.2">
      <c r="A8" s="13" t="s">
        <v>57</v>
      </c>
      <c r="B8" s="10">
        <v>720</v>
      </c>
      <c r="C8" s="20"/>
      <c r="D8" s="14"/>
      <c r="E8" s="14"/>
      <c r="F8" s="14"/>
      <c r="G8" s="14"/>
      <c r="H8" s="14"/>
      <c r="I8" s="14"/>
      <c r="J8" s="14"/>
      <c r="K8" s="14"/>
    </row>
    <row r="9" spans="1:11" s="5" customFormat="1" ht="25.5" x14ac:dyDescent="0.2">
      <c r="A9" s="13" t="s">
        <v>58</v>
      </c>
      <c r="B9" s="10">
        <v>730</v>
      </c>
      <c r="C9" s="20"/>
      <c r="D9" s="14"/>
      <c r="E9" s="14"/>
      <c r="F9" s="14"/>
      <c r="G9" s="14"/>
      <c r="H9" s="14"/>
      <c r="I9" s="14"/>
      <c r="J9" s="14"/>
      <c r="K9" s="14"/>
    </row>
    <row r="10" spans="1:11" s="5" customFormat="1" ht="97.5" customHeight="1" x14ac:dyDescent="0.2">
      <c r="A10" s="13" t="s">
        <v>59</v>
      </c>
      <c r="B10" s="10">
        <v>740</v>
      </c>
      <c r="C10" s="20"/>
      <c r="D10" s="14"/>
      <c r="E10" s="14"/>
      <c r="F10" s="14"/>
      <c r="G10" s="14"/>
      <c r="H10" s="14"/>
      <c r="I10" s="14"/>
      <c r="J10" s="14"/>
      <c r="K10" s="14"/>
    </row>
    <row r="11" spans="1:11" s="5" customFormat="1" ht="63.75" x14ac:dyDescent="0.2">
      <c r="A11" s="13" t="s">
        <v>60</v>
      </c>
      <c r="B11" s="10">
        <v>750</v>
      </c>
      <c r="C11" s="20"/>
      <c r="D11" s="14"/>
      <c r="E11" s="14"/>
      <c r="F11" s="14"/>
      <c r="G11" s="14"/>
      <c r="H11" s="14"/>
      <c r="I11" s="14"/>
      <c r="J11" s="14"/>
      <c r="K11" s="14"/>
    </row>
    <row r="12" spans="1:11" s="5" customFormat="1" ht="51" x14ac:dyDescent="0.2">
      <c r="A12" s="13" t="s">
        <v>61</v>
      </c>
      <c r="B12" s="10">
        <v>760</v>
      </c>
      <c r="C12" s="20"/>
      <c r="D12" s="14"/>
      <c r="E12" s="14"/>
      <c r="F12" s="14"/>
      <c r="G12" s="14"/>
      <c r="H12" s="14"/>
      <c r="I12" s="14"/>
      <c r="J12" s="14"/>
      <c r="K12" s="14"/>
    </row>
    <row r="13" spans="1:11" s="5" customFormat="1" ht="38.25" x14ac:dyDescent="0.2">
      <c r="A13" s="13" t="s">
        <v>62</v>
      </c>
      <c r="B13" s="10">
        <v>770</v>
      </c>
      <c r="C13" s="20"/>
      <c r="D13" s="14"/>
      <c r="E13" s="14"/>
      <c r="F13" s="14"/>
      <c r="G13" s="14"/>
      <c r="H13" s="14"/>
      <c r="I13" s="14"/>
      <c r="J13" s="14"/>
      <c r="K13" s="14"/>
    </row>
    <row r="14" spans="1:11" s="5" customFormat="1" ht="38.25" x14ac:dyDescent="0.2">
      <c r="A14" s="13" t="s">
        <v>63</v>
      </c>
      <c r="B14" s="10">
        <v>780</v>
      </c>
      <c r="C14" s="20"/>
      <c r="D14" s="14"/>
      <c r="E14" s="14"/>
      <c r="F14" s="14"/>
      <c r="G14" s="14"/>
      <c r="H14" s="14"/>
      <c r="I14" s="14"/>
      <c r="J14" s="14"/>
      <c r="K14" s="14"/>
    </row>
  </sheetData>
  <mergeCells count="2">
    <mergeCell ref="A2:K2"/>
    <mergeCell ref="D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opLeftCell="C33" workbookViewId="0">
      <selection activeCell="R62" sqref="R62"/>
    </sheetView>
  </sheetViews>
  <sheetFormatPr defaultRowHeight="15" x14ac:dyDescent="0.25"/>
  <cols>
    <col min="1" max="2" width="8" style="52" hidden="1" customWidth="1"/>
    <col min="3" max="3" width="15.42578125" style="52" customWidth="1"/>
    <col min="4" max="4" width="9.7109375" style="52" customWidth="1"/>
    <col min="5" max="5" width="15.7109375" style="52" customWidth="1"/>
    <col min="6" max="6" width="3.140625" style="52" customWidth="1"/>
    <col min="7" max="7" width="14.85546875" style="52" customWidth="1"/>
    <col min="8" max="8" width="3.42578125" style="52" customWidth="1"/>
    <col min="9" max="11" width="11.7109375" style="52" customWidth="1"/>
    <col min="12" max="12" width="9.28515625" style="52" customWidth="1"/>
    <col min="13" max="13" width="3.42578125" style="52" customWidth="1"/>
    <col min="14" max="14" width="11.85546875" style="52" customWidth="1"/>
    <col min="15" max="15" width="3.42578125" style="52" customWidth="1"/>
    <col min="16" max="16384" width="9.140625" style="52"/>
  </cols>
  <sheetData>
    <row r="1" spans="1:15" hidden="1" x14ac:dyDescent="0.25">
      <c r="A1" s="52">
        <v>4</v>
      </c>
      <c r="C1" s="53" t="s">
        <v>85</v>
      </c>
      <c r="D1" s="53"/>
      <c r="E1" s="146"/>
      <c r="F1" s="146"/>
      <c r="G1" s="146"/>
      <c r="H1" s="146"/>
      <c r="I1" s="146"/>
      <c r="J1" s="146"/>
      <c r="K1" s="146"/>
      <c r="L1" s="146"/>
      <c r="M1" s="146"/>
      <c r="N1" s="146"/>
      <c r="O1" s="57"/>
    </row>
    <row r="2" spans="1:15" ht="64.5" hidden="1" customHeight="1" x14ac:dyDescent="0.25">
      <c r="A2" s="52">
        <v>4</v>
      </c>
      <c r="C2" s="58" t="s">
        <v>86</v>
      </c>
      <c r="D2" s="143" t="str">
        <f>CONCATENATE(Подпись)</f>
        <v/>
      </c>
      <c r="E2" s="143"/>
      <c r="F2" s="143"/>
      <c r="G2" s="143"/>
      <c r="H2" s="143"/>
      <c r="I2" s="143"/>
      <c r="J2" s="143"/>
      <c r="K2" s="143"/>
      <c r="L2" s="143"/>
      <c r="M2" s="143"/>
      <c r="N2" s="143"/>
      <c r="O2" s="143"/>
    </row>
    <row r="3" spans="1:15" hidden="1" x14ac:dyDescent="0.25">
      <c r="A3" s="52">
        <v>4</v>
      </c>
    </row>
    <row r="4" spans="1:15" hidden="1" x14ac:dyDescent="0.25">
      <c r="A4" s="52">
        <v>4</v>
      </c>
      <c r="C4" s="51" t="s">
        <v>187</v>
      </c>
      <c r="D4" s="51"/>
    </row>
    <row r="5" spans="1:15" hidden="1" x14ac:dyDescent="0.25">
      <c r="A5" s="52">
        <v>4</v>
      </c>
      <c r="C5" s="52" t="s">
        <v>188</v>
      </c>
    </row>
    <row r="6" spans="1:15" hidden="1" x14ac:dyDescent="0.25">
      <c r="A6" s="52">
        <v>4</v>
      </c>
      <c r="C6" s="133" t="str">
        <f>CONCATENATE(p1_position)</f>
        <v/>
      </c>
      <c r="D6" s="133"/>
      <c r="E6" s="133"/>
      <c r="G6" s="59"/>
      <c r="I6" s="133" t="str">
        <f>CONCATENATE(p1_position_fio)</f>
        <v/>
      </c>
      <c r="J6" s="133"/>
      <c r="K6" s="133"/>
      <c r="L6" s="133"/>
      <c r="M6" s="133"/>
      <c r="N6" s="133"/>
      <c r="O6" s="133"/>
    </row>
    <row r="7" spans="1:15" hidden="1" x14ac:dyDescent="0.25">
      <c r="A7" s="52">
        <v>4</v>
      </c>
      <c r="C7" s="117" t="s">
        <v>189</v>
      </c>
      <c r="D7" s="117"/>
      <c r="E7" s="117"/>
      <c r="G7" s="54" t="s">
        <v>190</v>
      </c>
      <c r="I7" s="117" t="s">
        <v>191</v>
      </c>
      <c r="J7" s="117"/>
      <c r="K7" s="117"/>
      <c r="L7" s="117"/>
      <c r="M7" s="117"/>
      <c r="N7" s="117"/>
      <c r="O7" s="117"/>
    </row>
    <row r="8" spans="1:15" hidden="1" x14ac:dyDescent="0.25">
      <c r="A8" s="52">
        <v>4</v>
      </c>
      <c r="C8" s="130" t="s">
        <v>192</v>
      </c>
      <c r="D8" s="130"/>
      <c r="E8" s="130"/>
      <c r="G8" s="60" t="s">
        <v>193</v>
      </c>
      <c r="I8" s="140" t="s">
        <v>194</v>
      </c>
      <c r="J8" s="140"/>
      <c r="K8" s="140"/>
      <c r="L8" s="140"/>
      <c r="M8" s="140"/>
      <c r="N8" s="140"/>
      <c r="O8" s="140"/>
    </row>
    <row r="9" spans="1:15" hidden="1" x14ac:dyDescent="0.25">
      <c r="A9" s="52">
        <v>4</v>
      </c>
    </row>
    <row r="10" spans="1:15" hidden="1" x14ac:dyDescent="0.25">
      <c r="A10" s="52">
        <v>4</v>
      </c>
      <c r="C10" s="51" t="s">
        <v>77</v>
      </c>
      <c r="D10" s="51"/>
      <c r="I10" s="51"/>
      <c r="J10" s="51"/>
      <c r="K10" s="51"/>
      <c r="L10" s="51" t="s">
        <v>195</v>
      </c>
      <c r="M10" s="51"/>
    </row>
    <row r="11" spans="1:15" hidden="1" x14ac:dyDescent="0.25">
      <c r="A11" s="52">
        <v>4</v>
      </c>
      <c r="C11" s="52" t="s">
        <v>78</v>
      </c>
      <c r="D11" s="137"/>
      <c r="E11" s="137"/>
      <c r="G11" s="133" t="str">
        <f>CONCATENATE(p1_executor)</f>
        <v/>
      </c>
      <c r="H11" s="133"/>
      <c r="I11" s="133"/>
      <c r="J11" s="133"/>
      <c r="K11" s="133"/>
      <c r="L11" s="52" t="s">
        <v>196</v>
      </c>
      <c r="M11" s="138" t="str">
        <f>CONCATENATE(p1_executor_phone)</f>
        <v/>
      </c>
      <c r="N11" s="138"/>
      <c r="O11" s="138"/>
    </row>
    <row r="12" spans="1:15" hidden="1" x14ac:dyDescent="0.25">
      <c r="A12" s="52">
        <v>4</v>
      </c>
      <c r="D12" s="129" t="s">
        <v>190</v>
      </c>
      <c r="E12" s="129"/>
      <c r="G12" s="139" t="s">
        <v>191</v>
      </c>
      <c r="H12" s="139"/>
      <c r="I12" s="139"/>
      <c r="J12" s="139"/>
      <c r="K12" s="139"/>
    </row>
    <row r="13" spans="1:15" hidden="1" x14ac:dyDescent="0.25">
      <c r="A13" s="52">
        <v>4</v>
      </c>
      <c r="D13" s="130" t="s">
        <v>193</v>
      </c>
      <c r="E13" s="130"/>
      <c r="G13" s="140" t="s">
        <v>194</v>
      </c>
      <c r="H13" s="140"/>
      <c r="I13" s="140"/>
      <c r="J13" s="140"/>
      <c r="K13" s="140"/>
    </row>
    <row r="14" spans="1:15" hidden="1" x14ac:dyDescent="0.25">
      <c r="A14" s="52">
        <v>4</v>
      </c>
      <c r="E14" s="60"/>
      <c r="G14" s="61"/>
      <c r="H14" s="61"/>
      <c r="I14" s="61"/>
      <c r="J14" s="61"/>
      <c r="K14" s="61"/>
    </row>
    <row r="15" spans="1:15" hidden="1" x14ac:dyDescent="0.25">
      <c r="A15" s="52">
        <v>4</v>
      </c>
      <c r="C15" s="51" t="str">
        <f>IF(p1_report_date="","20__ жылғы «____» ___________",CONCATENATE(YEAR(p1_report_date)," жылғы «",DAY(p1_report_date),"» ",VLOOKUP(MONTH(p1_report_date),p_month,COLUMN(p_month_name)-1,FALSE)))</f>
        <v>20__ жылғы «____» ___________</v>
      </c>
      <c r="D15" s="51"/>
    </row>
    <row r="16" spans="1:15" hidden="1" x14ac:dyDescent="0.25">
      <c r="A16" s="52">
        <v>4</v>
      </c>
      <c r="C16" s="52" t="str">
        <f>IF(p1_report_date="","«____» ___________ 20___ года",CONCATENATE("«",DAY(p1_report_date),"» ",VLOOKUP(MONTH(p1_report_date),p_month,COLUMN(p_month_name)-2,FALSE)," ",YEAR(p1_report_date)," года"))</f>
        <v>«____» ___________ 20___ года</v>
      </c>
    </row>
    <row r="17" spans="1:15" hidden="1" x14ac:dyDescent="0.25">
      <c r="A17" s="52">
        <v>5</v>
      </c>
      <c r="B17" s="52">
        <v>33</v>
      </c>
      <c r="C17" s="53" t="s">
        <v>197</v>
      </c>
      <c r="D17" s="53"/>
    </row>
    <row r="18" spans="1:15" ht="58.5" hidden="1" customHeight="1" x14ac:dyDescent="0.25">
      <c r="A18" s="52">
        <v>5</v>
      </c>
      <c r="B18" s="52">
        <v>33</v>
      </c>
      <c r="C18" s="58" t="s">
        <v>198</v>
      </c>
      <c r="D18" s="144" t="str">
        <f>CONCATENATE(Подпись)</f>
        <v/>
      </c>
      <c r="E18" s="144"/>
      <c r="F18" s="144"/>
      <c r="G18" s="144"/>
      <c r="H18" s="144"/>
      <c r="I18" s="144"/>
      <c r="J18" s="144"/>
      <c r="K18" s="144"/>
      <c r="L18" s="144"/>
      <c r="M18" s="144"/>
      <c r="N18" s="144"/>
      <c r="O18" s="62"/>
    </row>
    <row r="19" spans="1:15" hidden="1" x14ac:dyDescent="0.25">
      <c r="A19" s="52">
        <v>5</v>
      </c>
      <c r="B19" s="52">
        <v>33</v>
      </c>
    </row>
    <row r="20" spans="1:15" hidden="1" x14ac:dyDescent="0.25">
      <c r="A20" s="52">
        <v>5</v>
      </c>
      <c r="C20" s="51" t="s">
        <v>199</v>
      </c>
      <c r="D20" s="51"/>
    </row>
    <row r="21" spans="1:15" hidden="1" x14ac:dyDescent="0.25">
      <c r="A21" s="52">
        <v>5</v>
      </c>
      <c r="C21" s="52" t="s">
        <v>200</v>
      </c>
    </row>
    <row r="22" spans="1:15" hidden="1" x14ac:dyDescent="0.25">
      <c r="A22" s="52">
        <v>5</v>
      </c>
      <c r="G22" s="59"/>
      <c r="I22" s="133" t="str">
        <f>CONCATENATE(p1_accountant)</f>
        <v/>
      </c>
      <c r="J22" s="133"/>
      <c r="K22" s="133"/>
      <c r="L22" s="133"/>
      <c r="M22" s="133"/>
      <c r="N22" s="133"/>
      <c r="O22" s="133"/>
    </row>
    <row r="23" spans="1:15" hidden="1" x14ac:dyDescent="0.25">
      <c r="A23" s="52">
        <v>5</v>
      </c>
      <c r="G23" s="54" t="s">
        <v>190</v>
      </c>
      <c r="I23" s="145" t="s">
        <v>191</v>
      </c>
      <c r="J23" s="145"/>
      <c r="K23" s="145"/>
      <c r="L23" s="145"/>
      <c r="M23" s="145"/>
      <c r="N23" s="145"/>
      <c r="O23" s="145"/>
    </row>
    <row r="24" spans="1:15" hidden="1" x14ac:dyDescent="0.25">
      <c r="A24" s="52">
        <v>5</v>
      </c>
      <c r="G24" s="60" t="s">
        <v>193</v>
      </c>
      <c r="I24" s="140" t="s">
        <v>194</v>
      </c>
      <c r="J24" s="140"/>
      <c r="K24" s="140"/>
      <c r="L24" s="140"/>
      <c r="M24" s="140"/>
      <c r="N24" s="140"/>
      <c r="O24" s="140"/>
    </row>
    <row r="25" spans="1:15" hidden="1" x14ac:dyDescent="0.25">
      <c r="A25" s="52">
        <v>5</v>
      </c>
      <c r="I25" s="61"/>
      <c r="J25" s="61"/>
      <c r="K25" s="61"/>
      <c r="L25" s="61"/>
      <c r="M25" s="61"/>
      <c r="N25" s="61"/>
      <c r="O25" s="61"/>
    </row>
    <row r="26" spans="1:15" hidden="1" x14ac:dyDescent="0.25">
      <c r="A26" s="52">
        <v>5</v>
      </c>
      <c r="C26" s="51" t="s">
        <v>77</v>
      </c>
      <c r="D26" s="51"/>
      <c r="I26" s="51"/>
      <c r="J26" s="51"/>
      <c r="K26" s="51"/>
      <c r="L26" s="51" t="s">
        <v>195</v>
      </c>
      <c r="M26" s="51"/>
    </row>
    <row r="27" spans="1:15" hidden="1" x14ac:dyDescent="0.25">
      <c r="A27" s="52">
        <v>5</v>
      </c>
      <c r="C27" s="52" t="s">
        <v>78</v>
      </c>
      <c r="D27" s="137"/>
      <c r="E27" s="137"/>
      <c r="G27" s="133" t="str">
        <f>CONCATENATE(p1_executor)</f>
        <v/>
      </c>
      <c r="H27" s="133"/>
      <c r="I27" s="133"/>
      <c r="J27" s="133"/>
      <c r="K27" s="133"/>
      <c r="L27" s="52" t="s">
        <v>196</v>
      </c>
      <c r="M27" s="138" t="str">
        <f>CONCATENATE(p1_executor_phone)</f>
        <v/>
      </c>
      <c r="N27" s="138"/>
      <c r="O27" s="138"/>
    </row>
    <row r="28" spans="1:15" hidden="1" x14ac:dyDescent="0.25">
      <c r="A28" s="52">
        <v>5</v>
      </c>
      <c r="D28" s="129" t="s">
        <v>190</v>
      </c>
      <c r="E28" s="129"/>
      <c r="G28" s="139" t="s">
        <v>191</v>
      </c>
      <c r="H28" s="139"/>
      <c r="I28" s="139"/>
      <c r="J28" s="139"/>
      <c r="K28" s="139"/>
    </row>
    <row r="29" spans="1:15" hidden="1" x14ac:dyDescent="0.25">
      <c r="A29" s="52">
        <v>5</v>
      </c>
      <c r="D29" s="130" t="s">
        <v>193</v>
      </c>
      <c r="E29" s="130"/>
      <c r="G29" s="140" t="s">
        <v>194</v>
      </c>
      <c r="H29" s="140"/>
      <c r="I29" s="140"/>
      <c r="J29" s="140"/>
      <c r="K29" s="140"/>
    </row>
    <row r="30" spans="1:15" hidden="1" x14ac:dyDescent="0.25">
      <c r="A30" s="52">
        <v>5</v>
      </c>
    </row>
    <row r="31" spans="1:15" hidden="1" x14ac:dyDescent="0.25">
      <c r="A31" s="52">
        <v>5</v>
      </c>
      <c r="C31" s="51" t="str">
        <f>IF(p1_report_date="","20__ жылғы «____» ___________",CONCATENATE(YEAR(p1_report_date)," жылғы «",DAY(p1_report_date),"» ",VLOOKUP(MONTH(p1_report_date),p_month,COLUMN(p_month_name)-1,FALSE)))</f>
        <v>20__ жылғы «____» ___________</v>
      </c>
      <c r="D31" s="51"/>
    </row>
    <row r="32" spans="1:15" hidden="1" x14ac:dyDescent="0.25">
      <c r="A32" s="52">
        <v>5</v>
      </c>
      <c r="C32" s="52" t="str">
        <f>IF(p1_report_date="","«____» ___________ 20___ года",CONCATENATE("«",DAY(p1_report_date),"» ",VLOOKUP(MONTH(p1_report_date),p_month,COLUMN(p_month_name)-2,FALSE)," ",YEAR(p1_report_date)," года"))</f>
        <v>«____» ___________ 20___ года</v>
      </c>
    </row>
    <row r="33" spans="1:15" x14ac:dyDescent="0.25">
      <c r="A33" s="52">
        <v>1</v>
      </c>
      <c r="B33" s="52">
        <v>6</v>
      </c>
      <c r="C33" s="55" t="s">
        <v>201</v>
      </c>
      <c r="D33" s="141" t="str">
        <f>CONCATENATE(Подпись)</f>
        <v/>
      </c>
      <c r="E33" s="141"/>
      <c r="F33" s="141"/>
      <c r="G33" s="141"/>
      <c r="H33" s="141"/>
      <c r="I33" s="141"/>
      <c r="J33" s="141"/>
      <c r="K33" s="141"/>
      <c r="L33" s="141"/>
      <c r="M33" s="141"/>
      <c r="N33" s="141"/>
      <c r="O33" s="141"/>
    </row>
    <row r="34" spans="1:15" x14ac:dyDescent="0.25">
      <c r="A34" s="52">
        <v>1</v>
      </c>
      <c r="B34" s="52">
        <v>6</v>
      </c>
      <c r="C34" s="63" t="s">
        <v>202</v>
      </c>
      <c r="D34" s="142"/>
      <c r="E34" s="142"/>
      <c r="F34" s="142"/>
      <c r="G34" s="142"/>
      <c r="H34" s="142"/>
      <c r="I34" s="142"/>
      <c r="J34" s="142"/>
      <c r="K34" s="142"/>
      <c r="L34" s="142"/>
      <c r="M34" s="142"/>
      <c r="N34" s="142"/>
      <c r="O34" s="142"/>
    </row>
    <row r="35" spans="1:15" x14ac:dyDescent="0.25">
      <c r="A35" s="52">
        <v>1</v>
      </c>
    </row>
    <row r="36" spans="1:15" x14ac:dyDescent="0.25">
      <c r="A36" s="52">
        <v>1</v>
      </c>
      <c r="C36" s="51" t="s">
        <v>64</v>
      </c>
      <c r="D36" s="143"/>
      <c r="E36" s="143"/>
      <c r="F36" s="143"/>
      <c r="G36" s="143"/>
      <c r="I36" s="51" t="s">
        <v>203</v>
      </c>
      <c r="J36" s="51"/>
      <c r="K36" s="143"/>
      <c r="L36" s="143"/>
      <c r="M36" s="143"/>
      <c r="N36" s="143"/>
      <c r="O36" s="143"/>
    </row>
    <row r="37" spans="1:15" x14ac:dyDescent="0.25">
      <c r="A37" s="52">
        <v>1</v>
      </c>
      <c r="C37" s="52" t="s">
        <v>65</v>
      </c>
      <c r="D37" s="143"/>
      <c r="E37" s="143"/>
      <c r="F37" s="143"/>
      <c r="G37" s="143"/>
      <c r="I37" s="52" t="s">
        <v>66</v>
      </c>
      <c r="K37" s="143"/>
      <c r="L37" s="143"/>
      <c r="M37" s="143"/>
      <c r="N37" s="143"/>
      <c r="O37" s="143"/>
    </row>
    <row r="38" spans="1:15" x14ac:dyDescent="0.25">
      <c r="A38" s="52">
        <v>1</v>
      </c>
    </row>
    <row r="39" spans="1:15" x14ac:dyDescent="0.25">
      <c r="A39" s="52">
        <v>1</v>
      </c>
      <c r="C39" s="51" t="s">
        <v>67</v>
      </c>
      <c r="D39" s="51"/>
      <c r="E39" s="133"/>
      <c r="F39" s="133"/>
      <c r="G39" s="133"/>
      <c r="I39" s="133"/>
      <c r="J39" s="133"/>
      <c r="K39" s="133"/>
      <c r="L39" s="133"/>
    </row>
    <row r="40" spans="1:15" x14ac:dyDescent="0.25">
      <c r="A40" s="52">
        <v>1</v>
      </c>
      <c r="C40" s="52" t="s">
        <v>68</v>
      </c>
      <c r="E40" s="117" t="s">
        <v>69</v>
      </c>
      <c r="F40" s="117"/>
      <c r="G40" s="117"/>
      <c r="I40" s="117" t="s">
        <v>70</v>
      </c>
      <c r="J40" s="117"/>
      <c r="K40" s="117"/>
      <c r="L40" s="117"/>
      <c r="M40" s="64"/>
      <c r="N40" s="64"/>
      <c r="O40" s="64"/>
    </row>
    <row r="41" spans="1:15" x14ac:dyDescent="0.25">
      <c r="A41" s="52">
        <v>1</v>
      </c>
      <c r="E41" s="130" t="s">
        <v>71</v>
      </c>
      <c r="F41" s="130"/>
      <c r="G41" s="130"/>
      <c r="I41" s="130" t="s">
        <v>72</v>
      </c>
      <c r="J41" s="130"/>
      <c r="K41" s="130"/>
      <c r="L41" s="130"/>
    </row>
    <row r="42" spans="1:15" ht="15.75" thickBot="1" x14ac:dyDescent="0.3">
      <c r="A42" s="52">
        <v>1</v>
      </c>
    </row>
    <row r="43" spans="1:15" ht="15.75" thickBot="1" x14ac:dyDescent="0.3">
      <c r="A43" s="52">
        <v>1</v>
      </c>
      <c r="C43" s="51" t="s">
        <v>204</v>
      </c>
      <c r="H43" s="65" t="str">
        <f>IF(p1_is_show_data=p_yes_name,p_yes_code,"")</f>
        <v/>
      </c>
      <c r="I43" s="51" t="s">
        <v>205</v>
      </c>
      <c r="J43" s="51"/>
      <c r="O43" s="65"/>
    </row>
    <row r="44" spans="1:15" x14ac:dyDescent="0.25">
      <c r="A44" s="52">
        <v>1</v>
      </c>
      <c r="C44" s="52" t="s">
        <v>73</v>
      </c>
      <c r="I44" s="52" t="s">
        <v>74</v>
      </c>
    </row>
    <row r="45" spans="1:15" x14ac:dyDescent="0.25">
      <c r="A45" s="52">
        <v>1</v>
      </c>
    </row>
    <row r="46" spans="1:15" x14ac:dyDescent="0.25">
      <c r="A46" s="52">
        <v>1</v>
      </c>
      <c r="C46" s="51" t="s">
        <v>75</v>
      </c>
      <c r="G46" s="132"/>
      <c r="H46" s="132"/>
      <c r="I46" s="132"/>
      <c r="J46" s="132"/>
      <c r="K46" s="132"/>
    </row>
    <row r="47" spans="1:15" x14ac:dyDescent="0.25">
      <c r="A47" s="52">
        <v>1</v>
      </c>
      <c r="C47" s="52" t="s">
        <v>76</v>
      </c>
      <c r="G47" s="134"/>
      <c r="H47" s="134"/>
      <c r="I47" s="134"/>
      <c r="J47" s="134"/>
      <c r="K47" s="134"/>
    </row>
    <row r="48" spans="1:15" x14ac:dyDescent="0.25">
      <c r="A48" s="52">
        <v>1</v>
      </c>
    </row>
    <row r="49" spans="1:15" x14ac:dyDescent="0.25">
      <c r="A49" s="52">
        <v>1</v>
      </c>
      <c r="C49" s="51" t="s">
        <v>77</v>
      </c>
      <c r="D49" s="135"/>
      <c r="E49" s="135"/>
      <c r="F49" s="135"/>
      <c r="G49" s="135"/>
      <c r="H49" s="135"/>
      <c r="J49" s="136"/>
      <c r="K49" s="136"/>
      <c r="L49" s="136"/>
    </row>
    <row r="50" spans="1:15" x14ac:dyDescent="0.25">
      <c r="A50" s="52">
        <v>1</v>
      </c>
      <c r="C50" s="52" t="s">
        <v>78</v>
      </c>
      <c r="D50" s="129" t="s">
        <v>79</v>
      </c>
      <c r="E50" s="129"/>
      <c r="F50" s="129"/>
      <c r="G50" s="129"/>
      <c r="H50" s="129"/>
      <c r="J50" s="129" t="s">
        <v>80</v>
      </c>
      <c r="K50" s="129"/>
      <c r="L50" s="129"/>
      <c r="M50" s="66"/>
    </row>
    <row r="51" spans="1:15" x14ac:dyDescent="0.25">
      <c r="A51" s="52">
        <v>1</v>
      </c>
      <c r="D51" s="130" t="s">
        <v>81</v>
      </c>
      <c r="E51" s="130"/>
      <c r="F51" s="130"/>
      <c r="G51" s="130"/>
      <c r="H51" s="130"/>
      <c r="J51" s="130" t="s">
        <v>82</v>
      </c>
      <c r="K51" s="130"/>
      <c r="L51" s="130"/>
      <c r="M51" s="54"/>
    </row>
    <row r="52" spans="1:15" x14ac:dyDescent="0.25">
      <c r="A52" s="52">
        <v>1</v>
      </c>
    </row>
    <row r="53" spans="1:15" x14ac:dyDescent="0.25">
      <c r="A53" s="52">
        <v>1</v>
      </c>
      <c r="C53" s="51" t="s">
        <v>87</v>
      </c>
      <c r="H53" s="132"/>
      <c r="I53" s="132"/>
      <c r="J53" s="132"/>
      <c r="K53" s="132"/>
      <c r="L53" s="132"/>
      <c r="N53" s="133"/>
      <c r="O53" s="133"/>
    </row>
    <row r="54" spans="1:15" x14ac:dyDescent="0.25">
      <c r="A54" s="52">
        <v>1</v>
      </c>
      <c r="C54" s="128" t="s">
        <v>206</v>
      </c>
      <c r="D54" s="128"/>
      <c r="E54" s="128"/>
      <c r="F54" s="128"/>
      <c r="G54" s="128"/>
      <c r="H54" s="129" t="s">
        <v>79</v>
      </c>
      <c r="I54" s="129"/>
      <c r="J54" s="129"/>
      <c r="K54" s="129"/>
      <c r="L54" s="129"/>
      <c r="M54" s="67"/>
      <c r="N54" s="117" t="s">
        <v>83</v>
      </c>
      <c r="O54" s="117"/>
    </row>
    <row r="55" spans="1:15" x14ac:dyDescent="0.25">
      <c r="A55" s="52">
        <v>1</v>
      </c>
      <c r="C55" s="128"/>
      <c r="D55" s="128"/>
      <c r="E55" s="128"/>
      <c r="F55" s="128"/>
      <c r="G55" s="128"/>
      <c r="H55" s="130" t="s">
        <v>81</v>
      </c>
      <c r="I55" s="130"/>
      <c r="J55" s="130"/>
      <c r="K55" s="130"/>
      <c r="L55" s="130"/>
      <c r="M55" s="56"/>
      <c r="N55" s="130" t="s">
        <v>84</v>
      </c>
      <c r="O55" s="130"/>
    </row>
    <row r="56" spans="1:15" x14ac:dyDescent="0.25">
      <c r="A56" s="52">
        <v>1</v>
      </c>
    </row>
    <row r="57" spans="1:15" x14ac:dyDescent="0.25">
      <c r="A57" s="52">
        <v>1</v>
      </c>
      <c r="C57" s="51" t="s">
        <v>89</v>
      </c>
      <c r="H57" s="132"/>
      <c r="I57" s="132"/>
      <c r="J57" s="132"/>
      <c r="K57" s="132"/>
      <c r="L57" s="132"/>
      <c r="N57" s="133"/>
      <c r="O57" s="133"/>
    </row>
    <row r="58" spans="1:15" x14ac:dyDescent="0.25">
      <c r="A58" s="52">
        <v>1</v>
      </c>
      <c r="C58" s="128" t="s">
        <v>88</v>
      </c>
      <c r="D58" s="128"/>
      <c r="E58" s="128"/>
      <c r="F58" s="128"/>
      <c r="G58" s="128"/>
      <c r="H58" s="129" t="s">
        <v>79</v>
      </c>
      <c r="I58" s="129"/>
      <c r="J58" s="129"/>
      <c r="K58" s="129"/>
      <c r="L58" s="129"/>
      <c r="M58" s="67"/>
      <c r="N58" s="117" t="s">
        <v>83</v>
      </c>
      <c r="O58" s="117"/>
    </row>
    <row r="59" spans="1:15" x14ac:dyDescent="0.25">
      <c r="A59" s="52">
        <v>1</v>
      </c>
      <c r="C59" s="128"/>
      <c r="D59" s="128"/>
      <c r="E59" s="128"/>
      <c r="F59" s="128"/>
      <c r="G59" s="128"/>
      <c r="H59" s="130" t="s">
        <v>81</v>
      </c>
      <c r="I59" s="130"/>
      <c r="J59" s="130"/>
      <c r="K59" s="130"/>
      <c r="L59" s="130"/>
      <c r="M59" s="56"/>
      <c r="N59" s="130" t="s">
        <v>84</v>
      </c>
      <c r="O59" s="130"/>
    </row>
    <row r="60" spans="1:15" x14ac:dyDescent="0.25">
      <c r="A60" s="52">
        <v>1</v>
      </c>
    </row>
    <row r="61" spans="1:15" x14ac:dyDescent="0.25">
      <c r="A61" s="52">
        <v>1</v>
      </c>
      <c r="C61" s="51" t="s">
        <v>85</v>
      </c>
    </row>
    <row r="62" spans="1:15" x14ac:dyDescent="0.25">
      <c r="A62" s="52">
        <v>1</v>
      </c>
      <c r="C62" s="52" t="s">
        <v>86</v>
      </c>
    </row>
    <row r="63" spans="1:15" ht="12.75" customHeight="1" x14ac:dyDescent="0.25">
      <c r="A63" s="52">
        <v>1</v>
      </c>
      <c r="C63" s="131" t="s">
        <v>207</v>
      </c>
      <c r="D63" s="131"/>
      <c r="E63" s="131"/>
      <c r="F63" s="131"/>
      <c r="G63" s="131"/>
      <c r="H63" s="131"/>
      <c r="I63" s="131"/>
      <c r="J63" s="131"/>
      <c r="K63" s="131"/>
      <c r="L63" s="131"/>
      <c r="M63" s="131"/>
      <c r="N63" s="131"/>
      <c r="O63" s="131"/>
    </row>
    <row r="64" spans="1:15" x14ac:dyDescent="0.25">
      <c r="A64" s="52">
        <v>1</v>
      </c>
      <c r="C64" s="131"/>
      <c r="D64" s="131"/>
      <c r="E64" s="131"/>
      <c r="F64" s="131"/>
      <c r="G64" s="131"/>
      <c r="H64" s="131"/>
      <c r="I64" s="131"/>
      <c r="J64" s="131"/>
      <c r="K64" s="131"/>
      <c r="L64" s="131"/>
      <c r="M64" s="131"/>
      <c r="N64" s="131"/>
      <c r="O64" s="131"/>
    </row>
    <row r="65" spans="1:15" x14ac:dyDescent="0.25">
      <c r="A65" s="52">
        <v>1</v>
      </c>
      <c r="C65" s="131"/>
      <c r="D65" s="131"/>
      <c r="E65" s="131"/>
      <c r="F65" s="131"/>
      <c r="G65" s="131"/>
      <c r="H65" s="131"/>
      <c r="I65" s="131"/>
      <c r="J65" s="131"/>
      <c r="K65" s="131"/>
      <c r="L65" s="131"/>
      <c r="M65" s="131"/>
      <c r="N65" s="131"/>
      <c r="O65" s="131"/>
    </row>
    <row r="66" spans="1:15" x14ac:dyDescent="0.25">
      <c r="A66" s="52">
        <v>1</v>
      </c>
      <c r="C66" s="128" t="s">
        <v>208</v>
      </c>
      <c r="D66" s="128"/>
      <c r="E66" s="128"/>
      <c r="F66" s="128"/>
      <c r="G66" s="128"/>
      <c r="H66" s="128"/>
      <c r="I66" s="128"/>
      <c r="J66" s="128"/>
      <c r="K66" s="128"/>
      <c r="L66" s="128"/>
      <c r="M66" s="128"/>
      <c r="N66" s="128"/>
      <c r="O66" s="128"/>
    </row>
    <row r="67" spans="1:15" x14ac:dyDescent="0.25">
      <c r="A67" s="52">
        <v>1</v>
      </c>
      <c r="C67" s="128"/>
      <c r="D67" s="128"/>
      <c r="E67" s="128"/>
      <c r="F67" s="128"/>
      <c r="G67" s="128"/>
      <c r="H67" s="128"/>
      <c r="I67" s="128"/>
      <c r="J67" s="128"/>
      <c r="K67" s="128"/>
      <c r="L67" s="128"/>
      <c r="M67" s="128"/>
      <c r="N67" s="128"/>
      <c r="O67" s="128"/>
    </row>
    <row r="68" spans="1:15" x14ac:dyDescent="0.25">
      <c r="A68" s="52">
        <v>1</v>
      </c>
      <c r="C68" s="128"/>
      <c r="D68" s="128"/>
      <c r="E68" s="128"/>
      <c r="F68" s="128"/>
      <c r="G68" s="128"/>
      <c r="H68" s="128"/>
      <c r="I68" s="128"/>
      <c r="J68" s="128"/>
      <c r="K68" s="128"/>
      <c r="L68" s="128"/>
      <c r="M68" s="128"/>
      <c r="N68" s="128"/>
      <c r="O68" s="128"/>
    </row>
  </sheetData>
  <mergeCells count="59">
    <mergeCell ref="E1:N1"/>
    <mergeCell ref="D2:O2"/>
    <mergeCell ref="C6:E6"/>
    <mergeCell ref="I6:O6"/>
    <mergeCell ref="C7:E7"/>
    <mergeCell ref="I7:O7"/>
    <mergeCell ref="I24:O24"/>
    <mergeCell ref="C8:E8"/>
    <mergeCell ref="I8:O8"/>
    <mergeCell ref="D11:E11"/>
    <mergeCell ref="G11:K11"/>
    <mergeCell ref="M11:O11"/>
    <mergeCell ref="D12:E12"/>
    <mergeCell ref="G12:K12"/>
    <mergeCell ref="D13:E13"/>
    <mergeCell ref="G13:K13"/>
    <mergeCell ref="D18:N18"/>
    <mergeCell ref="I22:O22"/>
    <mergeCell ref="I23:O23"/>
    <mergeCell ref="E40:G40"/>
    <mergeCell ref="I40:L40"/>
    <mergeCell ref="D27:E27"/>
    <mergeCell ref="G27:K27"/>
    <mergeCell ref="M27:O27"/>
    <mergeCell ref="D28:E28"/>
    <mergeCell ref="G28:K28"/>
    <mergeCell ref="D29:E29"/>
    <mergeCell ref="G29:K29"/>
    <mergeCell ref="D33:O34"/>
    <mergeCell ref="D36:G37"/>
    <mergeCell ref="K36:O37"/>
    <mergeCell ref="E39:G39"/>
    <mergeCell ref="I39:L39"/>
    <mergeCell ref="E41:G41"/>
    <mergeCell ref="I41:L41"/>
    <mergeCell ref="G46:K46"/>
    <mergeCell ref="G47:K47"/>
    <mergeCell ref="D49:H49"/>
    <mergeCell ref="J49:L49"/>
    <mergeCell ref="H57:L57"/>
    <mergeCell ref="N57:O57"/>
    <mergeCell ref="D50:H50"/>
    <mergeCell ref="J50:L50"/>
    <mergeCell ref="D51:H51"/>
    <mergeCell ref="J51:L51"/>
    <mergeCell ref="H53:L53"/>
    <mergeCell ref="N53:O53"/>
    <mergeCell ref="C54:G55"/>
    <mergeCell ref="H54:L54"/>
    <mergeCell ref="N54:O54"/>
    <mergeCell ref="H55:L55"/>
    <mergeCell ref="N55:O55"/>
    <mergeCell ref="C66:O68"/>
    <mergeCell ref="C58:G59"/>
    <mergeCell ref="H58:L58"/>
    <mergeCell ref="N58:O58"/>
    <mergeCell ref="H59:L59"/>
    <mergeCell ref="N59:O59"/>
    <mergeCell ref="C63:O6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workbookViewId="0">
      <selection activeCell="E23" sqref="E23"/>
    </sheetView>
  </sheetViews>
  <sheetFormatPr defaultRowHeight="12.75" x14ac:dyDescent="0.2"/>
  <cols>
    <col min="1" max="1" width="12" style="76" customWidth="1"/>
    <col min="2" max="2" width="81.42578125" style="1" customWidth="1"/>
    <col min="3" max="16384" width="9.140625" style="76"/>
  </cols>
  <sheetData>
    <row r="1" spans="1:2" x14ac:dyDescent="0.2">
      <c r="B1" s="75"/>
    </row>
    <row r="2" spans="1:2" ht="41.25" customHeight="1" x14ac:dyDescent="0.25">
      <c r="A2" s="149" t="s">
        <v>933</v>
      </c>
      <c r="B2" s="125"/>
    </row>
    <row r="3" spans="1:2" x14ac:dyDescent="0.2">
      <c r="B3" s="68"/>
    </row>
    <row r="4" spans="1:2" x14ac:dyDescent="0.2">
      <c r="B4" s="75"/>
    </row>
    <row r="5" spans="1:2" x14ac:dyDescent="0.2">
      <c r="B5" s="68" t="s">
        <v>209</v>
      </c>
    </row>
    <row r="6" spans="1:2" x14ac:dyDescent="0.2">
      <c r="B6" s="75"/>
    </row>
    <row r="7" spans="1:2" ht="51" customHeight="1" x14ac:dyDescent="0.25">
      <c r="A7" s="155" t="s">
        <v>848</v>
      </c>
      <c r="B7" s="104"/>
    </row>
    <row r="8" spans="1:2" ht="52.5" customHeight="1" x14ac:dyDescent="0.25">
      <c r="A8" s="155" t="s">
        <v>849</v>
      </c>
      <c r="B8" s="104"/>
    </row>
    <row r="9" spans="1:2" ht="36.75" customHeight="1" x14ac:dyDescent="0.25">
      <c r="A9" s="155" t="s">
        <v>210</v>
      </c>
      <c r="B9" s="104"/>
    </row>
    <row r="10" spans="1:2" ht="13.5" customHeight="1" x14ac:dyDescent="0.25">
      <c r="A10" s="155" t="s">
        <v>850</v>
      </c>
      <c r="B10" s="104"/>
    </row>
    <row r="11" spans="1:2" ht="25.5" customHeight="1" x14ac:dyDescent="0.25">
      <c r="A11" s="155" t="s">
        <v>851</v>
      </c>
      <c r="B11" s="104"/>
    </row>
    <row r="12" spans="1:2" x14ac:dyDescent="0.2">
      <c r="B12" s="75"/>
    </row>
    <row r="13" spans="1:2" x14ac:dyDescent="0.2">
      <c r="B13" s="75"/>
    </row>
    <row r="14" spans="1:2" x14ac:dyDescent="0.2">
      <c r="B14" s="68" t="s">
        <v>211</v>
      </c>
    </row>
    <row r="15" spans="1:2" x14ac:dyDescent="0.2">
      <c r="B15" s="75"/>
    </row>
    <row r="16" spans="1:2" ht="15" x14ac:dyDescent="0.25">
      <c r="A16" s="155" t="s">
        <v>225</v>
      </c>
      <c r="B16" s="104"/>
    </row>
    <row r="17" spans="1:2" ht="15" x14ac:dyDescent="0.25">
      <c r="A17" s="155" t="s">
        <v>212</v>
      </c>
      <c r="B17" s="104"/>
    </row>
    <row r="18" spans="1:2" ht="51.75" customHeight="1" x14ac:dyDescent="0.25">
      <c r="A18" s="155" t="s">
        <v>213</v>
      </c>
      <c r="B18" s="104"/>
    </row>
    <row r="19" spans="1:2" ht="27" customHeight="1" x14ac:dyDescent="0.25">
      <c r="A19" s="155" t="s">
        <v>214</v>
      </c>
      <c r="B19" s="104"/>
    </row>
    <row r="20" spans="1:2" ht="15" customHeight="1" x14ac:dyDescent="0.25">
      <c r="A20" s="155" t="s">
        <v>215</v>
      </c>
      <c r="B20" s="104"/>
    </row>
    <row r="21" spans="1:2" ht="15" x14ac:dyDescent="0.25">
      <c r="A21" s="155" t="s">
        <v>216</v>
      </c>
      <c r="B21" s="104"/>
    </row>
    <row r="22" spans="1:2" ht="15" x14ac:dyDescent="0.25">
      <c r="A22" s="155" t="s">
        <v>217</v>
      </c>
      <c r="B22" s="104"/>
    </row>
    <row r="23" spans="1:2" ht="15" x14ac:dyDescent="0.25">
      <c r="A23" s="155" t="s">
        <v>218</v>
      </c>
      <c r="B23" s="104"/>
    </row>
    <row r="24" spans="1:2" ht="54.75" customHeight="1" x14ac:dyDescent="0.25">
      <c r="A24" s="155" t="s">
        <v>219</v>
      </c>
      <c r="B24" s="104"/>
    </row>
    <row r="25" spans="1:2" ht="25.5" customHeight="1" x14ac:dyDescent="0.25">
      <c r="A25" s="155" t="s">
        <v>220</v>
      </c>
      <c r="B25" s="104"/>
    </row>
    <row r="26" spans="1:2" ht="27.75" customHeight="1" x14ac:dyDescent="0.25">
      <c r="A26" s="155" t="s">
        <v>221</v>
      </c>
      <c r="B26" s="104"/>
    </row>
    <row r="27" spans="1:2" ht="25.5" customHeight="1" x14ac:dyDescent="0.25">
      <c r="A27" s="155" t="s">
        <v>222</v>
      </c>
      <c r="B27" s="104"/>
    </row>
    <row r="28" spans="1:2" ht="28.5" customHeight="1" x14ac:dyDescent="0.25">
      <c r="A28" s="155" t="s">
        <v>852</v>
      </c>
      <c r="B28" s="104"/>
    </row>
    <row r="29" spans="1:2" ht="29.25" customHeight="1" x14ac:dyDescent="0.25">
      <c r="A29" s="155" t="s">
        <v>853</v>
      </c>
      <c r="B29" s="104"/>
    </row>
    <row r="30" spans="1:2" ht="66" customHeight="1" x14ac:dyDescent="0.25">
      <c r="A30" s="155" t="s">
        <v>854</v>
      </c>
      <c r="B30" s="104"/>
    </row>
    <row r="31" spans="1:2" ht="28.5" customHeight="1" x14ac:dyDescent="0.25">
      <c r="A31" s="155" t="s">
        <v>226</v>
      </c>
      <c r="B31" s="104"/>
    </row>
    <row r="32" spans="1:2" ht="39.75" customHeight="1" x14ac:dyDescent="0.25">
      <c r="A32" s="156" t="s">
        <v>855</v>
      </c>
      <c r="B32" s="157"/>
    </row>
    <row r="33" spans="1:2" x14ac:dyDescent="0.2">
      <c r="A33" s="77" t="s">
        <v>856</v>
      </c>
      <c r="B33" s="77" t="s">
        <v>857</v>
      </c>
    </row>
    <row r="34" spans="1:2" x14ac:dyDescent="0.2">
      <c r="A34" s="10" t="s">
        <v>858</v>
      </c>
      <c r="B34" s="77" t="s">
        <v>859</v>
      </c>
    </row>
    <row r="35" spans="1:2" x14ac:dyDescent="0.2">
      <c r="A35" s="10" t="s">
        <v>860</v>
      </c>
      <c r="B35" s="77" t="s">
        <v>861</v>
      </c>
    </row>
    <row r="36" spans="1:2" x14ac:dyDescent="0.2">
      <c r="A36" s="10" t="s">
        <v>862</v>
      </c>
      <c r="B36" s="77" t="s">
        <v>863</v>
      </c>
    </row>
    <row r="37" spans="1:2" ht="15" x14ac:dyDescent="0.25">
      <c r="A37" s="156" t="s">
        <v>864</v>
      </c>
      <c r="B37" s="157"/>
    </row>
    <row r="38" spans="1:2" x14ac:dyDescent="0.2">
      <c r="A38" s="77" t="s">
        <v>865</v>
      </c>
      <c r="B38" s="77" t="s">
        <v>866</v>
      </c>
    </row>
    <row r="39" spans="1:2" x14ac:dyDescent="0.2">
      <c r="A39" s="10" t="s">
        <v>867</v>
      </c>
      <c r="B39" s="77" t="s">
        <v>868</v>
      </c>
    </row>
    <row r="40" spans="1:2" x14ac:dyDescent="0.2">
      <c r="A40" s="10" t="s">
        <v>869</v>
      </c>
      <c r="B40" s="77" t="s">
        <v>870</v>
      </c>
    </row>
    <row r="41" spans="1:2" x14ac:dyDescent="0.2">
      <c r="A41" s="10" t="s">
        <v>871</v>
      </c>
      <c r="B41" s="77" t="s">
        <v>872</v>
      </c>
    </row>
    <row r="42" spans="1:2" x14ac:dyDescent="0.2">
      <c r="A42" s="10" t="s">
        <v>873</v>
      </c>
      <c r="B42" s="77" t="s">
        <v>874</v>
      </c>
    </row>
    <row r="43" spans="1:2" x14ac:dyDescent="0.2">
      <c r="A43" s="10" t="s">
        <v>875</v>
      </c>
      <c r="B43" s="77" t="s">
        <v>876</v>
      </c>
    </row>
    <row r="44" spans="1:2" x14ac:dyDescent="0.2">
      <c r="A44" s="10" t="s">
        <v>877</v>
      </c>
      <c r="B44" s="77" t="s">
        <v>878</v>
      </c>
    </row>
    <row r="45" spans="1:2" ht="28.5" customHeight="1" x14ac:dyDescent="0.25">
      <c r="A45" s="155" t="s">
        <v>879</v>
      </c>
      <c r="B45" s="104"/>
    </row>
    <row r="46" spans="1:2" ht="52.5" customHeight="1" x14ac:dyDescent="0.25">
      <c r="A46" s="155" t="s">
        <v>880</v>
      </c>
      <c r="B46" s="104"/>
    </row>
    <row r="47" spans="1:2" ht="15" x14ac:dyDescent="0.25">
      <c r="A47" s="155" t="s">
        <v>881</v>
      </c>
      <c r="B47" s="104"/>
    </row>
    <row r="48" spans="1:2" ht="25.5" x14ac:dyDescent="0.2">
      <c r="A48" s="77" t="s">
        <v>882</v>
      </c>
      <c r="B48" s="77" t="s">
        <v>883</v>
      </c>
    </row>
    <row r="49" spans="1:2" ht="25.5" x14ac:dyDescent="0.2">
      <c r="A49" s="77">
        <v>101</v>
      </c>
      <c r="B49" s="77" t="s">
        <v>884</v>
      </c>
    </row>
    <row r="50" spans="1:2" ht="25.5" x14ac:dyDescent="0.2">
      <c r="A50" s="77">
        <v>102</v>
      </c>
      <c r="B50" s="77" t="s">
        <v>885</v>
      </c>
    </row>
    <row r="51" spans="1:2" x14ac:dyDescent="0.2">
      <c r="A51" s="77">
        <v>103</v>
      </c>
      <c r="B51" s="77" t="s">
        <v>886</v>
      </c>
    </row>
    <row r="52" spans="1:2" ht="25.5" x14ac:dyDescent="0.2">
      <c r="A52" s="77">
        <v>104</v>
      </c>
      <c r="B52" s="77" t="s">
        <v>887</v>
      </c>
    </row>
    <row r="53" spans="1:2" x14ac:dyDescent="0.2">
      <c r="A53" s="1" t="s">
        <v>888</v>
      </c>
      <c r="B53" s="75"/>
    </row>
    <row r="54" spans="1:2" ht="25.5" x14ac:dyDescent="0.2">
      <c r="A54" s="77" t="s">
        <v>882</v>
      </c>
      <c r="B54" s="77" t="s">
        <v>883</v>
      </c>
    </row>
    <row r="55" spans="1:2" ht="38.25" x14ac:dyDescent="0.2">
      <c r="A55" s="10">
        <v>111</v>
      </c>
      <c r="B55" s="78" t="s">
        <v>889</v>
      </c>
    </row>
    <row r="56" spans="1:2" ht="25.5" x14ac:dyDescent="0.2">
      <c r="A56" s="10">
        <v>112</v>
      </c>
      <c r="B56" s="78" t="s">
        <v>890</v>
      </c>
    </row>
    <row r="57" spans="1:2" ht="25.5" x14ac:dyDescent="0.2">
      <c r="A57" s="10">
        <v>113</v>
      </c>
      <c r="B57" s="78" t="s">
        <v>891</v>
      </c>
    </row>
    <row r="58" spans="1:2" x14ac:dyDescent="0.2">
      <c r="A58" s="10">
        <v>114</v>
      </c>
      <c r="B58" s="78" t="s">
        <v>892</v>
      </c>
    </row>
    <row r="59" spans="1:2" ht="13.5" customHeight="1" x14ac:dyDescent="0.2">
      <c r="A59" s="1" t="s">
        <v>893</v>
      </c>
      <c r="B59" s="80"/>
    </row>
    <row r="60" spans="1:2" ht="13.5" customHeight="1" x14ac:dyDescent="0.2">
      <c r="A60" s="1" t="s">
        <v>894</v>
      </c>
      <c r="B60" s="80"/>
    </row>
    <row r="61" spans="1:2" ht="25.5" x14ac:dyDescent="0.2">
      <c r="A61" s="77" t="s">
        <v>882</v>
      </c>
      <c r="B61" s="77" t="s">
        <v>883</v>
      </c>
    </row>
    <row r="62" spans="1:2" x14ac:dyDescent="0.2">
      <c r="A62" s="10">
        <v>121</v>
      </c>
      <c r="B62" s="77" t="s">
        <v>895</v>
      </c>
    </row>
    <row r="63" spans="1:2" x14ac:dyDescent="0.2">
      <c r="A63" s="10">
        <v>122</v>
      </c>
      <c r="B63" s="77" t="s">
        <v>896</v>
      </c>
    </row>
    <row r="64" spans="1:2" x14ac:dyDescent="0.2">
      <c r="A64" s="10">
        <v>123</v>
      </c>
      <c r="B64" s="77" t="s">
        <v>897</v>
      </c>
    </row>
    <row r="65" spans="1:2" x14ac:dyDescent="0.2">
      <c r="A65" s="10">
        <v>124</v>
      </c>
      <c r="B65" s="77" t="s">
        <v>898</v>
      </c>
    </row>
    <row r="66" spans="1:2" x14ac:dyDescent="0.2">
      <c r="A66" s="10">
        <v>125</v>
      </c>
      <c r="B66" s="78" t="s">
        <v>899</v>
      </c>
    </row>
    <row r="67" spans="1:2" x14ac:dyDescent="0.2">
      <c r="A67" s="10">
        <v>126</v>
      </c>
      <c r="B67" s="78" t="s">
        <v>900</v>
      </c>
    </row>
    <row r="68" spans="1:2" x14ac:dyDescent="0.2">
      <c r="A68" s="10">
        <v>127</v>
      </c>
      <c r="B68" s="77" t="s">
        <v>901</v>
      </c>
    </row>
    <row r="69" spans="1:2" x14ac:dyDescent="0.2">
      <c r="A69" s="10">
        <v>128</v>
      </c>
      <c r="B69" s="77" t="s">
        <v>902</v>
      </c>
    </row>
    <row r="70" spans="1:2" x14ac:dyDescent="0.2">
      <c r="A70" s="10">
        <v>129</v>
      </c>
      <c r="B70" s="77" t="s">
        <v>903</v>
      </c>
    </row>
    <row r="71" spans="1:2" ht="32.25" customHeight="1" x14ac:dyDescent="0.2">
      <c r="A71" s="150" t="s">
        <v>904</v>
      </c>
      <c r="B71" s="151"/>
    </row>
    <row r="72" spans="1:2" ht="57" customHeight="1" x14ac:dyDescent="0.2">
      <c r="A72" s="147" t="s">
        <v>905</v>
      </c>
      <c r="B72" s="148"/>
    </row>
    <row r="73" spans="1:2" ht="15.75" customHeight="1" x14ac:dyDescent="0.2">
      <c r="A73" s="147" t="s">
        <v>906</v>
      </c>
      <c r="B73" s="154"/>
    </row>
    <row r="74" spans="1:2" ht="25.5" x14ac:dyDescent="0.2">
      <c r="A74" s="77" t="s">
        <v>882</v>
      </c>
      <c r="B74" s="77" t="s">
        <v>883</v>
      </c>
    </row>
    <row r="75" spans="1:2" ht="25.5" x14ac:dyDescent="0.2">
      <c r="A75" s="10">
        <v>201</v>
      </c>
      <c r="B75" s="77" t="s">
        <v>907</v>
      </c>
    </row>
    <row r="76" spans="1:2" ht="25.5" x14ac:dyDescent="0.2">
      <c r="A76" s="10">
        <v>202</v>
      </c>
      <c r="B76" s="77" t="s">
        <v>908</v>
      </c>
    </row>
    <row r="77" spans="1:2" x14ac:dyDescent="0.2">
      <c r="A77" s="10">
        <v>203</v>
      </c>
      <c r="B77" s="77" t="s">
        <v>909</v>
      </c>
    </row>
    <row r="78" spans="1:2" ht="25.5" x14ac:dyDescent="0.2">
      <c r="A78" s="10">
        <v>204</v>
      </c>
      <c r="B78" s="77" t="s">
        <v>910</v>
      </c>
    </row>
    <row r="79" spans="1:2" ht="15.75" customHeight="1" x14ac:dyDescent="0.2">
      <c r="A79" s="150" t="s">
        <v>911</v>
      </c>
      <c r="B79" s="151"/>
    </row>
    <row r="80" spans="1:2" ht="25.5" x14ac:dyDescent="0.2">
      <c r="A80" s="77" t="s">
        <v>882</v>
      </c>
      <c r="B80" s="77" t="s">
        <v>883</v>
      </c>
    </row>
    <row r="81" spans="1:2" ht="38.25" x14ac:dyDescent="0.2">
      <c r="A81" s="10">
        <v>211</v>
      </c>
      <c r="B81" s="77" t="s">
        <v>912</v>
      </c>
    </row>
    <row r="82" spans="1:2" ht="25.5" x14ac:dyDescent="0.2">
      <c r="A82" s="10">
        <v>212</v>
      </c>
      <c r="B82" s="77" t="s">
        <v>913</v>
      </c>
    </row>
    <row r="83" spans="1:2" ht="25.5" x14ac:dyDescent="0.2">
      <c r="A83" s="10">
        <v>213</v>
      </c>
      <c r="B83" s="77" t="s">
        <v>914</v>
      </c>
    </row>
    <row r="84" spans="1:2" x14ac:dyDescent="0.2">
      <c r="A84" s="152">
        <v>214</v>
      </c>
      <c r="B84" s="153" t="s">
        <v>915</v>
      </c>
    </row>
    <row r="85" spans="1:2" x14ac:dyDescent="0.2">
      <c r="A85" s="152"/>
      <c r="B85" s="153"/>
    </row>
    <row r="86" spans="1:2" ht="66.75" customHeight="1" x14ac:dyDescent="0.2">
      <c r="A86" s="150" t="s">
        <v>917</v>
      </c>
      <c r="B86" s="151"/>
    </row>
    <row r="87" spans="1:2" ht="15" x14ac:dyDescent="0.2">
      <c r="A87" s="147" t="s">
        <v>916</v>
      </c>
      <c r="B87" s="148"/>
    </row>
    <row r="88" spans="1:2" ht="25.5" x14ac:dyDescent="0.2">
      <c r="A88" s="77" t="s">
        <v>882</v>
      </c>
      <c r="B88" s="77" t="s">
        <v>883</v>
      </c>
    </row>
    <row r="89" spans="1:2" x14ac:dyDescent="0.2">
      <c r="A89" s="10">
        <v>221</v>
      </c>
      <c r="B89" s="77" t="s">
        <v>895</v>
      </c>
    </row>
    <row r="90" spans="1:2" x14ac:dyDescent="0.2">
      <c r="A90" s="10">
        <v>222</v>
      </c>
      <c r="B90" s="77" t="s">
        <v>896</v>
      </c>
    </row>
    <row r="91" spans="1:2" x14ac:dyDescent="0.2">
      <c r="A91" s="10">
        <v>223</v>
      </c>
      <c r="B91" s="77" t="s">
        <v>897</v>
      </c>
    </row>
    <row r="92" spans="1:2" x14ac:dyDescent="0.2">
      <c r="A92" s="10">
        <v>224</v>
      </c>
      <c r="B92" s="77" t="s">
        <v>898</v>
      </c>
    </row>
    <row r="93" spans="1:2" x14ac:dyDescent="0.2">
      <c r="A93" s="10">
        <v>225</v>
      </c>
      <c r="B93" s="78" t="s">
        <v>899</v>
      </c>
    </row>
    <row r="94" spans="1:2" x14ac:dyDescent="0.2">
      <c r="A94" s="10">
        <v>226</v>
      </c>
      <c r="B94" s="78" t="s">
        <v>900</v>
      </c>
    </row>
    <row r="95" spans="1:2" x14ac:dyDescent="0.2">
      <c r="A95" s="10">
        <v>227</v>
      </c>
      <c r="B95" s="77" t="s">
        <v>901</v>
      </c>
    </row>
    <row r="96" spans="1:2" x14ac:dyDescent="0.2">
      <c r="A96" s="10">
        <v>228</v>
      </c>
      <c r="B96" s="77" t="s">
        <v>902</v>
      </c>
    </row>
    <row r="97" spans="1:2" x14ac:dyDescent="0.2">
      <c r="A97" s="10">
        <v>229</v>
      </c>
      <c r="B97" s="77" t="s">
        <v>903</v>
      </c>
    </row>
    <row r="98" spans="1:2" ht="129.75" customHeight="1" x14ac:dyDescent="0.2">
      <c r="A98" s="150" t="s">
        <v>918</v>
      </c>
      <c r="B98" s="151"/>
    </row>
    <row r="99" spans="1:2" ht="91.5" customHeight="1" x14ac:dyDescent="0.2">
      <c r="A99" s="147" t="s">
        <v>919</v>
      </c>
      <c r="B99" s="148"/>
    </row>
    <row r="100" spans="1:2" ht="115.5" customHeight="1" x14ac:dyDescent="0.2">
      <c r="A100" s="147" t="s">
        <v>920</v>
      </c>
      <c r="B100" s="148"/>
    </row>
    <row r="101" spans="1:2" ht="64.5" customHeight="1" x14ac:dyDescent="0.2">
      <c r="A101" s="147" t="s">
        <v>921</v>
      </c>
      <c r="B101" s="148"/>
    </row>
    <row r="102" spans="1:2" ht="78.75" customHeight="1" x14ac:dyDescent="0.2">
      <c r="A102" s="147" t="s">
        <v>922</v>
      </c>
      <c r="B102" s="148"/>
    </row>
    <row r="103" spans="1:2" ht="113.25" customHeight="1" x14ac:dyDescent="0.2">
      <c r="A103" s="147" t="s">
        <v>923</v>
      </c>
      <c r="B103" s="148"/>
    </row>
    <row r="104" spans="1:2" ht="51" customHeight="1" x14ac:dyDescent="0.2">
      <c r="A104" s="147" t="s">
        <v>924</v>
      </c>
      <c r="B104" s="148"/>
    </row>
    <row r="105" spans="1:2" ht="78.75" customHeight="1" x14ac:dyDescent="0.2">
      <c r="A105" s="147" t="s">
        <v>925</v>
      </c>
      <c r="B105" s="148"/>
    </row>
    <row r="106" spans="1:2" ht="120.75" customHeight="1" x14ac:dyDescent="0.2">
      <c r="A106" s="147" t="s">
        <v>927</v>
      </c>
      <c r="B106" s="148"/>
    </row>
    <row r="107" spans="1:2" ht="140.25" customHeight="1" x14ac:dyDescent="0.2">
      <c r="A107" s="147" t="s">
        <v>928</v>
      </c>
      <c r="B107" s="148"/>
    </row>
    <row r="108" spans="1:2" ht="66" customHeight="1" x14ac:dyDescent="0.2">
      <c r="A108" s="147" t="s">
        <v>929</v>
      </c>
      <c r="B108" s="148"/>
    </row>
    <row r="109" spans="1:2" ht="103.5" customHeight="1" x14ac:dyDescent="0.2">
      <c r="A109" s="147" t="s">
        <v>930</v>
      </c>
      <c r="B109" s="148"/>
    </row>
    <row r="110" spans="1:2" ht="66" customHeight="1" x14ac:dyDescent="0.2">
      <c r="A110" s="147" t="s">
        <v>931</v>
      </c>
      <c r="B110" s="148"/>
    </row>
    <row r="111" spans="1:2" ht="99.75" customHeight="1" x14ac:dyDescent="0.2">
      <c r="A111" s="147" t="s">
        <v>932</v>
      </c>
      <c r="B111" s="148"/>
    </row>
    <row r="112" spans="1:2" x14ac:dyDescent="0.2">
      <c r="A112" s="79"/>
      <c r="B112" s="80"/>
    </row>
    <row r="113" spans="1:2" x14ac:dyDescent="0.2">
      <c r="A113" s="79"/>
      <c r="B113" s="80"/>
    </row>
    <row r="114" spans="1:2" x14ac:dyDescent="0.2">
      <c r="B114" s="68" t="s">
        <v>223</v>
      </c>
    </row>
    <row r="115" spans="1:2" x14ac:dyDescent="0.2">
      <c r="B115" s="75"/>
    </row>
    <row r="116" spans="1:2" ht="102" x14ac:dyDescent="0.2">
      <c r="B116" s="75" t="s">
        <v>926</v>
      </c>
    </row>
  </sheetData>
  <mergeCells count="49">
    <mergeCell ref="A22:B22"/>
    <mergeCell ref="A7:B7"/>
    <mergeCell ref="A8:B8"/>
    <mergeCell ref="A9:B9"/>
    <mergeCell ref="A10:B10"/>
    <mergeCell ref="A11:B11"/>
    <mergeCell ref="A16:B16"/>
    <mergeCell ref="A17:B17"/>
    <mergeCell ref="A18:B18"/>
    <mergeCell ref="A19:B19"/>
    <mergeCell ref="A20:B20"/>
    <mergeCell ref="A21:B21"/>
    <mergeCell ref="A23:B23"/>
    <mergeCell ref="A37:B37"/>
    <mergeCell ref="A32:B32"/>
    <mergeCell ref="A31:B31"/>
    <mergeCell ref="A30:B30"/>
    <mergeCell ref="A29:B29"/>
    <mergeCell ref="A28:B28"/>
    <mergeCell ref="A24:B24"/>
    <mergeCell ref="A45:B45"/>
    <mergeCell ref="A46:B46"/>
    <mergeCell ref="A47:B47"/>
    <mergeCell ref="A25:B25"/>
    <mergeCell ref="A26:B26"/>
    <mergeCell ref="A27:B27"/>
    <mergeCell ref="A84:A85"/>
    <mergeCell ref="B84:B85"/>
    <mergeCell ref="A86:B86"/>
    <mergeCell ref="A87:B87"/>
    <mergeCell ref="A71:B71"/>
    <mergeCell ref="A72:B72"/>
    <mergeCell ref="A73:B73"/>
    <mergeCell ref="A110:B110"/>
    <mergeCell ref="A111:B111"/>
    <mergeCell ref="A2:B2"/>
    <mergeCell ref="A104:B104"/>
    <mergeCell ref="A105:B105"/>
    <mergeCell ref="A106:B106"/>
    <mergeCell ref="A107:B107"/>
    <mergeCell ref="A108:B108"/>
    <mergeCell ref="A109:B109"/>
    <mergeCell ref="A98:B98"/>
    <mergeCell ref="A99:B99"/>
    <mergeCell ref="A100:B100"/>
    <mergeCell ref="A101:B101"/>
    <mergeCell ref="A102:B102"/>
    <mergeCell ref="A103:B103"/>
    <mergeCell ref="A79:B7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3</vt:i4>
      </vt:variant>
    </vt:vector>
  </HeadingPairs>
  <TitlesOfParts>
    <vt:vector size="14" baseType="lpstr">
      <vt:lpstr>Основные данные</vt:lpstr>
      <vt:lpstr>Титульный лист</vt:lpstr>
      <vt:lpstr>Содержание</vt:lpstr>
      <vt:lpstr>раздел1</vt:lpstr>
      <vt:lpstr>раздел2</vt:lpstr>
      <vt:lpstr>раздел3</vt:lpstr>
      <vt:lpstr>раздел4</vt:lpstr>
      <vt:lpstr>Подпись</vt:lpstr>
      <vt:lpstr>Түсіндірме</vt:lpstr>
      <vt:lpstr>Пояснение</vt:lpstr>
      <vt:lpstr>Страны</vt:lpstr>
      <vt:lpstr>p1_bank</vt:lpstr>
      <vt:lpstr>p1_comment</vt:lpstr>
      <vt:lpstr>p1_currency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2026-01-22T09:50:30Z</dcterms:modified>
</cp:coreProperties>
</file>