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8.xml" ContentType="application/vnd.openxmlformats-officedocument.drawingml.chart+xml"/>
  <Override PartName="/xl/drawings/drawing28.xml" ContentType="application/vnd.openxmlformats-officedocument.drawing+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charts/chart31.xml" ContentType="application/vnd.openxmlformats-officedocument.drawingml.chart+xml"/>
  <Override PartName="/xl/drawings/drawing3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32.xml" ContentType="application/vnd.openxmlformats-officedocument.drawing+xml"/>
  <Override PartName="/xl/charts/chart34.xml" ContentType="application/vnd.openxmlformats-officedocument.drawingml.chart+xml"/>
  <Override PartName="/xl/drawings/drawing33.xml" ContentType="application/vnd.openxmlformats-officedocument.drawingml.chartshapes+xml"/>
  <Override PartName="/xl/charts/chart35.xml" ContentType="application/vnd.openxmlformats-officedocument.drawingml.chart+xml"/>
  <Override PartName="/xl/drawings/drawing34.xml" ContentType="application/vnd.openxmlformats-officedocument.drawing+xml"/>
  <Override PartName="/xl/charts/chart36.xml" ContentType="application/vnd.openxmlformats-officedocument.drawingml.chart+xml"/>
  <Override PartName="/xl/drawings/drawing35.xml" ContentType="application/vnd.openxmlformats-officedocument.drawing+xml"/>
  <Override PartName="/xl/charts/chart37.xml" ContentType="application/vnd.openxmlformats-officedocument.drawingml.chart+xml"/>
  <Override PartName="/xl/drawings/drawing36.xml" ContentType="application/vnd.openxmlformats-officedocument.drawing+xml"/>
  <Override PartName="/xl/charts/chart38.xml" ContentType="application/vnd.openxmlformats-officedocument.drawingml.chart+xml"/>
  <Override PartName="/xl/drawings/drawing37.xml" ContentType="application/vnd.openxmlformats-officedocument.drawing+xml"/>
  <Override PartName="/xl/charts/chart39.xml" ContentType="application/vnd.openxmlformats-officedocument.drawingml.chart+xml"/>
  <Override PartName="/xl/drawings/drawing38.xml" ContentType="application/vnd.openxmlformats-officedocument.drawing+xml"/>
  <Override PartName="/xl/charts/chart40.xml" ContentType="application/vnd.openxmlformats-officedocument.drawingml.chart+xml"/>
  <Override PartName="/xl/drawings/drawing39.xml" ContentType="application/vnd.openxmlformats-officedocument.drawing+xml"/>
  <Override PartName="/xl/charts/chart41.xml" ContentType="application/vnd.openxmlformats-officedocument.drawingml.chart+xml"/>
  <Override PartName="/xl/drawings/drawing40.xml" ContentType="application/vnd.openxmlformats-officedocument.drawing+xml"/>
  <Override PartName="/xl/charts/chart42.xml" ContentType="application/vnd.openxmlformats-officedocument.drawingml.chart+xml"/>
  <Override PartName="/xl/drawings/drawing41.xml" ContentType="application/vnd.openxmlformats-officedocument.drawing+xml"/>
  <Override PartName="/xl/charts/chart43.xml" ContentType="application/vnd.openxmlformats-officedocument.drawingml.chart+xml"/>
  <Override PartName="/xl/drawings/drawing42.xml" ContentType="application/vnd.openxmlformats-officedocument.drawing+xml"/>
  <Override PartName="/xl/charts/chart44.xml" ContentType="application/vnd.openxmlformats-officedocument.drawingml.chart+xml"/>
  <Override PartName="/xl/drawings/drawing43.xml" ContentType="application/vnd.openxmlformats-officedocument.drawing+xml"/>
  <Override PartName="/xl/charts/chart45.xml" ContentType="application/vnd.openxmlformats-officedocument.drawingml.chart+xml"/>
  <Override PartName="/xl/drawings/drawing44.xml" ContentType="application/vnd.openxmlformats-officedocument.drawing+xml"/>
  <Override PartName="/xl/charts/chart46.xml" ContentType="application/vnd.openxmlformats-officedocument.drawingml.chart+xml"/>
  <Override PartName="/xl/drawings/drawing45.xml" ContentType="application/vnd.openxmlformats-officedocument.drawing+xml"/>
  <Override PartName="/xl/charts/chart47.xml" ContentType="application/vnd.openxmlformats-officedocument.drawingml.chart+xml"/>
  <Override PartName="/xl/drawings/drawing46.xml" ContentType="application/vnd.openxmlformats-officedocument.drawing+xml"/>
  <Override PartName="/xl/charts/chart48.xml" ContentType="application/vnd.openxmlformats-officedocument.drawingml.chart+xml"/>
  <Override PartName="/xl/drawings/drawing47.xml" ContentType="application/vnd.openxmlformats-officedocument.drawing+xml"/>
  <Override PartName="/xl/charts/chart49.xml" ContentType="application/vnd.openxmlformats-officedocument.drawingml.chart+xml"/>
  <Override PartName="/xl/drawings/drawing48.xml" ContentType="application/vnd.openxmlformats-officedocument.drawing+xml"/>
  <Override PartName="/xl/charts/chart50.xml" ContentType="application/vnd.openxmlformats-officedocument.drawingml.chart+xml"/>
  <Override PartName="/xl/drawings/drawing49.xml" ContentType="application/vnd.openxmlformats-officedocument.drawing+xml"/>
  <Override PartName="/xl/charts/chart51.xml" ContentType="application/vnd.openxmlformats-officedocument.drawingml.chart+xml"/>
  <Override PartName="/xl/drawings/drawing50.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51.xml" ContentType="application/vnd.openxmlformats-officedocument.drawing+xml"/>
  <Override PartName="/xl/charts/chart55.xml" ContentType="application/vnd.openxmlformats-officedocument.drawingml.chart+xml"/>
  <Override PartName="/xl/drawings/drawing52.xml" ContentType="application/vnd.openxmlformats-officedocument.drawing+xml"/>
  <Override PartName="/xl/charts/chart56.xml" ContentType="application/vnd.openxmlformats-officedocument.drawingml.chart+xml"/>
  <Override PartName="/xl/drawings/drawing53.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54.xml" ContentType="application/vnd.openxmlformats-officedocument.drawing+xml"/>
  <Override PartName="/xl/charts/chart59.xml" ContentType="application/vnd.openxmlformats-officedocument.drawingml.chart+xml"/>
  <Override PartName="/xl/drawings/drawing55.xml" ContentType="application/vnd.openxmlformats-officedocument.drawing+xml"/>
  <Override PartName="/xl/charts/chart60.xml" ContentType="application/vnd.openxmlformats-officedocument.drawingml.chart+xml"/>
  <Override PartName="/xl/drawings/drawing56.xml" ContentType="application/vnd.openxmlformats-officedocument.drawing+xml"/>
  <Override PartName="/xl/charts/chart61.xml" ContentType="application/vnd.openxmlformats-officedocument.drawingml.chart+xml"/>
  <Override PartName="/xl/drawings/drawing57.xml" ContentType="application/vnd.openxmlformats-officedocument.drawing+xml"/>
  <Override PartName="/xl/charts/chart62.xml" ContentType="application/vnd.openxmlformats-officedocument.drawingml.chart+xml"/>
  <Override PartName="/xl/drawings/drawing58.xml" ContentType="application/vnd.openxmlformats-officedocument.drawing+xml"/>
  <Override PartName="/xl/charts/chart63.xml" ContentType="application/vnd.openxmlformats-officedocument.drawingml.chart+xml"/>
  <Override PartName="/xl/drawings/drawing59.xml" ContentType="application/vnd.openxmlformats-officedocument.drawing+xml"/>
  <Override PartName="/xl/charts/chart64.xml" ContentType="application/vnd.openxmlformats-officedocument.drawingml.chart+xml"/>
  <Override PartName="/xl/drawings/drawing60.xml" ContentType="application/vnd.openxmlformats-officedocument.drawing+xml"/>
  <Override PartName="/xl/charts/chart65.xml" ContentType="application/vnd.openxmlformats-officedocument.drawingml.chart+xml"/>
  <Override PartName="/xl/drawings/drawing61.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62.xml" ContentType="application/vnd.openxmlformats-officedocument.drawing+xml"/>
  <Override PartName="/xl/charts/chart70.xml" ContentType="application/vnd.openxmlformats-officedocument.drawingml.chart+xml"/>
  <Override PartName="/xl/drawings/drawing63.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drawings/drawing64.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65.xml" ContentType="application/vnd.openxmlformats-officedocument.drawing+xml"/>
  <Override PartName="/xl/charts/chart76.xml" ContentType="application/vnd.openxmlformats-officedocument.drawingml.chart+xml"/>
  <Override PartName="/xl/drawings/drawing66.xml" ContentType="application/vnd.openxmlformats-officedocument.drawing+xml"/>
  <Override PartName="/xl/charts/chart77.xml" ContentType="application/vnd.openxmlformats-officedocument.drawingml.chart+xml"/>
  <Override PartName="/xl/drawings/drawing67.xml" ContentType="application/vnd.openxmlformats-officedocument.drawing+xml"/>
  <Override PartName="/xl/charts/chart78.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79.xml" ContentType="application/vnd.openxmlformats-officedocument.drawingml.chart+xml"/>
  <Override PartName="/xl/drawings/drawing70.xml" ContentType="application/vnd.openxmlformats-officedocument.drawing+xml"/>
  <Override PartName="/xl/charts/chart80.xml" ContentType="application/vnd.openxmlformats-officedocument.drawingml.chart+xml"/>
  <Override PartName="/xl/drawings/drawing71.xml" ContentType="application/vnd.openxmlformats-officedocument.drawing+xml"/>
  <Override PartName="/xl/charts/chart81.xml" ContentType="application/vnd.openxmlformats-officedocument.drawingml.chart+xml"/>
  <Override PartName="/xl/drawings/drawing72.xml" ContentType="application/vnd.openxmlformats-officedocument.drawing+xml"/>
  <Override PartName="/xl/charts/chart82.xml" ContentType="application/vnd.openxmlformats-officedocument.drawingml.chart+xml"/>
  <Override PartName="/xl/drawings/drawing73.xml" ContentType="application/vnd.openxmlformats-officedocument.drawing+xml"/>
  <Override PartName="/xl/charts/chart83.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84.xml" ContentType="application/vnd.openxmlformats-officedocument.drawingml.chart+xml"/>
  <Override PartName="/xl/drawings/drawing76.xml" ContentType="application/vnd.openxmlformats-officedocument.drawing+xml"/>
  <Override PartName="/xl/charts/chart85.xml" ContentType="application/vnd.openxmlformats-officedocument.drawingml.chart+xml"/>
  <Override PartName="/xl/drawings/drawing77.xml" ContentType="application/vnd.openxmlformats-officedocument.drawing+xml"/>
  <Override PartName="/xl/charts/chart86.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87.xml" ContentType="application/vnd.openxmlformats-officedocument.drawingml.chart+xml"/>
  <Override PartName="/xl/drawings/drawing80.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81.xml" ContentType="application/vnd.openxmlformats-officedocument.drawing+xml"/>
  <Override PartName="/xl/charts/chart91.xml" ContentType="application/vnd.openxmlformats-officedocument.drawingml.chart+xml"/>
  <Override PartName="/xl/drawings/drawing82.xml" ContentType="application/vnd.openxmlformats-officedocument.drawing+xml"/>
  <Override PartName="/xl/charts/chart92.xml" ContentType="application/vnd.openxmlformats-officedocument.drawingml.chart+xml"/>
  <Override PartName="/xl/drawings/drawing83.xml" ContentType="application/vnd.openxmlformats-officedocument.drawing+xml"/>
  <Override PartName="/xl/charts/chart93.xml" ContentType="application/vnd.openxmlformats-officedocument.drawingml.chart+xml"/>
  <Override PartName="/xl/drawings/drawing84.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85.xml" ContentType="application/vnd.openxmlformats-officedocument.drawingml.chartshapes+xml"/>
  <Override PartName="/xl/charts/chart96.xml" ContentType="application/vnd.openxmlformats-officedocument.drawingml.chart+xml"/>
  <Override PartName="/xl/drawings/drawing86.xml" ContentType="application/vnd.openxmlformats-officedocument.drawingml.chartshapes+xml"/>
  <Override PartName="/xl/charts/chart97.xml" ContentType="application/vnd.openxmlformats-officedocument.drawingml.chart+xml"/>
  <Override PartName="/xl/drawings/drawing87.xml" ContentType="application/vnd.openxmlformats-officedocument.drawingml.chartshapes+xml"/>
  <Override PartName="/xl/drawings/drawing88.xml" ContentType="application/vnd.openxmlformats-officedocument.drawing+xml"/>
  <Override PartName="/xl/charts/chart98.xml" ContentType="application/vnd.openxmlformats-officedocument.drawingml.chart+xml"/>
  <Override PartName="/xl/drawings/drawing89.xml" ContentType="application/vnd.openxmlformats-officedocument.drawing+xml"/>
  <Override PartName="/xl/charts/chart99.xml" ContentType="application/vnd.openxmlformats-officedocument.drawingml.chart+xml"/>
  <Override PartName="/xl/drawings/drawing90.xml" ContentType="application/vnd.openxmlformats-officedocument.drawing+xml"/>
  <Override PartName="/xl/charts/chart100.xml" ContentType="application/vnd.openxmlformats-officedocument.drawingml.chart+xml"/>
  <Override PartName="/xl/drawings/drawing91.xml" ContentType="application/vnd.openxmlformats-officedocument.drawing+xml"/>
  <Override PartName="/xl/charts/chart101.xml" ContentType="application/vnd.openxmlformats-officedocument.drawingml.chart+xml"/>
  <Override PartName="/xl/drawings/drawing92.xml" ContentType="application/vnd.openxmlformats-officedocument.drawing+xml"/>
  <Override PartName="/xl/charts/chart102.xml" ContentType="application/vnd.openxmlformats-officedocument.drawingml.chart+xml"/>
  <Override PartName="/xl/drawings/drawing93.xml" ContentType="application/vnd.openxmlformats-officedocument.drawing+xml"/>
  <Override PartName="/xl/charts/chart103.xml" ContentType="application/vnd.openxmlformats-officedocument.drawingml.chart+xml"/>
  <Override PartName="/xl/drawings/drawing94.xml" ContentType="application/vnd.openxmlformats-officedocument.drawing+xml"/>
  <Override PartName="/xl/charts/chart104.xml" ContentType="application/vnd.openxmlformats-officedocument.drawingml.chart+xml"/>
  <Override PartName="/xl/drawings/drawing95.xml" ContentType="application/vnd.openxmlformats-officedocument.drawing+xml"/>
  <Override PartName="/xl/charts/chart105.xml" ContentType="application/vnd.openxmlformats-officedocument.drawingml.chart+xml"/>
  <Override PartName="/xl/drawings/drawing96.xml" ContentType="application/vnd.openxmlformats-officedocument.drawing+xml"/>
  <Override PartName="/xl/charts/chart106.xml" ContentType="application/vnd.openxmlformats-officedocument.drawingml.chart+xml"/>
  <Override PartName="/xl/drawings/drawing97.xml" ContentType="application/vnd.openxmlformats-officedocument.drawing+xml"/>
  <Override PartName="/xl/charts/chart107.xml" ContentType="application/vnd.openxmlformats-officedocument.drawingml.chart+xml"/>
  <Override PartName="/xl/drawings/drawing98.xml" ContentType="application/vnd.openxmlformats-officedocument.drawing+xml"/>
  <Override PartName="/xl/charts/chart108.xml" ContentType="application/vnd.openxmlformats-officedocument.drawingml.chart+xml"/>
  <Override PartName="/xl/drawings/drawing99.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100.xml" ContentType="application/vnd.openxmlformats-officedocument.drawing+xml"/>
  <Override PartName="/xl/charts/chart111.xml" ContentType="application/vnd.openxmlformats-officedocument.drawingml.chart+xml"/>
  <Override PartName="/xl/drawings/drawing101.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drawings/drawing102.xml" ContentType="application/vnd.openxmlformats-officedocument.drawing+xml"/>
  <Override PartName="/xl/charts/chart114.xml" ContentType="application/vnd.openxmlformats-officedocument.drawingml.chart+xml"/>
  <Override PartName="/xl/drawings/drawing103.xml" ContentType="application/vnd.openxmlformats-officedocument.drawing+xml"/>
  <Override PartName="/xl/charts/chart115.xml" ContentType="application/vnd.openxmlformats-officedocument.drawingml.chart+xml"/>
  <Override PartName="/xl/drawings/drawing104.xml" ContentType="application/vnd.openxmlformats-officedocument.drawing+xml"/>
  <Override PartName="/xl/charts/chart116.xml" ContentType="application/vnd.openxmlformats-officedocument.drawingml.chart+xml"/>
  <Override PartName="/xl/drawings/drawing105.xml" ContentType="application/vnd.openxmlformats-officedocument.drawing+xml"/>
  <Override PartName="/xl/charts/chart117.xml" ContentType="application/vnd.openxmlformats-officedocument.drawingml.chart+xml"/>
  <Override PartName="/xl/drawings/drawing106.xml" ContentType="application/vnd.openxmlformats-officedocument.drawing+xml"/>
  <Override PartName="/xl/charts/chart118.xml" ContentType="application/vnd.openxmlformats-officedocument.drawingml.chart+xml"/>
  <Override PartName="/xl/drawings/drawing107.xml" ContentType="application/vnd.openxmlformats-officedocument.drawing+xml"/>
  <Override PartName="/xl/charts/chart119.xml" ContentType="application/vnd.openxmlformats-officedocument.drawingml.chart+xml"/>
  <Override PartName="/xl/drawings/drawing108.xml" ContentType="application/vnd.openxmlformats-officedocument.drawing+xml"/>
  <Override PartName="/xl/charts/chart120.xml" ContentType="application/vnd.openxmlformats-officedocument.drawingml.chart+xml"/>
  <Override PartName="/xl/drawings/drawing109.xml" ContentType="application/vnd.openxmlformats-officedocument.drawing+xml"/>
  <Override PartName="/xl/charts/chart121.xml" ContentType="application/vnd.openxmlformats-officedocument.drawingml.chart+xml"/>
  <Override PartName="/xl/drawings/drawing110.xml" ContentType="application/vnd.openxmlformats-officedocument.drawing+xml"/>
  <Override PartName="/xl/charts/chart122.xml" ContentType="application/vnd.openxmlformats-officedocument.drawingml.chart+xml"/>
  <Override PartName="/xl/drawings/drawing111.xml" ContentType="application/vnd.openxmlformats-officedocument.drawingml.chartshapes+xml"/>
  <Override PartName="/xl/drawings/drawing112.xml" ContentType="application/vnd.openxmlformats-officedocument.drawing+xml"/>
  <Override PartName="/xl/charts/chart123.xml" ContentType="application/vnd.openxmlformats-officedocument.drawingml.chart+xml"/>
  <Override PartName="/xl/drawings/drawing113.xml" ContentType="application/vnd.openxmlformats-officedocument.drawing+xml"/>
  <Override PartName="/xl/charts/chart124.xml" ContentType="application/vnd.openxmlformats-officedocument.drawingml.chart+xml"/>
  <Override PartName="/xl/drawings/drawing114.xml" ContentType="application/vnd.openxmlformats-officedocument.drawing+xml"/>
  <Override PartName="/xl/charts/chart125.xml" ContentType="application/vnd.openxmlformats-officedocument.drawingml.chart+xml"/>
  <Override PartName="/xl/drawings/drawing115.xml" ContentType="application/vnd.openxmlformats-officedocument.drawing+xml"/>
  <Override PartName="/xl/charts/chart126.xml" ContentType="application/vnd.openxmlformats-officedocument.drawingml.chart+xml"/>
  <Override PartName="/xl/drawings/drawing116.xml" ContentType="application/vnd.openxmlformats-officedocument.drawing+xml"/>
  <Override PartName="/xl/charts/chart127.xml" ContentType="application/vnd.openxmlformats-officedocument.drawingml.chart+xml"/>
  <Override PartName="/xl/drawings/drawing117.xml" ContentType="application/vnd.openxmlformats-officedocument.drawing+xml"/>
  <Override PartName="/xl/charts/chart128.xml" ContentType="application/vnd.openxmlformats-officedocument.drawingml.chart+xml"/>
  <Override PartName="/xl/drawings/drawing118.xml" ContentType="application/vnd.openxmlformats-officedocument.drawing+xml"/>
  <Override PartName="/xl/charts/chart129.xml" ContentType="application/vnd.openxmlformats-officedocument.drawingml.chart+xml"/>
  <Override PartName="/xl/drawings/drawing119.xml" ContentType="application/vnd.openxmlformats-officedocument.drawing+xml"/>
  <Override PartName="/xl/charts/chart130.xml" ContentType="application/vnd.openxmlformats-officedocument.drawingml.chart+xml"/>
  <Override PartName="/xl/drawings/drawing120.xml" ContentType="application/vnd.openxmlformats-officedocument.drawing+xml"/>
  <Override PartName="/xl/charts/chart131.xml" ContentType="application/vnd.openxmlformats-officedocument.drawingml.chart+xml"/>
  <Override PartName="/xl/drawings/drawing121.xml" ContentType="application/vnd.openxmlformats-officedocument.drawing+xml"/>
  <Override PartName="/xl/charts/chart132.xml" ContentType="application/vnd.openxmlformats-officedocument.drawingml.chart+xml"/>
  <Override PartName="/xl/drawings/drawing122.xml" ContentType="application/vnd.openxmlformats-officedocument.drawing+xml"/>
  <Override PartName="/xl/charts/chart133.xml" ContentType="application/vnd.openxmlformats-officedocument.drawingml.chart+xml"/>
  <Override PartName="/xl/drawings/drawing123.xml" ContentType="application/vnd.openxmlformats-officedocument.drawing+xml"/>
  <Override PartName="/xl/charts/chart134.xml" ContentType="application/vnd.openxmlformats-officedocument.drawingml.chart+xml"/>
  <Override PartName="/xl/drawings/drawing124.xml" ContentType="application/vnd.openxmlformats-officedocument.drawing+xml"/>
  <Override PartName="/xl/charts/chart135.xml" ContentType="application/vnd.openxmlformats-officedocument.drawingml.chart+xml"/>
  <Override PartName="/xl/drawings/drawing125.xml" ContentType="application/vnd.openxmlformats-officedocument.drawing+xml"/>
  <Override PartName="/xl/charts/chart136.xml" ContentType="application/vnd.openxmlformats-officedocument.drawingml.chart+xml"/>
  <Override PartName="/xl/drawings/drawing126.xml" ContentType="application/vnd.openxmlformats-officedocument.drawing+xml"/>
  <Override PartName="/xl/charts/chart137.xml" ContentType="application/vnd.openxmlformats-officedocument.drawingml.chart+xml"/>
  <Override PartName="/xl/charts/chart138.xml" ContentType="application/vnd.openxmlformats-officedocument.drawingml.chart+xml"/>
  <Override PartName="/xl/drawings/drawing127.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drawings/drawing128.xml" ContentType="application/vnd.openxmlformats-officedocument.drawingml.chartshapes+xml"/>
  <Override PartName="/xl/drawings/drawing129.xml" ContentType="application/vnd.openxmlformats-officedocument.drawing+xml"/>
  <Override PartName="/xl/charts/chart141.xml" ContentType="application/vnd.openxmlformats-officedocument.drawingml.chart+xml"/>
  <Override PartName="/xl/drawings/drawing130.xml" ContentType="application/vnd.openxmlformats-officedocument.drawing+xml"/>
  <Override PartName="/xl/charts/chart142.xml" ContentType="application/vnd.openxmlformats-officedocument.drawingml.chart+xml"/>
  <Override PartName="/xl/drawings/drawing131.xml" ContentType="application/vnd.openxmlformats-officedocument.drawing+xml"/>
  <Override PartName="/xl/charts/chart143.xml" ContentType="application/vnd.openxmlformats-officedocument.drawingml.chart+xml"/>
  <Override PartName="/xl/drawings/drawing132.xml" ContentType="application/vnd.openxmlformats-officedocument.drawing+xml"/>
  <Override PartName="/xl/charts/chart144.xml" ContentType="application/vnd.openxmlformats-officedocument.drawingml.chart+xml"/>
  <Override PartName="/xl/drawings/drawing133.xml" ContentType="application/vnd.openxmlformats-officedocument.drawing+xml"/>
  <Override PartName="/xl/charts/chart145.xml" ContentType="application/vnd.openxmlformats-officedocument.drawingml.chart+xml"/>
  <Override PartName="/xl/charts/chart146.xml" ContentType="application/vnd.openxmlformats-officedocument.drawingml.chart+xml"/>
  <Override PartName="/xl/drawings/drawing134.xml" ContentType="application/vnd.openxmlformats-officedocument.drawing+xml"/>
  <Override PartName="/xl/charts/chart147.xml" ContentType="application/vnd.openxmlformats-officedocument.drawingml.chart+xml"/>
  <Override PartName="/xl/drawings/drawing135.xml" ContentType="application/vnd.openxmlformats-officedocument.drawing+xml"/>
  <Override PartName="/xl/charts/chart148.xml" ContentType="application/vnd.openxmlformats-officedocument.drawingml.chart+xml"/>
  <Override PartName="/xl/drawings/drawing136.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drawings/drawing137.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drawings/drawing138.xml" ContentType="application/vnd.openxmlformats-officedocument.drawing+xml"/>
  <Override PartName="/xl/charts/chart154.xml" ContentType="application/vnd.openxmlformats-officedocument.drawingml.chart+xml"/>
  <Override PartName="/xl/charts/chart155.xml" ContentType="application/vnd.openxmlformats-officedocument.drawingml.chart+xml"/>
  <Override PartName="/xl/drawings/drawing139.xml" ContentType="application/vnd.openxmlformats-officedocument.drawing+xml"/>
  <Override PartName="/xl/charts/chart156.xml" ContentType="application/vnd.openxmlformats-officedocument.drawingml.chart+xml"/>
  <Override PartName="/xl/drawings/drawing140.xml" ContentType="application/vnd.openxmlformats-officedocument.drawing+xml"/>
  <Override PartName="/xl/charts/chart157.xml" ContentType="application/vnd.openxmlformats-officedocument.drawingml.chart+xml"/>
  <Override PartName="/xl/drawings/drawing141.xml" ContentType="application/vnd.openxmlformats-officedocument.drawing+xml"/>
  <Override PartName="/xl/charts/chart158.xml" ContentType="application/vnd.openxmlformats-officedocument.drawingml.chart+xml"/>
  <Override PartName="/xl/drawings/drawing142.xml" ContentType="application/vnd.openxmlformats-officedocument.drawing+xml"/>
  <Override PartName="/xl/charts/chart159.xml" ContentType="application/vnd.openxmlformats-officedocument.drawingml.chart+xml"/>
  <Override PartName="/xl/drawings/drawing143.xml" ContentType="application/vnd.openxmlformats-officedocument.drawing+xml"/>
  <Override PartName="/xl/charts/chart160.xml" ContentType="application/vnd.openxmlformats-officedocument.drawingml.chart+xml"/>
  <Override PartName="/xl/drawings/drawing144.xml" ContentType="application/vnd.openxmlformats-officedocument.drawing+xml"/>
  <Override PartName="/xl/charts/chart16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24226"/>
  <mc:AlternateContent xmlns:mc="http://schemas.openxmlformats.org/markup-compatibility/2006">
    <mc:Choice Requires="x15">
      <x15ac:absPath xmlns:x15ac="http://schemas.microsoft.com/office/spreadsheetml/2010/11/ac" url="C:\Users\Дима\Desktop\Новая папка (2)\2010\"/>
    </mc:Choice>
  </mc:AlternateContent>
  <xr:revisionPtr revIDLastSave="0" documentId="8_{B2698507-F48E-48C7-99F5-660F4C1B6FE0}" xr6:coauthVersionLast="45" xr6:coauthVersionMax="45" xr10:uidLastSave="{00000000-0000-0000-0000-000000000000}"/>
  <bookViews>
    <workbookView xWindow="-120" yWindow="-120" windowWidth="24240" windowHeight="13140" tabRatio="963"/>
  </bookViews>
  <sheets>
    <sheet name="Contents" sheetId="1" r:id="rId1"/>
    <sheet name="Figure 2.1.1" sheetId="174" r:id="rId2"/>
    <sheet name="Figure 2.1.2" sheetId="178" r:id="rId3"/>
    <sheet name="Figure 2.1.3" sheetId="180" r:id="rId4"/>
    <sheet name="Table 2.1.1" sheetId="184" r:id="rId5"/>
    <sheet name="Figure 2.1.4" sheetId="179" r:id="rId6"/>
    <sheet name="Figure 2.1.5" sheetId="181" r:id="rId7"/>
    <sheet name="Figure 2.1.6" sheetId="185" r:id="rId8"/>
    <sheet name="Figure 2.1.7" sheetId="182" r:id="rId9"/>
    <sheet name="Figure 2.1.8" sheetId="183" r:id="rId10"/>
    <sheet name="Figure 2.1.9" sheetId="171" r:id="rId11"/>
    <sheet name="Figure 2.1.10" sheetId="187" r:id="rId12"/>
    <sheet name="Figure 2.1.11" sheetId="192" r:id="rId13"/>
    <sheet name="Figure 2.1.12" sheetId="191" r:id="rId14"/>
    <sheet name="Figure 2.1.13" sheetId="190" r:id="rId15"/>
    <sheet name="Figure 2.1.14" sheetId="189" r:id="rId16"/>
    <sheet name="Figure 2.1.15" sheetId="188" r:id="rId17"/>
    <sheet name="Table 2.1.2" sheetId="199" r:id="rId18"/>
    <sheet name="Figure 2.1.16" sheetId="198" r:id="rId19"/>
    <sheet name="Figure 2.1.17" sheetId="197" r:id="rId20"/>
    <sheet name="Figure 2.1.18" sheetId="196" r:id="rId21"/>
    <sheet name="Table 2.1.3" sheetId="213" r:id="rId22"/>
    <sheet name="Box 1 Table 1" sheetId="195" r:id="rId23"/>
    <sheet name="Figure 2.1.19" sheetId="194" r:id="rId24"/>
    <sheet name="Figure 2.1.20" sheetId="193" r:id="rId25"/>
    <sheet name="Figure 2.1.21" sheetId="204" r:id="rId26"/>
    <sheet name="Figure 2.1.22" sheetId="202" r:id="rId27"/>
    <sheet name="Figure 2.1.23" sheetId="201" r:id="rId28"/>
    <sheet name="Figure 2.1.24" sheetId="212" r:id="rId29"/>
    <sheet name="Figure 2.1.25" sheetId="200" r:id="rId30"/>
    <sheet name="Figure 2.1.26" sheetId="205" r:id="rId31"/>
    <sheet name="Figure 2.1.27" sheetId="206" r:id="rId32"/>
    <sheet name="Figure 2.1.28" sheetId="186" r:id="rId33"/>
    <sheet name="Figure 2.2.1" sheetId="4" r:id="rId34"/>
    <sheet name="Table 2.2.1" sheetId="5" r:id="rId35"/>
    <sheet name="Table 2.2.2" sheetId="6" r:id="rId36"/>
    <sheet name="Figure 2.2.2" sheetId="7" r:id="rId37"/>
    <sheet name="Figure 2.2.3" sheetId="8" r:id="rId38"/>
    <sheet name="Figure 2.2.4" sheetId="9" r:id="rId39"/>
    <sheet name="Figure 2.2.5" sheetId="10" r:id="rId40"/>
    <sheet name="Figure 2.3.1.1" sheetId="154" r:id="rId41"/>
    <sheet name="Figure 2.3.1.2" sheetId="155" r:id="rId42"/>
    <sheet name="Figure 2.3.1.3" sheetId="156" r:id="rId43"/>
    <sheet name="Figure 2.3.1.4" sheetId="166" r:id="rId44"/>
    <sheet name="Figure 2.3.1.5" sheetId="167" r:id="rId45"/>
    <sheet name="Figure 2.3.2.1" sheetId="215" r:id="rId46"/>
    <sheet name="Figure 2.3.2.2" sheetId="158" r:id="rId47"/>
    <sheet name="Figure 2.3.2.3" sheetId="159" r:id="rId48"/>
    <sheet name="Figure 2.3.2.4" sheetId="160" r:id="rId49"/>
    <sheet name="Figure 2.3.2.5" sheetId="161" r:id="rId50"/>
    <sheet name="Figure 2.3.3.1" sheetId="162" r:id="rId51"/>
    <sheet name="Figure 2.3.3.2" sheetId="163" r:id="rId52"/>
    <sheet name="Figure 2.3.3.3" sheetId="164" r:id="rId53"/>
    <sheet name="Figure 2.3.3.4" sheetId="165" r:id="rId54"/>
    <sheet name="Figure 3.1.1" sheetId="11" r:id="rId55"/>
    <sheet name="Figure 3.1.2" sheetId="25" r:id="rId56"/>
    <sheet name="Figure 3.1.3" sheetId="26" r:id="rId57"/>
    <sheet name="Figure 3.1.4" sheetId="27" r:id="rId58"/>
    <sheet name="Figure 3.1.5." sheetId="28" r:id="rId59"/>
    <sheet name="Figure 3.1.6" sheetId="29" r:id="rId60"/>
    <sheet name="Figure 3.1.7." sheetId="30" r:id="rId61"/>
    <sheet name="Figure 3.1.8" sheetId="31" r:id="rId62"/>
    <sheet name="Figure 3.1.9" sheetId="32" r:id="rId63"/>
    <sheet name="Figure 3.1.10" sheetId="33" r:id="rId64"/>
    <sheet name="Figure 3.2.1" sheetId="63" r:id="rId65"/>
    <sheet name="Figure 3.2.2" sheetId="37" r:id="rId66"/>
    <sheet name="Figure 3.2.3" sheetId="35" r:id="rId67"/>
    <sheet name="Figure 3.2.4" sheetId="36" r:id="rId68"/>
    <sheet name="Table 3.2.1" sheetId="38" r:id="rId69"/>
    <sheet name="Figure 3.2.5" sheetId="66" r:id="rId70"/>
    <sheet name="Figure 3.2.6" sheetId="72" r:id="rId71"/>
    <sheet name="Figure 3.2.7" sheetId="78" r:id="rId72"/>
    <sheet name="Figure 3.2.8" sheetId="80" r:id="rId73"/>
    <sheet name="Figure 3.2.9" sheetId="216" r:id="rId74"/>
    <sheet name="Figure 3.2.10" sheetId="82" r:id="rId75"/>
    <sheet name="Figure 3.2.11" sheetId="83" r:id="rId76"/>
    <sheet name="Figure 3.2.12" sheetId="84" r:id="rId77"/>
    <sheet name="Figure 3.2.13" sheetId="67" r:id="rId78"/>
    <sheet name="Figure 3.2.14" sheetId="68" r:id="rId79"/>
    <sheet name="Figure 3.2.15" sheetId="69" r:id="rId80"/>
    <sheet name="Figure 3.2.16" sheetId="70" r:id="rId81"/>
    <sheet name="Box 2 Figure 1" sheetId="152" r:id="rId82"/>
    <sheet name="Box 2 Figure 2" sheetId="153" r:id="rId83"/>
    <sheet name="Figure 3.2.17" sheetId="73" r:id="rId84"/>
    <sheet name="Figure 3.2.18" sheetId="74" r:id="rId85"/>
    <sheet name="Figure 3.2.19" sheetId="75" r:id="rId86"/>
    <sheet name="Box 3 Table 1" sheetId="76" r:id="rId87"/>
    <sheet name="Figure 3.2.20-23" sheetId="85" r:id="rId88"/>
    <sheet name="Box 4 Figure 1" sheetId="86" r:id="rId89"/>
    <sheet name="Box 4 Figure 2" sheetId="87" r:id="rId90"/>
    <sheet name="Box 4 Figure 3" sheetId="88" r:id="rId91"/>
    <sheet name="Figure 3.3.1" sheetId="102" r:id="rId92"/>
    <sheet name="Figure 3.3.2" sheetId="103" r:id="rId93"/>
    <sheet name="Figure 3.3.3" sheetId="104" r:id="rId94"/>
    <sheet name="Figure 3.3.4" sheetId="105" r:id="rId95"/>
    <sheet name="Figure 3.3.5" sheetId="106" r:id="rId96"/>
    <sheet name="Figure 3.3.6" sheetId="107" r:id="rId97"/>
    <sheet name="Figure 3.3.7" sheetId="108" r:id="rId98"/>
    <sheet name="Figure 3.3.8" sheetId="111" r:id="rId99"/>
    <sheet name="Figure 3.3.9" sheetId="112" r:id="rId100"/>
    <sheet name="Figure 3.3.10" sheetId="109" r:id="rId101"/>
    <sheet name="Figure 3.3.11" sheetId="110" r:id="rId102"/>
    <sheet name="Figure 3.3.12" sheetId="113" r:id="rId103"/>
    <sheet name="Figure 3.3.13" sheetId="114" r:id="rId104"/>
    <sheet name="Figure 4.1.1" sheetId="115" r:id="rId105"/>
    <sheet name="Figure 4.1.2" sheetId="116" r:id="rId106"/>
    <sheet name="Figure 4.1.3" sheetId="117" r:id="rId107"/>
    <sheet name="Table 4.1.1" sheetId="118" r:id="rId108"/>
    <sheet name="Figure 4.1.4" sheetId="119" r:id="rId109"/>
    <sheet name="Table 4.1.2" sheetId="120" r:id="rId110"/>
    <sheet name="Figure 4.1.5" sheetId="121" r:id="rId111"/>
    <sheet name="Figure 4.1.6" sheetId="122" r:id="rId112"/>
    <sheet name="Figure 4.1.7" sheetId="123" r:id="rId113"/>
    <sheet name="Figure 4.1.8" sheetId="124" r:id="rId114"/>
    <sheet name="Figure 4.1.9" sheetId="125" r:id="rId115"/>
    <sheet name="Figure 4.1.10" sheetId="126" r:id="rId116"/>
    <sheet name="Figure 4.1.11" sheetId="127" r:id="rId117"/>
    <sheet name="Figure 4.1.12" sheetId="128" r:id="rId118"/>
    <sheet name="Figure 4.1.13" sheetId="129" r:id="rId119"/>
    <sheet name="Box 5 Figure 1" sheetId="130" r:id="rId120"/>
    <sheet name="Figure 4.2.1" sheetId="131" r:id="rId121"/>
    <sheet name="Table 4.2.1" sheetId="132" r:id="rId122"/>
    <sheet name="Figure 4.2.2" sheetId="133" r:id="rId123"/>
    <sheet name="Figure 4.2.3" sheetId="134" r:id="rId124"/>
    <sheet name="Figure 4.2.4" sheetId="135" r:id="rId125"/>
    <sheet name="Figure 4.2.5" sheetId="136" r:id="rId126"/>
    <sheet name="Figure 4.2.6" sheetId="137" r:id="rId127"/>
    <sheet name="Figure 4.3.1" sheetId="138" r:id="rId128"/>
    <sheet name="Figure 4.3.2" sheetId="139" r:id="rId129"/>
    <sheet name="Figure 4.3.3" sheetId="140" r:id="rId130"/>
    <sheet name="Figure 4.3.4" sheetId="141" r:id="rId131"/>
    <sheet name="Figure 4.3.5" sheetId="142" r:id="rId132"/>
    <sheet name="Figure 4.3.6" sheetId="143" r:id="rId133"/>
    <sheet name="Figure 4.3.7" sheetId="144" r:id="rId134"/>
    <sheet name="Figure 4.3.8" sheetId="145" r:id="rId135"/>
    <sheet name="Figure 4.3.9" sheetId="146" r:id="rId136"/>
    <sheet name="Figure 5.1.1" sheetId="147" r:id="rId137"/>
    <sheet name="Table 5.1.1" sheetId="148" r:id="rId138"/>
    <sheet name="Figure 5.2.1" sheetId="149" r:id="rId139"/>
    <sheet name="Figure 5.2.2" sheetId="150" r:id="rId140"/>
    <sheet name="Figure 5.2.3" sheetId="151" r:id="rId141"/>
    <sheet name="Figure 6.1.1" sheetId="209" r:id="rId142"/>
    <sheet name="Figure 6.1.2" sheetId="211" r:id="rId143"/>
    <sheet name="Figure 6.1.3" sheetId="210" r:id="rId144"/>
    <sheet name="Figure 6.2.1" sheetId="208" r:id="rId145"/>
    <sheet name="Figure 6.2.2" sheetId="207" r:id="rId146"/>
  </sheets>
  <externalReferences>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DelKreditor" localSheetId="33">#REF!,#REF!</definedName>
    <definedName name="DelKreditor" localSheetId="54">#REF!,#REF!</definedName>
    <definedName name="DelKreditor" localSheetId="63">#REF!,#REF!</definedName>
    <definedName name="DelKreditor" localSheetId="55">#REF!,#REF!</definedName>
    <definedName name="DelKreditor" localSheetId="56">#REF!,#REF!</definedName>
    <definedName name="DelKreditor" localSheetId="62">#REF!,#REF!</definedName>
    <definedName name="DelKreditor" localSheetId="91">#REF!,#REF!</definedName>
    <definedName name="DelKreditor" localSheetId="100">#REF!,#REF!</definedName>
    <definedName name="DelKreditor" localSheetId="101">#REF!,#REF!</definedName>
    <definedName name="DelKreditor" localSheetId="102">#REF!,#REF!</definedName>
    <definedName name="DelKreditor" localSheetId="103">#REF!,#REF!</definedName>
    <definedName name="DelKreditor" localSheetId="92">#REF!,#REF!</definedName>
    <definedName name="DelKreditor" localSheetId="93">#REF!,#REF!</definedName>
    <definedName name="DelKreditor" localSheetId="94">#REF!,#REF!</definedName>
    <definedName name="DelKreditor" localSheetId="95">#REF!,#REF!</definedName>
    <definedName name="DelKreditor" localSheetId="96">#REF!,#REF!</definedName>
    <definedName name="DelKreditor" localSheetId="97">#REF!,#REF!</definedName>
    <definedName name="DelKreditor" localSheetId="98">#REF!,#REF!</definedName>
    <definedName name="DelKreditor" localSheetId="99">#REF!,#REF!</definedName>
    <definedName name="DelKreditor">#REF!,#REF!</definedName>
    <definedName name="delstr" localSheetId="33">#REF!,#REF!,#REF!</definedName>
    <definedName name="delstr" localSheetId="54">#REF!,#REF!,#REF!</definedName>
    <definedName name="delstr" localSheetId="63">#REF!,#REF!,#REF!</definedName>
    <definedName name="delstr" localSheetId="55">#REF!,#REF!,#REF!</definedName>
    <definedName name="delstr" localSheetId="56">#REF!,#REF!,#REF!</definedName>
    <definedName name="delstr" localSheetId="62">#REF!,#REF!,#REF!</definedName>
    <definedName name="delstr" localSheetId="91">#REF!,#REF!,#REF!</definedName>
    <definedName name="delstr" localSheetId="100">#REF!,#REF!,#REF!</definedName>
    <definedName name="delstr" localSheetId="101">#REF!,#REF!,#REF!</definedName>
    <definedName name="delstr" localSheetId="102">#REF!,#REF!,#REF!</definedName>
    <definedName name="delstr" localSheetId="103">#REF!,#REF!,#REF!</definedName>
    <definedName name="delstr" localSheetId="92">#REF!,#REF!,#REF!</definedName>
    <definedName name="delstr" localSheetId="93">#REF!,#REF!,#REF!</definedName>
    <definedName name="delstr" localSheetId="94">#REF!,#REF!,#REF!</definedName>
    <definedName name="delstr" localSheetId="95">#REF!,#REF!,#REF!</definedName>
    <definedName name="delstr" localSheetId="96">#REF!,#REF!,#REF!</definedName>
    <definedName name="delstr" localSheetId="97">#REF!,#REF!,#REF!</definedName>
    <definedName name="delstr" localSheetId="98">#REF!,#REF!,#REF!</definedName>
    <definedName name="delstr" localSheetId="99">#REF!,#REF!,#REF!</definedName>
    <definedName name="delstr">#REF!,#REF!,#REF!</definedName>
    <definedName name="DELVD" localSheetId="33">#REF!,#REF!,#REF!,#REF!,#REF!,#REF!,#REF!,#REF!,#REF!,#REF!,#REF!,#REF!,#REF!,#REF!,#REF!,#REF!,#REF!</definedName>
    <definedName name="DELVD" localSheetId="54">#REF!,#REF!,#REF!,#REF!,#REF!,#REF!,#REF!,#REF!,#REF!,#REF!,#REF!,#REF!,#REF!,#REF!,#REF!,#REF!,#REF!</definedName>
    <definedName name="DELVD" localSheetId="63">#REF!,#REF!,#REF!,#REF!,#REF!,#REF!,#REF!,#REF!,#REF!,#REF!,#REF!,#REF!,#REF!,#REF!,#REF!,#REF!,#REF!</definedName>
    <definedName name="DELVD" localSheetId="55">#REF!,#REF!,#REF!,#REF!,#REF!,#REF!,#REF!,#REF!,#REF!,#REF!,#REF!,#REF!,#REF!,#REF!,#REF!,#REF!,#REF!</definedName>
    <definedName name="DELVD" localSheetId="56">#REF!,#REF!,#REF!,#REF!,#REF!,#REF!,#REF!,#REF!,#REF!,#REF!,#REF!,#REF!,#REF!,#REF!,#REF!,#REF!,#REF!</definedName>
    <definedName name="DELVD" localSheetId="62">#REF!,#REF!,#REF!,#REF!,#REF!,#REF!,#REF!,#REF!,#REF!,#REF!,#REF!,#REF!,#REF!,#REF!,#REF!,#REF!,#REF!</definedName>
    <definedName name="DELVD" localSheetId="91">#REF!,#REF!,#REF!,#REF!,#REF!,#REF!,#REF!,#REF!,#REF!,#REF!,#REF!,#REF!,#REF!,#REF!,#REF!,#REF!,#REF!</definedName>
    <definedName name="DELVD" localSheetId="100">#REF!,#REF!,#REF!,#REF!,#REF!,#REF!,#REF!,#REF!,#REF!,#REF!,#REF!,#REF!,#REF!,#REF!,#REF!,#REF!,#REF!</definedName>
    <definedName name="DELVD" localSheetId="101">#REF!,#REF!,#REF!,#REF!,#REF!,#REF!,#REF!,#REF!,#REF!,#REF!,#REF!,#REF!,#REF!,#REF!,#REF!,#REF!,#REF!</definedName>
    <definedName name="DELVD" localSheetId="102">#REF!,#REF!,#REF!,#REF!,#REF!,#REF!,#REF!,#REF!,#REF!,#REF!,#REF!,#REF!,#REF!,#REF!,#REF!,#REF!,#REF!</definedName>
    <definedName name="DELVD" localSheetId="103">#REF!,#REF!,#REF!,#REF!,#REF!,#REF!,#REF!,#REF!,#REF!,#REF!,#REF!,#REF!,#REF!,#REF!,#REF!,#REF!,#REF!</definedName>
    <definedName name="DELVD" localSheetId="92">#REF!,#REF!,#REF!,#REF!,#REF!,#REF!,#REF!,#REF!,#REF!,#REF!,#REF!,#REF!,#REF!,#REF!,#REF!,#REF!,#REF!</definedName>
    <definedName name="DELVD" localSheetId="93">#REF!,#REF!,#REF!,#REF!,#REF!,#REF!,#REF!,#REF!,#REF!,#REF!,#REF!,#REF!,#REF!,#REF!,#REF!,#REF!,#REF!</definedName>
    <definedName name="DELVD" localSheetId="94">#REF!,#REF!,#REF!,#REF!,#REF!,#REF!,#REF!,#REF!,#REF!,#REF!,#REF!,#REF!,#REF!,#REF!,#REF!,#REF!,#REF!</definedName>
    <definedName name="DELVD" localSheetId="95">#REF!,#REF!,#REF!,#REF!,#REF!,#REF!,#REF!,#REF!,#REF!,#REF!,#REF!,#REF!,#REF!,#REF!,#REF!,#REF!,#REF!</definedName>
    <definedName name="DELVD" localSheetId="96">#REF!,#REF!,#REF!,#REF!,#REF!,#REF!,#REF!,#REF!,#REF!,#REF!,#REF!,#REF!,#REF!,#REF!,#REF!,#REF!,#REF!</definedName>
    <definedName name="DELVD" localSheetId="97">#REF!,#REF!,#REF!,#REF!,#REF!,#REF!,#REF!,#REF!,#REF!,#REF!,#REF!,#REF!,#REF!,#REF!,#REF!,#REF!,#REF!</definedName>
    <definedName name="DELVD" localSheetId="98">#REF!,#REF!,#REF!,#REF!,#REF!,#REF!,#REF!,#REF!,#REF!,#REF!,#REF!,#REF!,#REF!,#REF!,#REF!,#REF!,#REF!</definedName>
    <definedName name="DELVD" localSheetId="99">#REF!,#REF!,#REF!,#REF!,#REF!,#REF!,#REF!,#REF!,#REF!,#REF!,#REF!,#REF!,#REF!,#REF!,#REF!,#REF!,#REF!</definedName>
    <definedName name="DELVD">#REF!,#REF!,#REF!,#REF!,#REF!,#REF!,#REF!,#REF!,#REF!,#REF!,#REF!,#REF!,#REF!,#REF!,#REF!,#REF!,#REF!</definedName>
    <definedName name="DelVd1" localSheetId="33">#REF!,#REF!,#REF!,#REF!,#REF!,#REF!,#REF!,#REF!,#REF!,#REF!,#REF!,#REF!</definedName>
    <definedName name="DelVd1" localSheetId="54">#REF!,#REF!,#REF!,#REF!,#REF!,#REF!,#REF!,#REF!,#REF!,#REF!,#REF!,#REF!</definedName>
    <definedName name="DelVd1" localSheetId="63">#REF!,#REF!,#REF!,#REF!,#REF!,#REF!,#REF!,#REF!,#REF!,#REF!,#REF!,#REF!</definedName>
    <definedName name="DelVd1" localSheetId="55">#REF!,#REF!,#REF!,#REF!,#REF!,#REF!,#REF!,#REF!,#REF!,#REF!,#REF!,#REF!</definedName>
    <definedName name="DelVd1" localSheetId="56">#REF!,#REF!,#REF!,#REF!,#REF!,#REF!,#REF!,#REF!,#REF!,#REF!,#REF!,#REF!</definedName>
    <definedName name="DelVd1" localSheetId="62">#REF!,#REF!,#REF!,#REF!,#REF!,#REF!,#REF!,#REF!,#REF!,#REF!,#REF!,#REF!</definedName>
    <definedName name="DelVd1" localSheetId="91">#REF!,#REF!,#REF!,#REF!,#REF!,#REF!,#REF!,#REF!,#REF!,#REF!,#REF!,#REF!</definedName>
    <definedName name="DelVd1" localSheetId="100">#REF!,#REF!,#REF!,#REF!,#REF!,#REF!,#REF!,#REF!,#REF!,#REF!,#REF!,#REF!</definedName>
    <definedName name="DelVd1" localSheetId="101">#REF!,#REF!,#REF!,#REF!,#REF!,#REF!,#REF!,#REF!,#REF!,#REF!,#REF!,#REF!</definedName>
    <definedName name="DelVd1" localSheetId="102">#REF!,#REF!,#REF!,#REF!,#REF!,#REF!,#REF!,#REF!,#REF!,#REF!,#REF!,#REF!</definedName>
    <definedName name="DelVd1" localSheetId="103">#REF!,#REF!,#REF!,#REF!,#REF!,#REF!,#REF!,#REF!,#REF!,#REF!,#REF!,#REF!</definedName>
    <definedName name="DelVd1" localSheetId="92">#REF!,#REF!,#REF!,#REF!,#REF!,#REF!,#REF!,#REF!,#REF!,#REF!,#REF!,#REF!</definedName>
    <definedName name="DelVd1" localSheetId="93">#REF!,#REF!,#REF!,#REF!,#REF!,#REF!,#REF!,#REF!,#REF!,#REF!,#REF!,#REF!</definedName>
    <definedName name="DelVd1" localSheetId="94">#REF!,#REF!,#REF!,#REF!,#REF!,#REF!,#REF!,#REF!,#REF!,#REF!,#REF!,#REF!</definedName>
    <definedName name="DelVd1" localSheetId="95">#REF!,#REF!,#REF!,#REF!,#REF!,#REF!,#REF!,#REF!,#REF!,#REF!,#REF!,#REF!</definedName>
    <definedName name="DelVd1" localSheetId="96">#REF!,#REF!,#REF!,#REF!,#REF!,#REF!,#REF!,#REF!,#REF!,#REF!,#REF!,#REF!</definedName>
    <definedName name="DelVd1" localSheetId="97">#REF!,#REF!,#REF!,#REF!,#REF!,#REF!,#REF!,#REF!,#REF!,#REF!,#REF!,#REF!</definedName>
    <definedName name="DelVd1" localSheetId="98">#REF!,#REF!,#REF!,#REF!,#REF!,#REF!,#REF!,#REF!,#REF!,#REF!,#REF!,#REF!</definedName>
    <definedName name="DelVd1" localSheetId="99">#REF!,#REF!,#REF!,#REF!,#REF!,#REF!,#REF!,#REF!,#REF!,#REF!,#REF!,#REF!</definedName>
    <definedName name="DelVd1">#REF!,#REF!,#REF!,#REF!,#REF!,#REF!,#REF!,#REF!,#REF!,#REF!,#REF!,#REF!</definedName>
    <definedName name="DelZaim" localSheetId="33">#REF!</definedName>
    <definedName name="DelZaim" localSheetId="54">#REF!</definedName>
    <definedName name="DelZaim" localSheetId="63">#REF!</definedName>
    <definedName name="DelZaim" localSheetId="55">#REF!</definedName>
    <definedName name="DelZaim" localSheetId="56">#REF!</definedName>
    <definedName name="DelZaim" localSheetId="62">#REF!</definedName>
    <definedName name="DelZaim" localSheetId="91">#REF!</definedName>
    <definedName name="DelZaim" localSheetId="100">#REF!</definedName>
    <definedName name="DelZaim" localSheetId="101">#REF!</definedName>
    <definedName name="DelZaim" localSheetId="102">#REF!</definedName>
    <definedName name="DelZaim" localSheetId="103">#REF!</definedName>
    <definedName name="DelZaim" localSheetId="92">#REF!</definedName>
    <definedName name="DelZaim" localSheetId="93">#REF!</definedName>
    <definedName name="DelZaim" localSheetId="94">#REF!</definedName>
    <definedName name="DelZaim" localSheetId="95">#REF!</definedName>
    <definedName name="DelZaim" localSheetId="96">#REF!</definedName>
    <definedName name="DelZaim" localSheetId="97">#REF!</definedName>
    <definedName name="DelZaim" localSheetId="98">#REF!</definedName>
    <definedName name="DelZaim" localSheetId="99">#REF!</definedName>
    <definedName name="DelZaim">#REF!</definedName>
    <definedName name="wsDatabase">#REF!</definedName>
    <definedName name="а1">#REF!</definedName>
    <definedName name="_xlnm.Print_Titles">[5]Indicators!$A$2:$IV$4</definedName>
    <definedName name="_xlnm.Print_Area" localSheetId="139">'Figure 5.2.2'!$A$1:$I$29</definedName>
    <definedName name="р2_графа1_сравн_пред_гр7" localSheetId="33">#REF!</definedName>
    <definedName name="р2_графа1_сравн_пред_гр7" localSheetId="54">#REF!</definedName>
    <definedName name="р2_графа1_сравн_пред_гр7" localSheetId="63">#REF!</definedName>
    <definedName name="р2_графа1_сравн_пред_гр7" localSheetId="55">#REF!</definedName>
    <definedName name="р2_графа1_сравн_пред_гр7" localSheetId="56">#REF!</definedName>
    <definedName name="р2_графа1_сравн_пред_гр7" localSheetId="62">#REF!</definedName>
    <definedName name="р2_графа1_сравн_пред_гр7" localSheetId="91">#REF!</definedName>
    <definedName name="р2_графа1_сравн_пред_гр7" localSheetId="100">#REF!</definedName>
    <definedName name="р2_графа1_сравн_пред_гр7" localSheetId="101">#REF!</definedName>
    <definedName name="р2_графа1_сравн_пред_гр7" localSheetId="102">#REF!</definedName>
    <definedName name="р2_графа1_сравн_пред_гр7" localSheetId="103">#REF!</definedName>
    <definedName name="р2_графа1_сравн_пред_гр7" localSheetId="92">#REF!</definedName>
    <definedName name="р2_графа1_сравн_пред_гр7" localSheetId="93">#REF!</definedName>
    <definedName name="р2_графа1_сравн_пред_гр7" localSheetId="94">#REF!</definedName>
    <definedName name="р2_графа1_сравн_пред_гр7" localSheetId="95">#REF!</definedName>
    <definedName name="р2_графа1_сравн_пред_гр7" localSheetId="96">#REF!</definedName>
    <definedName name="р2_графа1_сравн_пред_гр7" localSheetId="97">#REF!</definedName>
    <definedName name="р2_графа1_сравн_пред_гр7" localSheetId="98">#REF!</definedName>
    <definedName name="р2_графа1_сравн_пред_гр7" localSheetId="99">#REF!</definedName>
    <definedName name="р2_графа1_сравн_пред_гр7">#REF!</definedName>
    <definedName name="р2_графа7_контроль" localSheetId="33">#REF!</definedName>
    <definedName name="р2_графа7_контроль" localSheetId="54">#REF!</definedName>
    <definedName name="р2_графа7_контроль" localSheetId="63">#REF!</definedName>
    <definedName name="р2_графа7_контроль" localSheetId="55">#REF!</definedName>
    <definedName name="р2_графа7_контроль" localSheetId="56">#REF!</definedName>
    <definedName name="р2_графа7_контроль" localSheetId="62">#REF!</definedName>
    <definedName name="р2_графа7_контроль" localSheetId="91">#REF!</definedName>
    <definedName name="р2_графа7_контроль" localSheetId="100">#REF!</definedName>
    <definedName name="р2_графа7_контроль" localSheetId="101">#REF!</definedName>
    <definedName name="р2_графа7_контроль" localSheetId="102">#REF!</definedName>
    <definedName name="р2_графа7_контроль" localSheetId="103">#REF!</definedName>
    <definedName name="р2_графа7_контроль" localSheetId="92">#REF!</definedName>
    <definedName name="р2_графа7_контроль" localSheetId="93">#REF!</definedName>
    <definedName name="р2_графа7_контроль" localSheetId="94">#REF!</definedName>
    <definedName name="р2_графа7_контроль" localSheetId="95">#REF!</definedName>
    <definedName name="р2_графа7_контроль" localSheetId="96">#REF!</definedName>
    <definedName name="р2_графа7_контроль" localSheetId="97">#REF!</definedName>
    <definedName name="р2_графа7_контроль" localSheetId="98">#REF!</definedName>
    <definedName name="р2_графа7_контроль" localSheetId="99">#REF!</definedName>
    <definedName name="р2_графа7_контроль">#REF!</definedName>
    <definedName name="рр1" localSheetId="62">'[3]р1 СНГ'!#REF!</definedName>
    <definedName name="рр1">'[3]р1 СНГ'!#REF!</definedName>
    <definedName name="ф77" localSheetId="33">#REF!</definedName>
    <definedName name="ф77" localSheetId="63">#REF!</definedName>
    <definedName name="ф77" localSheetId="56">#REF!</definedName>
    <definedName name="ф77" localSheetId="91">#REF!</definedName>
    <definedName name="ф77" localSheetId="100">#REF!</definedName>
    <definedName name="ф77" localSheetId="101">#REF!</definedName>
    <definedName name="ф77" localSheetId="102">#REF!</definedName>
    <definedName name="ф77" localSheetId="103">#REF!</definedName>
    <definedName name="ф77" localSheetId="92">#REF!</definedName>
    <definedName name="ф77" localSheetId="93">#REF!</definedName>
    <definedName name="ф77" localSheetId="94">#REF!</definedName>
    <definedName name="ф77" localSheetId="95">#REF!</definedName>
    <definedName name="ф77" localSheetId="96">#REF!</definedName>
    <definedName name="ф77" localSheetId="97">#REF!</definedName>
    <definedName name="ф77" localSheetId="98">#REF!</definedName>
    <definedName name="ф77" localSheetId="99">#REF!</definedName>
    <definedName name="ф77" localSheetId="116">#REF!</definedName>
    <definedName name="ф77" localSheetId="35">#REF!</definedName>
    <definedName name="ф77">#REF!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134" l="1"/>
  <c r="D42" i="212"/>
  <c r="C9" i="207"/>
  <c r="D9" i="207"/>
  <c r="D13" i="207" s="1"/>
  <c r="E9" i="207"/>
  <c r="F9" i="207"/>
  <c r="G9" i="207"/>
  <c r="H9" i="207"/>
  <c r="H13" i="207" s="1"/>
  <c r="I9" i="207"/>
  <c r="J9" i="207"/>
  <c r="K9" i="207"/>
  <c r="L9" i="207"/>
  <c r="L13" i="207" s="1"/>
  <c r="M9" i="207"/>
  <c r="N9" i="207"/>
  <c r="O9" i="207"/>
  <c r="P9" i="207"/>
  <c r="P13" i="207" s="1"/>
  <c r="Q9" i="207"/>
  <c r="C12" i="207"/>
  <c r="E12" i="207"/>
  <c r="F12" i="207"/>
  <c r="G12" i="207"/>
  <c r="I12" i="207"/>
  <c r="J12" i="207"/>
  <c r="K12" i="207"/>
  <c r="M12" i="207"/>
  <c r="N12" i="207"/>
  <c r="O12" i="207"/>
  <c r="Q12" i="207"/>
  <c r="C13" i="207"/>
  <c r="E13" i="207"/>
  <c r="F13" i="207"/>
  <c r="G13" i="207"/>
  <c r="I13" i="207"/>
  <c r="J13" i="207"/>
  <c r="K13" i="207"/>
  <c r="M13" i="207"/>
  <c r="N13" i="207"/>
  <c r="O13" i="207"/>
  <c r="Q13" i="207"/>
  <c r="C7" i="208"/>
  <c r="C12" i="208" s="1"/>
  <c r="D7" i="208"/>
  <c r="E7" i="208"/>
  <c r="F7" i="208"/>
  <c r="D11" i="208"/>
  <c r="E11" i="208"/>
  <c r="F11" i="208"/>
  <c r="D12" i="208"/>
  <c r="E12" i="208"/>
  <c r="F12" i="208"/>
  <c r="C7" i="210"/>
  <c r="D7" i="210"/>
  <c r="E7" i="210"/>
  <c r="F7" i="210"/>
  <c r="G7" i="210"/>
  <c r="H7" i="210"/>
  <c r="I7" i="210"/>
  <c r="J7" i="210"/>
  <c r="K7" i="210"/>
  <c r="L7" i="210"/>
  <c r="M7" i="210"/>
  <c r="N7" i="210"/>
  <c r="O7" i="210"/>
  <c r="P7" i="210"/>
  <c r="Q7" i="210"/>
  <c r="R7" i="210"/>
  <c r="S7" i="210"/>
  <c r="T7" i="210"/>
  <c r="U7" i="210"/>
  <c r="V7" i="210"/>
  <c r="W7" i="210"/>
  <c r="X7" i="210"/>
  <c r="Y7" i="210"/>
  <c r="Z7" i="210"/>
  <c r="AA7" i="210"/>
  <c r="AB7" i="210"/>
  <c r="AC7" i="210"/>
  <c r="AD7" i="210"/>
  <c r="AE7" i="210"/>
  <c r="AF7" i="210"/>
  <c r="AG7" i="210"/>
  <c r="AH7" i="210"/>
  <c r="AI7" i="210"/>
  <c r="AJ7" i="210"/>
  <c r="AK7" i="210"/>
  <c r="AL7" i="210"/>
  <c r="AM7" i="210"/>
  <c r="AN7" i="210"/>
  <c r="AO7" i="210"/>
  <c r="AP7" i="210"/>
  <c r="AQ7" i="210"/>
  <c r="AR7" i="210"/>
  <c r="AS7" i="210"/>
  <c r="AT7" i="210"/>
  <c r="AU7" i="210"/>
  <c r="AV7" i="210"/>
  <c r="AW7" i="210"/>
  <c r="AX7" i="210"/>
  <c r="C11" i="209"/>
  <c r="D11" i="209"/>
  <c r="E11" i="209"/>
  <c r="F11" i="209"/>
  <c r="G11" i="209"/>
  <c r="H11" i="209"/>
  <c r="I11" i="209"/>
  <c r="J11" i="209"/>
  <c r="K11" i="209"/>
  <c r="L11" i="209"/>
  <c r="M11" i="209"/>
  <c r="N11" i="209"/>
  <c r="F7" i="190"/>
  <c r="C9" i="154"/>
  <c r="D9" i="154"/>
  <c r="E9" i="154"/>
  <c r="F9" i="154"/>
  <c r="G9" i="154"/>
  <c r="H9" i="154"/>
  <c r="I9" i="154"/>
  <c r="J9" i="154"/>
  <c r="K9" i="154"/>
  <c r="L9" i="154"/>
  <c r="M9" i="154"/>
  <c r="N9" i="154"/>
  <c r="O9" i="154"/>
  <c r="P9" i="154"/>
  <c r="Q9" i="154"/>
  <c r="R9" i="154"/>
  <c r="S9" i="154"/>
  <c r="T9" i="154"/>
  <c r="U9" i="154"/>
  <c r="V9" i="154"/>
  <c r="W9" i="154"/>
  <c r="C9" i="155"/>
  <c r="D9" i="155"/>
  <c r="E9" i="155"/>
  <c r="F9" i="155"/>
  <c r="G9" i="155"/>
  <c r="H9" i="155"/>
  <c r="I9" i="155"/>
  <c r="J9" i="155"/>
  <c r="K9" i="155"/>
  <c r="L9" i="155"/>
  <c r="M9" i="155"/>
  <c r="N9" i="155"/>
  <c r="O9" i="155"/>
  <c r="P9" i="155"/>
  <c r="Q9" i="155"/>
  <c r="R9" i="155"/>
  <c r="S9" i="155"/>
  <c r="T9" i="155"/>
  <c r="U9" i="155"/>
  <c r="V9" i="155"/>
  <c r="W9" i="155"/>
  <c r="C11" i="156"/>
  <c r="D11" i="156"/>
  <c r="E11" i="156"/>
  <c r="F11" i="156"/>
  <c r="G11" i="156"/>
  <c r="H11" i="156"/>
  <c r="I11" i="156"/>
  <c r="J11" i="156"/>
  <c r="K11" i="156"/>
  <c r="L11" i="156"/>
  <c r="M11" i="156"/>
  <c r="N11" i="156"/>
  <c r="O11" i="156"/>
  <c r="P11" i="156"/>
  <c r="Q11" i="156"/>
  <c r="R11" i="156"/>
  <c r="S11" i="156"/>
  <c r="T11" i="156"/>
  <c r="U11" i="156"/>
  <c r="V11" i="156"/>
  <c r="W11" i="156"/>
  <c r="C15" i="158"/>
  <c r="D15" i="158"/>
  <c r="E15" i="158"/>
  <c r="F15" i="158"/>
  <c r="G15" i="158"/>
  <c r="H15" i="158"/>
  <c r="I15" i="158"/>
  <c r="J15" i="158"/>
  <c r="K15" i="158"/>
  <c r="L15" i="158"/>
  <c r="M15" i="158"/>
  <c r="N15" i="158"/>
  <c r="O15" i="158"/>
  <c r="P15" i="158"/>
  <c r="Q15" i="158"/>
  <c r="R15" i="158"/>
  <c r="S15" i="158"/>
  <c r="T15" i="158"/>
  <c r="U15" i="158"/>
  <c r="V15" i="158"/>
  <c r="W15" i="158"/>
  <c r="L10" i="160"/>
  <c r="M10" i="160"/>
  <c r="N10" i="160"/>
  <c r="O10" i="160"/>
  <c r="P10" i="160"/>
  <c r="Q10" i="160"/>
  <c r="R10" i="160"/>
  <c r="S10" i="160"/>
  <c r="T10" i="160"/>
  <c r="U10" i="160"/>
  <c r="V10" i="160"/>
  <c r="W10" i="160"/>
  <c r="X10" i="160"/>
  <c r="C11" i="161"/>
  <c r="D11" i="161"/>
  <c r="E11" i="161"/>
  <c r="F11" i="161"/>
  <c r="G11" i="161"/>
  <c r="H11" i="161"/>
  <c r="I11" i="161"/>
  <c r="J11" i="161"/>
  <c r="K11" i="161"/>
  <c r="L11" i="161"/>
  <c r="M11" i="161"/>
  <c r="N11" i="161"/>
  <c r="O11" i="161"/>
  <c r="P11" i="161"/>
  <c r="Q11" i="161"/>
  <c r="R11" i="161"/>
  <c r="S11" i="161"/>
  <c r="T11" i="161"/>
  <c r="U11" i="161"/>
  <c r="V11" i="161"/>
  <c r="W11" i="161"/>
  <c r="X11" i="161"/>
  <c r="O4" i="162"/>
  <c r="P4" i="162"/>
  <c r="Q4" i="162"/>
  <c r="R4" i="162"/>
  <c r="S4" i="162"/>
  <c r="T4" i="162"/>
  <c r="U4" i="162"/>
  <c r="V4" i="162"/>
  <c r="W4" i="162"/>
  <c r="O8" i="162"/>
  <c r="P8" i="162"/>
  <c r="Q8" i="162"/>
  <c r="R8" i="162"/>
  <c r="S8" i="162"/>
  <c r="T8" i="162"/>
  <c r="U8" i="162"/>
  <c r="V8" i="162"/>
  <c r="W8" i="162"/>
  <c r="M10" i="165"/>
  <c r="N10" i="165"/>
  <c r="O10" i="165"/>
  <c r="P10" i="165"/>
  <c r="Q10" i="165"/>
  <c r="R10" i="165"/>
  <c r="S10" i="165"/>
  <c r="T10" i="165"/>
  <c r="U10" i="165"/>
  <c r="V10" i="165"/>
  <c r="W10" i="165"/>
  <c r="D5" i="147"/>
  <c r="E5" i="147"/>
  <c r="F5" i="147"/>
  <c r="G5" i="147"/>
  <c r="H5" i="147"/>
  <c r="I5" i="147"/>
  <c r="D8" i="147"/>
  <c r="E8" i="147"/>
  <c r="F8" i="147"/>
  <c r="G8" i="147"/>
  <c r="H8" i="147"/>
  <c r="I8" i="147"/>
  <c r="D6" i="148"/>
  <c r="F6" i="148"/>
  <c r="G6" i="148"/>
  <c r="H6" i="148"/>
  <c r="D7" i="148"/>
  <c r="F7" i="148"/>
  <c r="G7" i="148"/>
  <c r="H7" i="148"/>
  <c r="D8" i="148"/>
  <c r="F8" i="148"/>
  <c r="G8" i="148"/>
  <c r="H8" i="148"/>
  <c r="D9" i="148"/>
  <c r="F9" i="148"/>
  <c r="G9" i="148"/>
  <c r="H9" i="148"/>
  <c r="D10" i="148"/>
  <c r="F10" i="148"/>
  <c r="G10" i="148"/>
  <c r="H10" i="148"/>
  <c r="D11" i="148"/>
  <c r="F11" i="148"/>
  <c r="G11" i="148"/>
  <c r="H11" i="148"/>
  <c r="D12" i="148"/>
  <c r="F12" i="148"/>
  <c r="G12" i="148"/>
  <c r="H12" i="148"/>
  <c r="D13" i="148"/>
  <c r="F13" i="148"/>
  <c r="G13" i="148"/>
  <c r="H13" i="148"/>
  <c r="D14" i="148"/>
  <c r="F14" i="148"/>
  <c r="G14" i="148"/>
  <c r="H14" i="148"/>
  <c r="C9" i="139"/>
  <c r="D9" i="139"/>
  <c r="D6" i="131"/>
  <c r="F6" i="131"/>
  <c r="H6" i="131"/>
  <c r="D7" i="131"/>
  <c r="F7" i="131"/>
  <c r="D8" i="131"/>
  <c r="F8" i="131"/>
  <c r="H8" i="131"/>
  <c r="D9" i="131"/>
  <c r="F9" i="131"/>
  <c r="H9" i="131"/>
  <c r="F10" i="131"/>
  <c r="H10" i="131"/>
  <c r="F11" i="131"/>
  <c r="H11" i="131"/>
  <c r="D12" i="131"/>
  <c r="F12" i="131"/>
  <c r="H12" i="131"/>
  <c r="D13" i="131"/>
  <c r="F13" i="131"/>
  <c r="H13" i="131"/>
  <c r="D14" i="131"/>
  <c r="F14" i="131"/>
  <c r="H14" i="131"/>
  <c r="D15" i="131"/>
  <c r="F15" i="131"/>
  <c r="H15" i="131"/>
  <c r="D6" i="134"/>
  <c r="F6" i="134"/>
  <c r="H6" i="134"/>
  <c r="J6" i="134"/>
  <c r="L6" i="134"/>
  <c r="N6" i="134"/>
  <c r="P6" i="134"/>
  <c r="R6" i="134"/>
  <c r="T6" i="134"/>
  <c r="V6" i="134"/>
  <c r="X6" i="134"/>
  <c r="F7" i="134"/>
  <c r="H7" i="134"/>
  <c r="J7" i="134"/>
  <c r="L7" i="134"/>
  <c r="N7" i="134"/>
  <c r="P7" i="134"/>
  <c r="R7" i="134"/>
  <c r="T7" i="134"/>
  <c r="V7" i="134"/>
  <c r="X7" i="134"/>
  <c r="C5" i="121"/>
  <c r="D5" i="121"/>
  <c r="E5" i="121"/>
  <c r="F5" i="121"/>
  <c r="G5" i="121"/>
  <c r="H5" i="121"/>
  <c r="C6" i="121"/>
  <c r="D6" i="121"/>
  <c r="E6" i="121"/>
  <c r="F6" i="121"/>
  <c r="G6" i="121"/>
  <c r="H6" i="121"/>
  <c r="C5" i="124"/>
  <c r="D5" i="124"/>
  <c r="E5" i="124"/>
  <c r="F5" i="124"/>
  <c r="G5" i="124"/>
  <c r="H5" i="124"/>
  <c r="C6" i="124"/>
  <c r="D6" i="124"/>
  <c r="E6" i="124"/>
  <c r="F6" i="124"/>
  <c r="G6" i="124"/>
  <c r="H6" i="124"/>
  <c r="C5" i="125"/>
  <c r="D5" i="125"/>
  <c r="E5" i="125"/>
  <c r="F5" i="125"/>
  <c r="G5" i="125"/>
  <c r="H5" i="125"/>
  <c r="C6" i="125"/>
  <c r="D6" i="125"/>
  <c r="E6" i="125"/>
  <c r="F6" i="125"/>
  <c r="G6" i="125"/>
  <c r="H6" i="125"/>
  <c r="C5" i="126"/>
  <c r="D5" i="126"/>
  <c r="E5" i="126"/>
  <c r="F5" i="126"/>
  <c r="G5" i="126"/>
  <c r="H5" i="126"/>
  <c r="C7" i="129"/>
  <c r="D7" i="129"/>
  <c r="E7" i="129"/>
  <c r="F7" i="129"/>
  <c r="G7" i="129"/>
  <c r="H7" i="129"/>
  <c r="C16" i="66"/>
  <c r="D16" i="66"/>
  <c r="C7" i="84"/>
  <c r="D7" i="84"/>
  <c r="E7" i="84"/>
  <c r="F7" i="84"/>
  <c r="G7" i="84"/>
  <c r="H7" i="84"/>
  <c r="I7" i="84"/>
  <c r="J7" i="84"/>
  <c r="N9" i="28"/>
  <c r="C9" i="33"/>
  <c r="C8" i="5"/>
  <c r="D8" i="5"/>
  <c r="E8" i="5"/>
  <c r="F8" i="5"/>
  <c r="G8" i="5"/>
  <c r="D28" i="5"/>
  <c r="D29" i="5" s="1"/>
  <c r="E28" i="5"/>
  <c r="F28" i="5"/>
  <c r="F29" i="5"/>
  <c r="G28" i="5"/>
  <c r="C29" i="5"/>
  <c r="E29" i="5"/>
  <c r="G29" i="5"/>
  <c r="P12" i="207" l="1"/>
  <c r="L12" i="207"/>
  <c r="H12" i="207"/>
  <c r="D12" i="207"/>
  <c r="C11" i="208"/>
</calcChain>
</file>

<file path=xl/sharedStrings.xml><?xml version="1.0" encoding="utf-8"?>
<sst xmlns="http://schemas.openxmlformats.org/spreadsheetml/2006/main" count="3352" uniqueCount="1582">
  <si>
    <t xml:space="preserve">(USD) </t>
  </si>
  <si>
    <t xml:space="preserve">Nominal effective exchange rates </t>
  </si>
  <si>
    <t>China</t>
  </si>
  <si>
    <t xml:space="preserve">Great Britain </t>
  </si>
  <si>
    <t>Brazil</t>
  </si>
  <si>
    <t>Kazakhstan</t>
  </si>
  <si>
    <t>Global disbalance, current accounts in  % of GDP</t>
  </si>
  <si>
    <t>Germany</t>
  </si>
  <si>
    <t xml:space="preserve">Eurozone, except for Germany </t>
  </si>
  <si>
    <t>1Q 2007</t>
  </si>
  <si>
    <t>2Q 2007</t>
  </si>
  <si>
    <t>3Q 2007</t>
  </si>
  <si>
    <t>4Q 2007</t>
  </si>
  <si>
    <t>1Q 2008</t>
  </si>
  <si>
    <t>2Q 2008</t>
  </si>
  <si>
    <t>3Q 2008</t>
  </si>
  <si>
    <t>4Q 2008</t>
  </si>
  <si>
    <t>1Q 2009</t>
  </si>
  <si>
    <t>2Q 2009</t>
  </si>
  <si>
    <t>3Q 2009</t>
  </si>
  <si>
    <t>4Q 2009</t>
  </si>
  <si>
    <t>1Q 2010</t>
  </si>
  <si>
    <t>2Q 2010</t>
  </si>
  <si>
    <t xml:space="preserve">KZT/USD forward rates </t>
  </si>
  <si>
    <t xml:space="preserve">KZT/USD 1 year forward </t>
  </si>
  <si>
    <t>KZT/USD 6m forward</t>
  </si>
  <si>
    <t>KZT/USD 1m forward</t>
  </si>
  <si>
    <t>Source: Thomson Reuters</t>
  </si>
  <si>
    <t xml:space="preserve">  Forecast </t>
  </si>
  <si>
    <t xml:space="preserve">  Current forward </t>
  </si>
  <si>
    <t>А. Current account</t>
  </si>
  <si>
    <t xml:space="preserve">      in %of GDP</t>
  </si>
  <si>
    <t xml:space="preserve">   Balance of trade</t>
  </si>
  <si>
    <t xml:space="preserve">       Exportт (fob)</t>
  </si>
  <si>
    <t xml:space="preserve">       Import (fob)</t>
  </si>
  <si>
    <t xml:space="preserve">   Balance of services</t>
  </si>
  <si>
    <t xml:space="preserve">   Balance of income and transfers</t>
  </si>
  <si>
    <t>B. Capital and financial transaction account*</t>
  </si>
  <si>
    <t xml:space="preserve">В-1. Capital and financial transaction account (less short-term capital) </t>
  </si>
  <si>
    <t xml:space="preserve">  Direct investments (net)</t>
  </si>
  <si>
    <t xml:space="preserve">  Portfolio investments**</t>
  </si>
  <si>
    <t xml:space="preserve">  Other long-term investments (net)  </t>
  </si>
  <si>
    <t>B-2. Short-term capital**</t>
  </si>
  <si>
    <t>C. Total balance</t>
  </si>
  <si>
    <t xml:space="preserve">      in % of GDP</t>
  </si>
  <si>
    <t xml:space="preserve">   NBK reserve assets </t>
  </si>
  <si>
    <t>For reference only:</t>
  </si>
  <si>
    <t>Oil prices (USD/bbl)</t>
  </si>
  <si>
    <t>GDP (real growth, in %)</t>
  </si>
  <si>
    <t>GDP (USD bln)</t>
  </si>
  <si>
    <t>(estimate)</t>
  </si>
  <si>
    <t>2011                           (forecast</t>
  </si>
  <si>
    <t xml:space="preserve">Agriculture </t>
  </si>
  <si>
    <t>Industry</t>
  </si>
  <si>
    <t>Services</t>
  </si>
  <si>
    <t xml:space="preserve">Contibution of  industries in GDP growth </t>
  </si>
  <si>
    <t>Agriculture</t>
  </si>
  <si>
    <t xml:space="preserve">Mining </t>
  </si>
  <si>
    <t xml:space="preserve">Processing industry </t>
  </si>
  <si>
    <t>3Q 2010</t>
  </si>
  <si>
    <t xml:space="preserve">** growth of sectors have been calculated as % of change to the same quarter of last year </t>
  </si>
  <si>
    <t>Trade</t>
  </si>
  <si>
    <t>Transport and communications</t>
  </si>
  <si>
    <t>Leverage</t>
  </si>
  <si>
    <t>5001  - 10000</t>
  </si>
  <si>
    <t>10001 - 15000</t>
  </si>
  <si>
    <t>15001 - 20000</t>
  </si>
  <si>
    <t>20001 - 25000</t>
  </si>
  <si>
    <t>25001 - 30000</t>
  </si>
  <si>
    <t>30001 - 35000</t>
  </si>
  <si>
    <t>35001 - 40000</t>
  </si>
  <si>
    <t>40001 - 45000</t>
  </si>
  <si>
    <t>0,11</t>
  </si>
  <si>
    <t>8,02</t>
  </si>
  <si>
    <t>26,94</t>
  </si>
  <si>
    <t>23,70</t>
  </si>
  <si>
    <t>16,23</t>
  </si>
  <si>
    <t>9,80</t>
  </si>
  <si>
    <t>5,63</t>
  </si>
  <si>
    <t>3,64</t>
  </si>
  <si>
    <t>2,01</t>
  </si>
  <si>
    <t>1,38</t>
  </si>
  <si>
    <t>2,56</t>
  </si>
  <si>
    <t>2,14</t>
  </si>
  <si>
    <t>1,44</t>
  </si>
  <si>
    <t>1,98</t>
  </si>
  <si>
    <t>2,85</t>
  </si>
  <si>
    <t>3,73</t>
  </si>
  <si>
    <t>4,07</t>
  </si>
  <si>
    <t>4,63</t>
  </si>
  <si>
    <t>4,55</t>
  </si>
  <si>
    <t>5,96</t>
  </si>
  <si>
    <t>6,95</t>
  </si>
  <si>
    <t>8,08</t>
  </si>
  <si>
    <t>70,1</t>
  </si>
  <si>
    <t>77,4</t>
  </si>
  <si>
    <t>79,3</t>
  </si>
  <si>
    <t>78,8</t>
  </si>
  <si>
    <t>81,5</t>
  </si>
  <si>
    <t>83,7</t>
  </si>
  <si>
    <t>87,4</t>
  </si>
  <si>
    <t>90,8</t>
  </si>
  <si>
    <t>92,1</t>
  </si>
  <si>
    <t>92,7</t>
  </si>
  <si>
    <t>98,8</t>
  </si>
  <si>
    <t>Leading and coincident indicators of the Kazakh economy</t>
  </si>
  <si>
    <t>CCI</t>
  </si>
  <si>
    <t xml:space="preserve">Source:  </t>
  </si>
  <si>
    <t>Gold prices</t>
  </si>
  <si>
    <t>Source: Bloomberg</t>
  </si>
  <si>
    <t>Liquidity index of the USD stock exchange market (on USD_TOD transactions)</t>
  </si>
  <si>
    <t>Risk of the Financial Intermediation Institutions</t>
  </si>
  <si>
    <t>Liquidity Risk and Efficiency of the Banks' Operation</t>
  </si>
  <si>
    <t>Структура кредитования небанковскими организациями</t>
  </si>
  <si>
    <t>Качество ссудного портфеля небанковских организаций</t>
  </si>
  <si>
    <t>Indicators for financial conditions in the developed countries</t>
  </si>
  <si>
    <t xml:space="preserve">Contibution by  industries in GDP growth </t>
  </si>
  <si>
    <t xml:space="preserve">Contibution by industries to GDP growth </t>
  </si>
  <si>
    <t>Contribution of tradable and non-tradable sectors* and growth of primary sectors**</t>
  </si>
  <si>
    <t>Tradable sectors</t>
  </si>
  <si>
    <t>** growth of sectors have been calculated as % of change to the same quarter of last year</t>
  </si>
  <si>
    <t>Contribution by expenditure components to GDP growth</t>
  </si>
  <si>
    <t>Sources of investments in fixed capital</t>
  </si>
  <si>
    <t>Interest rates on banks’ loans and  NBRK notes</t>
  </si>
  <si>
    <t>Revenue</t>
  </si>
  <si>
    <t>Non-oil revenue**</t>
  </si>
  <si>
    <t xml:space="preserve">Domestic government debt </t>
  </si>
  <si>
    <t>Inflows and uses of funds of the National Fund</t>
  </si>
  <si>
    <t>Share of assets of insurance (reinsurance) organizations with foreign participation in total assets</t>
  </si>
  <si>
    <t>General insurance</t>
  </si>
  <si>
    <t>Distribution of insurance premiums by types of insurance *</t>
  </si>
  <si>
    <t xml:space="preserve"> Structure of insurance patouts*</t>
  </si>
  <si>
    <t>Payouts</t>
  </si>
  <si>
    <t>«Non-rated» External Reinsurance</t>
  </si>
  <si>
    <t>Insurance payouts**</t>
  </si>
  <si>
    <t>Ratio of payouts to premiums</t>
  </si>
  <si>
    <t>Ratio of payouts to premiums under mandatory insurance, %</t>
  </si>
  <si>
    <t>Ratio of payouts to premiums under voluntary personal insurance, %</t>
  </si>
  <si>
    <t>Ratio of payouts to premiums under voluntary property insurance, %</t>
  </si>
  <si>
    <t>Ratio of payouts to premiums in the insurance market</t>
  </si>
  <si>
    <t>Share of financial instruments whose issuers defaulted on financial instruments from assets of insurance (reinsurance) organizations net of reinsurance assets</t>
  </si>
  <si>
    <t>Affined gold</t>
  </si>
  <si>
    <t xml:space="preserve">Non-government securities of RK issuers </t>
  </si>
  <si>
    <t>Derivatives</t>
  </si>
  <si>
    <t>* Value of financial instruments of residents of the RK, excl. government securities</t>
  </si>
  <si>
    <t>ISMT Liquidity Indicators</t>
  </si>
  <si>
    <t>MLR average for period (right axis)</t>
  </si>
  <si>
    <t>MTR average for period (right axis)</t>
  </si>
  <si>
    <t>Daily average turonver, KZT bln.</t>
  </si>
  <si>
    <t>Average opening balance for the period, KZT bln.</t>
  </si>
  <si>
    <t>Queue of payment documents and payments rejected by ISMT</t>
  </si>
  <si>
    <t>Payments rejected</t>
  </si>
  <si>
    <t>Rejected payment documents</t>
  </si>
  <si>
    <t>Liquidity indicators in ICS</t>
  </si>
  <si>
    <t>Daily average users' turnover, KZT bln.</t>
  </si>
  <si>
    <t>Average amount of users net position (AUNP), KZT bln.</t>
  </si>
  <si>
    <t>Money Turnover Ratio in ICS in average for period (right axis)</t>
  </si>
  <si>
    <t>Показатели доходности организаций, осуществляющих отдельные виды банковских операций</t>
  </si>
  <si>
    <t>Риски платежеспособности небанковских организаций</t>
  </si>
  <si>
    <t>Сведения об активах, обязательствах и  капитале ипотечных организаций</t>
  </si>
  <si>
    <t>Динамика ссудного портфеля ипотечных организаций</t>
  </si>
  <si>
    <t>Качество ссудного портфеля ипотечных организаций</t>
  </si>
  <si>
    <t>Ипотеч орг</t>
  </si>
  <si>
    <t>ОООВБО</t>
  </si>
  <si>
    <t>Показатели доходности ипотечных организаций</t>
  </si>
  <si>
    <t>График 4.3.1</t>
  </si>
  <si>
    <t>График 4.3.2</t>
  </si>
  <si>
    <t>График 4.3.3</t>
  </si>
  <si>
    <t>График 4.3.4</t>
  </si>
  <si>
    <t>График 4.3.5</t>
  </si>
  <si>
    <t>График 4.3.6</t>
  </si>
  <si>
    <t>График 4.3.7</t>
  </si>
  <si>
    <t>График 4.3.8</t>
  </si>
  <si>
    <t>График 4.3.9</t>
  </si>
  <si>
    <t>2009_1</t>
  </si>
  <si>
    <t>2009_2</t>
  </si>
  <si>
    <t>2009_3</t>
  </si>
  <si>
    <t>2009_4</t>
  </si>
  <si>
    <t>2010_1</t>
  </si>
  <si>
    <t>2010_2</t>
  </si>
  <si>
    <t>EURUSD</t>
  </si>
  <si>
    <t>USDJPY</t>
  </si>
  <si>
    <t>GBPUSD</t>
  </si>
  <si>
    <t>USDCHF</t>
  </si>
  <si>
    <t>k2</t>
  </si>
  <si>
    <t>01.04.2008</t>
  </si>
  <si>
    <t>Средневзвешенный коэффициент номинального дохода и накопленный уровень инфляции (%)</t>
  </si>
  <si>
    <t>1.01.07</t>
  </si>
  <si>
    <t>1.01.08</t>
  </si>
  <si>
    <t>1.01.09</t>
  </si>
  <si>
    <t>1.01.10</t>
  </si>
  <si>
    <t>1.02.10</t>
  </si>
  <si>
    <t>1.03.10</t>
  </si>
  <si>
    <t>1.04.10</t>
  </si>
  <si>
    <t>1.05.10</t>
  </si>
  <si>
    <t>1.06.10</t>
  </si>
  <si>
    <t>1.07.10</t>
  </si>
  <si>
    <t>1.08.10</t>
  </si>
  <si>
    <t>1.09.10</t>
  </si>
  <si>
    <t>1.10.10</t>
  </si>
  <si>
    <t>Dynamics of changes in pension accumulations and investment return of APFs  (KZT bln.)</t>
  </si>
  <si>
    <t>(numbers are provided on a cumulative total from the beginning of the APF operation)</t>
  </si>
  <si>
    <t>Investment return (accrued)</t>
  </si>
  <si>
    <t>Pension accumulations</t>
  </si>
  <si>
    <t xml:space="preserve"> January 2010</t>
  </si>
  <si>
    <t xml:space="preserve"> February 2010</t>
  </si>
  <si>
    <t>March 2010</t>
  </si>
  <si>
    <t xml:space="preserve"> April 2010</t>
  </si>
  <si>
    <t xml:space="preserve"> June 2010</t>
  </si>
  <si>
    <t xml:space="preserve"> July 2010</t>
  </si>
  <si>
    <t>August 2010</t>
  </si>
  <si>
    <t xml:space="preserve"> September 2010</t>
  </si>
  <si>
    <t xml:space="preserve"> 2008 year</t>
  </si>
  <si>
    <t xml:space="preserve"> 2009 year</t>
  </si>
  <si>
    <t xml:space="preserve">Amount of equity risk weighted pension assets </t>
  </si>
  <si>
    <t>Amount of credit risk weighted pension assets  (left axis)</t>
  </si>
  <si>
    <t>Amount of pension assets weighted for overal interest rate risk</t>
  </si>
  <si>
    <t>Total amount of pension assets weighted by types of risk (left axis)</t>
  </si>
  <si>
    <t>APF</t>
  </si>
  <si>
    <t>APF "Grantum" (subsidiary of Kazcommertsbank)</t>
  </si>
  <si>
    <t>APF "Ular Umit"</t>
  </si>
  <si>
    <t xml:space="preserve">APF "Аtameken" (subsidiary of Nurbank) </t>
  </si>
  <si>
    <t>APF "Amanat Kazakhstan"</t>
  </si>
  <si>
    <t>APF "GNPF"</t>
  </si>
  <si>
    <t xml:space="preserve">APF "BTA Kazakhstan" (subsidiary of BTA Bank) </t>
  </si>
  <si>
    <t xml:space="preserve"> APF Halyk Bank Kazakhstan (subsidiary of Halyk Bank Kazakhstan)</t>
  </si>
  <si>
    <t>APF "Kazakhmys"</t>
  </si>
  <si>
    <t>APF "Neftegas - ДЕМ"</t>
  </si>
  <si>
    <t>Eurasian Accumulation Pension Fund</t>
  </si>
  <si>
    <t>OAPF  "Оtan"</t>
  </si>
  <si>
    <t xml:space="preserve">APF "Capital" (subsidiary of Bank CenterCredit) </t>
  </si>
  <si>
    <t>"APF RESPUBLIKA"</t>
  </si>
  <si>
    <t>APF "Korgau"</t>
  </si>
  <si>
    <t>Total for all APFs</t>
  </si>
  <si>
    <t>Share of financial instruments of defaulted issuers in the present value of pension assets (%)</t>
  </si>
  <si>
    <t>Share of financial instruments of defaulted issuers in the present value of pension assets</t>
  </si>
  <si>
    <t>"Net" investment return</t>
  </si>
  <si>
    <t>Pension contributions</t>
  </si>
  <si>
    <t>Dynamics of growth in pension accumulations</t>
  </si>
  <si>
    <t>Loans to legal entities and individuals provided by organizations engaged in certain types of banking operations</t>
  </si>
  <si>
    <t>(KZT,000)</t>
  </si>
  <si>
    <t>Loans to financial organizations</t>
  </si>
  <si>
    <t>Loans to other legal entities</t>
  </si>
  <si>
    <t>Loans to individuals</t>
  </si>
  <si>
    <t>total</t>
  </si>
  <si>
    <t>Standard</t>
  </si>
  <si>
    <t>Doubtful</t>
  </si>
  <si>
    <t>Loss</t>
  </si>
  <si>
    <t>Ratio</t>
  </si>
  <si>
    <t xml:space="preserve">Equity to liabilities </t>
  </si>
  <si>
    <t>Assets</t>
  </si>
  <si>
    <t>Liabilities</t>
  </si>
  <si>
    <t>Equity</t>
  </si>
  <si>
    <t>Equity to liabilities (right axis)</t>
  </si>
  <si>
    <t>Loan portfolio</t>
  </si>
  <si>
    <t>Standard loans</t>
  </si>
  <si>
    <t>Doubtful loans</t>
  </si>
  <si>
    <t>Loss loans</t>
  </si>
  <si>
    <t>Loan portfolio quality of mortgage companies, as % of the total</t>
  </si>
  <si>
    <t>Reserve assets of banks</t>
  </si>
  <si>
    <t>Minimum reserve requirements</t>
  </si>
  <si>
    <t>Excess of reserve assets over minimum reserve requirements</t>
  </si>
  <si>
    <t>Reserve assets/MRR (right axis)</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</si>
  <si>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</si>
  <si>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</si>
  <si>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</si>
  <si>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</si>
  <si>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</si>
  <si>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</si>
  <si>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</si>
  <si>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</si>
  <si>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</si>
  <si>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</si>
  <si>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</si>
  <si>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</si>
  <si>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</si>
  <si>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</si>
  <si>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</si>
  <si>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</si>
  <si>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</si>
  <si>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</si>
  <si>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</si>
  <si>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LIBOR 3 mth</t>
  </si>
  <si>
    <t>-</t>
  </si>
  <si>
    <t>Динамика роста пенсионных накоплений (млрд. тенге)</t>
  </si>
  <si>
    <t>График 4.2.1</t>
  </si>
  <si>
    <t>Таблица 4.2.1</t>
  </si>
  <si>
    <t>График 4.2.2</t>
  </si>
  <si>
    <t>График 4.2.3</t>
  </si>
  <si>
    <t>График 4.2.4</t>
  </si>
  <si>
    <t>График 4.2.5</t>
  </si>
  <si>
    <t>График 4.2.6</t>
  </si>
  <si>
    <t>Table 2.1.1</t>
  </si>
  <si>
    <t>Table 2.1.2</t>
  </si>
  <si>
    <t>Table 2.1.3</t>
  </si>
  <si>
    <t>Table 2.2.1</t>
  </si>
  <si>
    <t>Table 2.2.2</t>
  </si>
  <si>
    <t>Table 3.2.1</t>
  </si>
  <si>
    <t>Table 4.1.1</t>
  </si>
  <si>
    <t>Table 4.1.2</t>
  </si>
  <si>
    <t>Table 4.2.1</t>
  </si>
  <si>
    <t>Table 5.1.1</t>
  </si>
  <si>
    <t>№</t>
  </si>
  <si>
    <t>01.10.2010*</t>
  </si>
  <si>
    <t>Банки</t>
  </si>
  <si>
    <t>Страховые организации</t>
  </si>
  <si>
    <t>Ипотечные организации</t>
  </si>
  <si>
    <t>(тыс. тенге)</t>
  </si>
  <si>
    <t>Активы финансовых институтов</t>
  </si>
  <si>
    <t>Профессиональные участники РЦБ*</t>
  </si>
  <si>
    <t>Накопительные пенсионные фонды**</t>
  </si>
  <si>
    <t>Организации, осуществляющие отдельные виды банковских операций*</t>
  </si>
  <si>
    <t>Всего</t>
  </si>
  <si>
    <t>* - без учета БВУ</t>
  </si>
  <si>
    <t>** - по пенсионным активам</t>
  </si>
  <si>
    <t>ROA</t>
  </si>
  <si>
    <t>ROE</t>
  </si>
  <si>
    <t>Solvency factors of the corporate sector</t>
  </si>
  <si>
    <t>Solvency factors of the corporate sector by economic sectors</t>
  </si>
  <si>
    <t>Liabilities to banks, total</t>
  </si>
  <si>
    <t>Reserve deposits</t>
  </si>
  <si>
    <t>Correspondent accounts in Tenge</t>
  </si>
  <si>
    <t>Cumulative GAP to financial assets</t>
  </si>
  <si>
    <t>Return on assets, %</t>
  </si>
  <si>
    <t>Credit Risk of Banks</t>
  </si>
  <si>
    <t>Change in the loan portfolio, % for the period</t>
  </si>
  <si>
    <t>Title:</t>
  </si>
  <si>
    <t>The Structure of the Financial Sector</t>
  </si>
  <si>
    <t>Number of financial institutions</t>
  </si>
  <si>
    <t>(units)</t>
  </si>
  <si>
    <t>Banks</t>
  </si>
  <si>
    <t>Insurance organizations</t>
  </si>
  <si>
    <t>Registrars</t>
  </si>
  <si>
    <t>Pension asset management companies (PAMC)</t>
  </si>
  <si>
    <t>Investment portfolio managers (IPM)</t>
  </si>
  <si>
    <t>Custodians</t>
  </si>
  <si>
    <t>Trade organizers</t>
  </si>
  <si>
    <t>Accumulation pension funds</t>
  </si>
  <si>
    <t>Mortgage companies</t>
  </si>
  <si>
    <t>including investment companies</t>
  </si>
  <si>
    <t>Brokers-Dealers</t>
  </si>
  <si>
    <t>Transfer agents</t>
  </si>
  <si>
    <t>Source: FSA</t>
  </si>
  <si>
    <t>(as %)</t>
  </si>
  <si>
    <t>Item</t>
  </si>
  <si>
    <t>at 1.01.2009</t>
  </si>
  <si>
    <t>at 1.01.2010</t>
  </si>
  <si>
    <t>at 1.10.2010</t>
  </si>
  <si>
    <t>Banks engaged in lending in the following sectors:</t>
  </si>
  <si>
    <t>legal entities</t>
  </si>
  <si>
    <t>individuals</t>
  </si>
  <si>
    <t>consumer loans to individuals</t>
  </si>
  <si>
    <t xml:space="preserve">for construction and home purchase by individuals </t>
  </si>
  <si>
    <t>residential mortgage loans to individuals</t>
  </si>
  <si>
    <t>construction</t>
  </si>
  <si>
    <t>trade</t>
  </si>
  <si>
    <t>Share of 5 largest banks by assets</t>
  </si>
  <si>
    <t>Insurance (reinsurance) organizations in the following sectors:</t>
  </si>
  <si>
    <t>Forecast of main currencies  Bloomberg Composite, as of 13  December 2010</t>
  </si>
  <si>
    <t xml:space="preserve">Non-tradable sectors </t>
  </si>
  <si>
    <t>The “depth” of relations financial development in Kazakhstan</t>
  </si>
  <si>
    <t>Bank loans to GDP</t>
  </si>
  <si>
    <t>Institutions performing certain types of banking operations</t>
  </si>
  <si>
    <t>Insurance actuaries</t>
  </si>
  <si>
    <t>Professional participants of the SM 1, including:</t>
  </si>
  <si>
    <t>The structure of the financial sector</t>
  </si>
  <si>
    <t xml:space="preserve">** Investments in non-primary secctors include investments in extrative industry, foreign investments in transport and commmunication and real estate transactions.
Investments in the infrastructure included gross investments in the state administration sector, education, public health service and provision of the social services,   utilities, social and personal services; production and distribution of electric energy, gas and water, as well as investments funded at the expense of the state budget funds, borrowings and owned funds in transport and communication.  
Investments in the non-primary sectors include those in agricultures, processing industry, construction, trade, hotels and restaurants, financial operations, as well as investment funded at the expenses of the state budget funds, borrowings and own funds invested in the real estate operations, rent and provision of services to the consumers.   
</t>
  </si>
  <si>
    <t xml:space="preserve">Share of 5 top financial institutions (by assets) of each segment </t>
  </si>
  <si>
    <t>general insurance</t>
  </si>
  <si>
    <t>Banks with 50% or more foreign participation in the authorized capital</t>
  </si>
  <si>
    <t>Percentage change in the premiums of insurance organizations depending on the ownership structure</t>
  </si>
  <si>
    <t>Skewness of the USD stock exchange market</t>
  </si>
  <si>
    <t>Indicators of the Interbank Money Market</t>
  </si>
  <si>
    <t>The amount of reverse REPO operations conducted by NBRK, including stock exchange and off-exchange operations (right axis)</t>
  </si>
  <si>
    <t xml:space="preserve">Liabilities of banks to the NBRK’s and volumes of  operations for liquidity provision </t>
  </si>
  <si>
    <t>Note: The amount excl.banks' deposits with the NBRK</t>
  </si>
  <si>
    <t>Dynamics of total turnover of the government securities market</t>
  </si>
  <si>
    <t>Dynamics of  total turnover of the non-government securities market</t>
  </si>
  <si>
    <t>Market of equity securities market, number of transactions</t>
  </si>
  <si>
    <t>Market of equity securities market, trading volumes</t>
  </si>
  <si>
    <t>Capitalization and yield of equity securities market</t>
  </si>
  <si>
    <t>Value of the KASE shares index as of end-month (right axis)</t>
  </si>
  <si>
    <t>Capitalization and yield of the non-government debt securities market</t>
  </si>
  <si>
    <t>Value of the KASE_BY index as of  end-month (right axis)</t>
  </si>
  <si>
    <t>mean</t>
  </si>
  <si>
    <t xml:space="preserve">Note: The sample includes the banks that comprise  99.5% of the banking system. ROA is calculated on the basis of quarterly data of net earnings before tax in annual terms </t>
  </si>
  <si>
    <t>The results are presented as net percentage change which is calculated as a difference in the  % of respondents who noted the increase /easing of  parameters, and the % of the respondents who noted the decrease / tightening of  parameters</t>
  </si>
  <si>
    <t>Note:  The results are presented as net percentage change which is calculated as a difference in the  % of respondents who noted the increase /easing of  parameters, and the % of the respondents who noted the decrease / tightening of  parameters. Results are provided as net percentage change which is calculated as a difference in  % of respondents that noted the increase /easing of this or that parameter, and % of respondents that noted the decrease / tightening of this or that parameter. In this case the diagram shows changes in the actual demand and willingness to lend.</t>
  </si>
  <si>
    <t xml:space="preserve">Note:  The results are presented as net percentage change which is calculated as a difference in the  % of respondents who noted the increase /easing of  parameters, and the % of the respondents who noted the decrease / tightening of  parameters.  </t>
  </si>
  <si>
    <t>Share of problem loans by industry in the total loan portfolio broken down by bank groups,
 as of  01.10.2010</t>
  </si>
  <si>
    <t>Share of problem loans by industry in the total volume of problem loans broken down by bank groups, as of 01.10.2010г.</t>
  </si>
  <si>
    <t>Share of problem loans by industry in the total loan portfolio broken down by bank groups, 
 as of  01.10.2010</t>
  </si>
  <si>
    <t>Note: 1)Group 1 includes 3 restructured banks  (BTA Bank, Alliance Bank, and Temir Bank), group  2 - banks with the market share of up to  2% incl. (excluding 3 restructured banks), group 3 - banks with the market share less than 2% and over  0.10% as of 01.10.2010;2)  Problem loans consist of doubtful loans of category 5 and loss loans.</t>
  </si>
  <si>
    <t>Prolongation of the entire loan tenor and change in the payment schedule</t>
  </si>
  <si>
    <t>Loans written off the balance sheet to the total loan portfolio</t>
  </si>
  <si>
    <t>Loans written off the balance sheet</t>
  </si>
  <si>
    <t>Loans written off the balance sheet to the total loanportfolio (right axis)</t>
  </si>
  <si>
    <t xml:space="preserve">Note:1) Data do not include households; 2)Problem loans by economic sectors – doubtful of category 5 + loss loans by economic sectors </t>
  </si>
  <si>
    <t>Source: ASRK, FSA, NBRK calculations</t>
  </si>
  <si>
    <t>Mean</t>
  </si>
  <si>
    <t>Financial soundness risks of the corporate sector (large and medium-size enterprises)**</t>
  </si>
  <si>
    <t>Financial soundness risks of the corporate sector (large and medium-size enterprises)</t>
  </si>
  <si>
    <t>Debt of  households to GDP</t>
  </si>
  <si>
    <t>Debt of  households to assets of households</t>
  </si>
  <si>
    <t>Debt of  households to banks/income of households</t>
  </si>
  <si>
    <t>Share of  problem loans in the total loan portfolio of individuals</t>
  </si>
  <si>
    <t>Expected capital losses (macroeconometric model)</t>
  </si>
  <si>
    <t xml:space="preserve">            1 and 2 qtr.2010 are computed excl. BTA because of its negative capital</t>
  </si>
  <si>
    <t xml:space="preserve"> Stress-testing as of  October 1, 2010 (appreciation of the exchange rate on the US Dollar)</t>
  </si>
  <si>
    <t>Stress-testing as of October 1, 2010 (impairment of real estate)</t>
  </si>
  <si>
    <t>Stress-testing as of  October 1, 2010 (deterioration of loan quality in the construction sector, trade and industry)</t>
  </si>
  <si>
    <t>Stress-testing as of  October 1, 2010 (impairment of real estate)</t>
  </si>
  <si>
    <t>Stress-testing as of October 1, 2010 (deterioration of loan quality in the construction sector, trade and industry)</t>
  </si>
  <si>
    <t>Net  purchase by NBRK</t>
  </si>
  <si>
    <t>Average monthly rate of  USD</t>
  </si>
  <si>
    <t>Sum of reverse REPO operations conducted by NBRK over the period, incl.  stock exchange and off-exchange operations</t>
  </si>
  <si>
    <t>Rates on NBRK notes (right axis)</t>
  </si>
  <si>
    <t>Volume of the issue of  NBRK notes in circulation (for the period)</t>
  </si>
  <si>
    <t xml:space="preserve">Coverage by the government of the shortage of funding of the banking system </t>
  </si>
  <si>
    <t>Total volume of the support</t>
  </si>
  <si>
    <t>Trading</t>
  </si>
  <si>
    <t>Others by legal entities</t>
  </si>
  <si>
    <t>Others by individuals</t>
  </si>
  <si>
    <t>Note: Group 1 includes 3 restructured banks (BTA Bank, Alliance Bank and Temir Bank), group  2 - banks with a market share of up to 2% incl. (excl. 3 restructured banks), group 3 - banks with a market share  less  than 2% and  over 0.10% as of 01.10.2010.</t>
  </si>
  <si>
    <t>Note: 1) Group 1 includes 3 restructured banks (BTA Bank, Alliance Bank and Temir Bank), group  2 - banks with a market share of up to 2% incl. (excl. 3 restructured banks), group 3 - banks with a market share  less  than 2% and  over 0.10% as of 01.10.2010.
2) *- forthcoming payments for 1 year for servicing of gross foreign debt of banks existing as of  30.06.2010</t>
  </si>
  <si>
    <t>Information about residential mortgage loans provided by Kazakh banks</t>
  </si>
  <si>
    <t>Average housing prices</t>
  </si>
  <si>
    <t>Note:  An average price hereinafter means the average of 4 prices: sale of new standard housing and resale of tenement, housing with all modern amenities and elite housing</t>
  </si>
  <si>
    <t>Total volume of loasn which undergone restructuring</t>
  </si>
  <si>
    <t>Non-application of penalty sanction (fine and other sacnctions of the bank)</t>
  </si>
  <si>
    <t>Note: FX position is a difference between financial assets and liabilities in foreign currency on large and medium-size enterprises adjusted for cash receipts from the operating activity in foreign currency (in annual terms).
Equity – owners equity of large and medium-size enterprises.</t>
  </si>
  <si>
    <t>Incomes and debt of the corporate sector</t>
  </si>
  <si>
    <t>Source: OECD calculations</t>
  </si>
  <si>
    <t>NAC, NBRK calculations</t>
  </si>
  <si>
    <t>Source: Bloomberg, NBRK calculations</t>
  </si>
  <si>
    <t>Source: World Bank, NBRK calculations</t>
  </si>
  <si>
    <t>Source: АSRK,  NBRK calculations</t>
  </si>
  <si>
    <t>Source: АSRK, NBRK calculations</t>
  </si>
  <si>
    <t>Source:  АSRK, NBRK calculations</t>
  </si>
  <si>
    <t>Source: MoF, NBRK calculations</t>
  </si>
  <si>
    <t>Source: MoF, АSRK, NBRK calculations</t>
  </si>
  <si>
    <t>Source:FSA, NBRK calculations</t>
  </si>
  <si>
    <t>Savinds ratio (right axis)</t>
  </si>
  <si>
    <t>Implied USD/JPY volatility</t>
  </si>
  <si>
    <t>Implied EUR/USD volatility</t>
  </si>
  <si>
    <t>6 mon. 2010</t>
  </si>
  <si>
    <t>Borrowed funds</t>
  </si>
  <si>
    <t>Budget deficit (right axis)</t>
  </si>
  <si>
    <t>Non-oil deficit**  (right axis)</t>
  </si>
  <si>
    <t>¹-number of issued licenses</t>
  </si>
  <si>
    <t>Share of foreign capital in the authorized capital of banks (right axis)</t>
  </si>
  <si>
    <t>Percentage of assets of banks with foreign participation 50% or more in the total assets of banks (right axis)</t>
  </si>
  <si>
    <t>Source: KASE, NBRK calculations</t>
  </si>
  <si>
    <t>life insurance</t>
  </si>
  <si>
    <t>on attracted pension assets</t>
  </si>
  <si>
    <t>Large banks (whose assets exceed KZT 1 trln. at 01.10.2010)</t>
  </si>
  <si>
    <t>Other banks</t>
  </si>
  <si>
    <t>Restructured banks</t>
  </si>
  <si>
    <t>Share of foreign participation in the authorized capital of insurance (reinsurance) organizations</t>
  </si>
  <si>
    <t>Insurance organizations with foreign participation</t>
  </si>
  <si>
    <t xml:space="preserve">Insurance organizations with participation (and/or indirect participation) of the state </t>
  </si>
  <si>
    <t>Other insurance organizations</t>
  </si>
  <si>
    <t>Insurance (reinsurance) organizations within a bank conglomerate</t>
  </si>
  <si>
    <t>Other insurance (reinsurance) organizations</t>
  </si>
  <si>
    <t>Average weighted ratio of К2 12 mon.</t>
  </si>
  <si>
    <t>Five largest APFs (by attracted pension assets)</t>
  </si>
  <si>
    <t>Other APFs</t>
  </si>
  <si>
    <t>Average weighted ratio of К2 36 mon.</t>
  </si>
  <si>
    <t>Average weighted ratio of К2 60 mon.</t>
  </si>
  <si>
    <t>М3/GDP</t>
  </si>
  <si>
    <t>Deposits of residents to GDP</t>
  </si>
  <si>
    <t>Note: GDP data is given to annual terms</t>
  </si>
  <si>
    <t>Volumes of foreign exchange purchase by banks</t>
  </si>
  <si>
    <t>Jan.09</t>
  </si>
  <si>
    <t>Feb.09</t>
  </si>
  <si>
    <t>Mar.09</t>
  </si>
  <si>
    <t>Apr.09</t>
  </si>
  <si>
    <t>May.09</t>
  </si>
  <si>
    <t>Jun.09</t>
  </si>
  <si>
    <t>Jul.09</t>
  </si>
  <si>
    <t>Aug.09</t>
  </si>
  <si>
    <t>Sep.09</t>
  </si>
  <si>
    <t>Oct.09</t>
  </si>
  <si>
    <t>Nov.09</t>
  </si>
  <si>
    <t>Dec.09</t>
  </si>
  <si>
    <t>Jan.10</t>
  </si>
  <si>
    <t>Feb.10</t>
  </si>
  <si>
    <t>Mar.10</t>
  </si>
  <si>
    <t>Apr.10</t>
  </si>
  <si>
    <t>May 10</t>
  </si>
  <si>
    <t>Jun.10</t>
  </si>
  <si>
    <t>Jul10</t>
  </si>
  <si>
    <t>Aug.10</t>
  </si>
  <si>
    <t>Sep.10</t>
  </si>
  <si>
    <t>USD purchases</t>
  </si>
  <si>
    <t>Euro purchases</t>
  </si>
  <si>
    <t>Ruble purchases</t>
  </si>
  <si>
    <t>Purchase by NBRK</t>
  </si>
  <si>
    <t>Percentage of foreign exchange purchase at the KASE</t>
  </si>
  <si>
    <t>Source: NBRK</t>
  </si>
  <si>
    <t>USD sales</t>
  </si>
  <si>
    <t>Euro sales</t>
  </si>
  <si>
    <t>Ruble sales</t>
  </si>
  <si>
    <t>Percentage of foreign exchange sale at the KASE</t>
  </si>
  <si>
    <t>Sale by NBRK</t>
  </si>
  <si>
    <t>Highly liquid assets: Group 3</t>
  </si>
  <si>
    <t>Individual parameters of the banks' profitability</t>
  </si>
  <si>
    <t>Items</t>
  </si>
  <si>
    <t>Interest rate spread</t>
  </si>
  <si>
    <t>Earning assets (percentage in total assets, %)</t>
  </si>
  <si>
    <t xml:space="preserve">Risks of the Banking Sector </t>
  </si>
  <si>
    <t>Housing prices_Almaty</t>
  </si>
  <si>
    <t>Housing prices_Astana</t>
  </si>
  <si>
    <t>Housing prices_RK</t>
  </si>
  <si>
    <t>Dec.08</t>
  </si>
  <si>
    <t>Jun.08</t>
  </si>
  <si>
    <t>Dec.07</t>
  </si>
  <si>
    <t xml:space="preserve">25-th percentile </t>
  </si>
  <si>
    <t>Retunr on assets, %</t>
  </si>
  <si>
    <t>Structure of insurance premiums received *</t>
  </si>
  <si>
    <t>Receipt of premiums and payments under insurance classes anciliary to banking operations</t>
  </si>
  <si>
    <t>Distribution of insurance premiums under bank risk insurance contracts by insurance classes</t>
  </si>
  <si>
    <t xml:space="preserve">Concentration of insurance organizations comprising a bank conglomerate </t>
  </si>
  <si>
    <t>Insurance premiums ceded for reinsurance, including to non-residents</t>
  </si>
  <si>
    <t>Efficiecny of reinsuring risks abroad</t>
  </si>
  <si>
    <t>Income from insurance and inbestment activity (in KZT bln.)</t>
  </si>
  <si>
    <t xml:space="preserve">Dynamics of net profits of insurance organizations </t>
  </si>
  <si>
    <t>Investment protfolio structure of insurance (reinsurance) organizations</t>
  </si>
  <si>
    <t>Actual solvency margin adequacy ratio</t>
  </si>
  <si>
    <t>VIX</t>
  </si>
  <si>
    <t>US FEDERAL FUNDS (EFFECTIVE)</t>
  </si>
  <si>
    <t>EURO MAIN REFIN. OPERATIONS (ECB)</t>
  </si>
  <si>
    <t>TARGET POLICY RATE - UNCOLLTZD. CALL</t>
  </si>
  <si>
    <t>Brent</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</si>
  <si>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</si>
  <si>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</si>
  <si>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</si>
  <si>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</si>
  <si>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</si>
  <si>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</si>
  <si>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</si>
  <si>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</si>
  <si>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</si>
  <si>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</si>
  <si>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</si>
  <si>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</si>
  <si>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</si>
  <si>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</si>
  <si>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</si>
  <si>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</si>
  <si>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</si>
  <si>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</si>
  <si>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</si>
  <si>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</si>
  <si>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Figure 2.2.1</t>
  </si>
  <si>
    <t>Figure 2.2.2</t>
  </si>
  <si>
    <t>Figure 2.2.3</t>
  </si>
  <si>
    <t>Figure 2.2.4</t>
  </si>
  <si>
    <t>Figure 2.2.5</t>
  </si>
  <si>
    <t>Figure 3.1.1</t>
  </si>
  <si>
    <t>Figure 3.1.2</t>
  </si>
  <si>
    <t>Figure 3.1.3</t>
  </si>
  <si>
    <t>Figure 3.1.4</t>
  </si>
  <si>
    <t>Figure 3.1.5</t>
  </si>
  <si>
    <t>Figure 3.1.6</t>
  </si>
  <si>
    <t>Figure 3.1.7</t>
  </si>
  <si>
    <t>Figure 3.1.8</t>
  </si>
  <si>
    <t>Figure 3.1.9</t>
  </si>
  <si>
    <t>Figure 3.1.10</t>
  </si>
  <si>
    <t>Figure 3.2.1</t>
  </si>
  <si>
    <t>Figure 3.2.2</t>
  </si>
  <si>
    <t>Figure 3.2.3</t>
  </si>
  <si>
    <t>Figure 3.2.4</t>
  </si>
  <si>
    <t>Figure 3.2.5</t>
  </si>
  <si>
    <t>Figure 3.2.6</t>
  </si>
  <si>
    <t>Figure 3.2.7</t>
  </si>
  <si>
    <t>Figure 3.2.8</t>
  </si>
  <si>
    <t>Figure 3.2.9</t>
  </si>
  <si>
    <t>Figure 3.2.10</t>
  </si>
  <si>
    <t>Figure 3.2.11</t>
  </si>
  <si>
    <t>Figure 3.2.12</t>
  </si>
  <si>
    <t>Figure 3.2.13</t>
  </si>
  <si>
    <t>Figure 3.2.14</t>
  </si>
  <si>
    <t>Figure 3.2.15</t>
  </si>
  <si>
    <t>Figure 3.2.16</t>
  </si>
  <si>
    <t>Figure 3.2.17</t>
  </si>
  <si>
    <t>Figure 3.2.18</t>
  </si>
  <si>
    <t>Figure 3.2.19</t>
  </si>
  <si>
    <t>Figure 3.2.20</t>
  </si>
  <si>
    <t>Figure 3.2.21</t>
  </si>
  <si>
    <t>Figure 3.2.22</t>
  </si>
  <si>
    <t>Figure 3.2.23</t>
  </si>
  <si>
    <t>Figure 3.3.1</t>
  </si>
  <si>
    <t>Figure 3.3.2</t>
  </si>
  <si>
    <t>Figure 3.3.3</t>
  </si>
  <si>
    <t>Figure 3.3.4</t>
  </si>
  <si>
    <t>Figure 3.3.5</t>
  </si>
  <si>
    <t>Figure 3.3.6</t>
  </si>
  <si>
    <t>Figure 3.3.7</t>
  </si>
  <si>
    <t>Figure 3.3.8</t>
  </si>
  <si>
    <t>Figure 3.3.9</t>
  </si>
  <si>
    <t>Figure 3.3.10</t>
  </si>
  <si>
    <t>Figure 3.3.11</t>
  </si>
  <si>
    <t>Figure 3.3.12</t>
  </si>
  <si>
    <t>Figure 3.3.13</t>
  </si>
  <si>
    <t>Figure 4.1.1</t>
  </si>
  <si>
    <t>Figure 4.1.2</t>
  </si>
  <si>
    <t>Figure 4.1.3</t>
  </si>
  <si>
    <t>Figure 4.1.4</t>
  </si>
  <si>
    <t>Figure 4.1.5</t>
  </si>
  <si>
    <t>Figure 4.1.6</t>
  </si>
  <si>
    <t>Figure 4.1.7</t>
  </si>
  <si>
    <t>Figure 4.1.8</t>
  </si>
  <si>
    <t>Figure 4.1.9</t>
  </si>
  <si>
    <t>Figure 4.1.10</t>
  </si>
  <si>
    <t>Figure 4.1.11</t>
  </si>
  <si>
    <t>Figure 4.1.12</t>
  </si>
  <si>
    <t>Figure 4.1.13</t>
  </si>
  <si>
    <t>Figure 4.2.1</t>
  </si>
  <si>
    <t>Figure 4.2.2</t>
  </si>
  <si>
    <t>Figure 4.2.3</t>
  </si>
  <si>
    <t>Figure 4.2.4</t>
  </si>
  <si>
    <t>Figure 4.2.5</t>
  </si>
  <si>
    <t>Figure 4.2.6</t>
  </si>
  <si>
    <t>Figure 4.3.1</t>
  </si>
  <si>
    <t>Figure 4.3.2</t>
  </si>
  <si>
    <t>Figure 4.3.3</t>
  </si>
  <si>
    <t>Figure 4.3.4</t>
  </si>
  <si>
    <t>Figure 4.3.5</t>
  </si>
  <si>
    <t>Figure 4.3.6</t>
  </si>
  <si>
    <t>Figure 4.3.7</t>
  </si>
  <si>
    <t>Figure 4.3.8</t>
  </si>
  <si>
    <t>Figure 4.3.9</t>
  </si>
  <si>
    <t>Figure 5.1.1</t>
  </si>
  <si>
    <t>Figure 5.2.1</t>
  </si>
  <si>
    <t>Figure 5.2.2</t>
  </si>
  <si>
    <t>Figure 5.2.3</t>
  </si>
  <si>
    <t>Figure 6.1.1</t>
  </si>
  <si>
    <t>Figure 6.1.2</t>
  </si>
  <si>
    <t>Figure 6.1.3</t>
  </si>
  <si>
    <t>Figure 6.2.1</t>
  </si>
  <si>
    <t>Figure 6.2.2</t>
  </si>
  <si>
    <t>Lending structure of non-banking organizations</t>
  </si>
  <si>
    <t>Loan portfolio quality of non-banking organizations</t>
  </si>
  <si>
    <t>Profitability ratios of organizations engaged in certain types of banking operations</t>
  </si>
  <si>
    <t>Solvency risks of non-banking organizations</t>
  </si>
  <si>
    <t>Information about assets, liabilities and equity of mortgage companies</t>
  </si>
  <si>
    <t>Loan portfolio dynamics of mortgage companies</t>
  </si>
  <si>
    <t>Sources of financing investment in fixed capital</t>
  </si>
  <si>
    <t>State Budget</t>
  </si>
  <si>
    <t>Equity capital</t>
  </si>
  <si>
    <t>Foreign investments</t>
  </si>
  <si>
    <t xml:space="preserve">Capital investments by lines of use </t>
  </si>
  <si>
    <t>1 qtr. 2007</t>
  </si>
  <si>
    <t>2 qtr. 2007</t>
  </si>
  <si>
    <t>3 qtr. 2007</t>
  </si>
  <si>
    <t>4 qtr. 2007</t>
  </si>
  <si>
    <t>State budget parameters</t>
  </si>
  <si>
    <t>Note: Data for the survey of 12 banks</t>
  </si>
  <si>
    <t>Macroeconometric model</t>
  </si>
  <si>
    <t>Panel model</t>
  </si>
  <si>
    <t>Expected capital losses (panel model)</t>
  </si>
  <si>
    <t>Loan portfolio quality of mortgage companies</t>
  </si>
  <si>
    <t>Profitability ratios of mortgage companies</t>
  </si>
  <si>
    <t>Dynamics of growth in pension accumulations (KZT bln.)</t>
  </si>
  <si>
    <t xml:space="preserve">Government Regulation of the Financial Sector </t>
  </si>
  <si>
    <t>Measuers taken by the National Bank to Mainatin the Financial System Stability</t>
  </si>
  <si>
    <t>Volumes of the NBRK's operations in the foreign exchange market</t>
  </si>
  <si>
    <t>NBRK's operations related to regulation of the liquidity level</t>
  </si>
  <si>
    <t>Reserve assets and minimum reserve requirements</t>
  </si>
  <si>
    <t>Measures Taken by the Government and the NWF to Support the Financial Sector</t>
  </si>
  <si>
    <t>Liquidity Risk and Systemic Risk</t>
  </si>
  <si>
    <t>Pension Funds</t>
  </si>
  <si>
    <t>Insurance Sector</t>
  </si>
  <si>
    <t>Risks of the Non-Banking Sector</t>
  </si>
  <si>
    <t xml:space="preserve"> 01.04.2006</t>
  </si>
  <si>
    <t xml:space="preserve"> 01.01.2007</t>
  </si>
  <si>
    <t xml:space="preserve"> 01.04.2007</t>
  </si>
  <si>
    <r>
      <t>2010</t>
    </r>
    <r>
      <rPr>
        <b/>
        <vertAlign val="superscript"/>
        <sz val="10"/>
        <color indexed="8"/>
        <rFont val="Times New Roman"/>
        <family val="1"/>
        <charset val="204"/>
      </rPr>
      <t>а</t>
    </r>
  </si>
  <si>
    <t>3 кв. 2010</t>
  </si>
  <si>
    <t>ROA, %</t>
  </si>
  <si>
    <t xml:space="preserve">Household consumption </t>
  </si>
  <si>
    <t>Contribution of traded and non-traded sectors and growth of primary sectors</t>
  </si>
  <si>
    <t>Sources and uses of funds of the National Fund</t>
  </si>
  <si>
    <t>Stress-testing as of  October 1, 2010 (appreciation of the exchange rate on the US Dollar)</t>
  </si>
  <si>
    <t xml:space="preserve">Structure of insurance premiums received </t>
  </si>
  <si>
    <t>Distribution of insurance premiums by types of insurance</t>
  </si>
  <si>
    <t>Structure of insurance indemnities</t>
  </si>
  <si>
    <t>Loans provided by organizations engaged in certain types of  banking operations to legal entities and individuals</t>
  </si>
  <si>
    <t>Total volume of foreign claims on the Kazakh banks  (USD bln.)</t>
  </si>
  <si>
    <t>(USD mln.)</t>
  </si>
  <si>
    <t>Note: * contribution to added value growth
Tradable sectors cover agriculture, mining and processing industry.  Other sectors not covered by tradable sectors are included into non-tradable sectors.</t>
  </si>
  <si>
    <t>Note: * contribution to increase of the gross added value 
Tradable sectors cover agriculture, mining and processing industry.  Other sectors not covered by tradable sectors are included into non-tradable sectors.</t>
  </si>
  <si>
    <t>Note: Classification of securities traded at the  KASE is subject to change in September 2008</t>
  </si>
  <si>
    <t>Net FX position of banks in USD to their equity</t>
  </si>
  <si>
    <t>Deposits with banks</t>
  </si>
  <si>
    <t xml:space="preserve">Consumption by state administration bodies </t>
  </si>
  <si>
    <t>Gross fixed capital formation</t>
  </si>
  <si>
    <t>Change in stock inventories</t>
  </si>
  <si>
    <t xml:space="preserve">Net export </t>
  </si>
  <si>
    <t>Capital investments by lines of use **</t>
  </si>
  <si>
    <t xml:space="preserve">Non-primary sectors </t>
  </si>
  <si>
    <t xml:space="preserve">Infrastructure </t>
  </si>
  <si>
    <t>9 months 2008</t>
  </si>
  <si>
    <t>9 months 2009</t>
  </si>
  <si>
    <t>9 months 2010</t>
  </si>
  <si>
    <t xml:space="preserve">Note: * real growth, YoY      </t>
  </si>
  <si>
    <t>Interest rates on NBRK loans and notes</t>
  </si>
  <si>
    <t>Loans to economy</t>
  </si>
  <si>
    <t xml:space="preserve">NBRK notes </t>
  </si>
  <si>
    <t>Non-primary sectors</t>
  </si>
  <si>
    <t>9 months  2009</t>
  </si>
  <si>
    <t>9 months  2010</t>
  </si>
  <si>
    <t xml:space="preserve">Note: * real growth, YoY       </t>
  </si>
  <si>
    <t>Note: * for the period</t>
  </si>
  <si>
    <t>** less transfers from NFRK</t>
  </si>
  <si>
    <t xml:space="preserve">Government debt </t>
  </si>
  <si>
    <t xml:space="preserve">External government debt </t>
  </si>
  <si>
    <t>Source: MoF</t>
  </si>
  <si>
    <t>Use of NFRK funds</t>
  </si>
  <si>
    <t xml:space="preserve">Note: * for the period </t>
  </si>
  <si>
    <t>Deficit to GDP ratio</t>
  </si>
  <si>
    <t>Non-oil deficit* to GDP</t>
  </si>
  <si>
    <t>State debt to GDP</t>
  </si>
  <si>
    <t>Government expenditures to GDP</t>
  </si>
  <si>
    <t>Receipts to GDP</t>
  </si>
  <si>
    <t>Note: * less trabsfers from NFRK</t>
  </si>
  <si>
    <t xml:space="preserve">Relative parameters of the state budget </t>
  </si>
  <si>
    <t>1 Q 2007</t>
  </si>
  <si>
    <t>2Q. 2007</t>
  </si>
  <si>
    <t>Spot</t>
  </si>
  <si>
    <t>1qtr. 11</t>
  </si>
  <si>
    <t>2qtr. 11</t>
  </si>
  <si>
    <t>3qtr. 11</t>
  </si>
  <si>
    <t>4qtr. 11</t>
  </si>
  <si>
    <t>Development of the Payment Systems of Kazakhstan</t>
  </si>
  <si>
    <t>Payment flows in the payment systems of Kazakhstan</t>
  </si>
  <si>
    <t>System</t>
  </si>
  <si>
    <t>9 month.of 2010*</t>
  </si>
  <si>
    <t>Payment volumes, KZT trln.</t>
  </si>
  <si>
    <t>Number of payments, in mln. of transactions</t>
  </si>
  <si>
    <t>Change in the payment volumes, %  (right axis)</t>
  </si>
  <si>
    <t>Change in the number of payments, %  (right axis)</t>
  </si>
  <si>
    <t>ISMT</t>
  </si>
  <si>
    <t>ICS</t>
  </si>
  <si>
    <t>* 9 mon. of 2010 as compared to the respective period of 2009</t>
  </si>
  <si>
    <t>Payment volumes broken down by the types of payment purposes</t>
  </si>
  <si>
    <t>9 mon. of 2009</t>
  </si>
  <si>
    <t>Change</t>
  </si>
  <si>
    <t>in KZT bln.</t>
  </si>
  <si>
    <t>as % of the total volume</t>
  </si>
  <si>
    <t xml:space="preserve">as % </t>
  </si>
  <si>
    <t>Foreign currency and precious metals transactions</t>
  </si>
  <si>
    <t>Deposits</t>
  </si>
  <si>
    <t>Loans</t>
  </si>
  <si>
    <t>Securities, bills and certificates of deposit issued by non-residents of the RK</t>
  </si>
  <si>
    <t>Securities and bills issued by residents of the RK</t>
  </si>
  <si>
    <t>Goods and intangible assets</t>
  </si>
  <si>
    <t>Other payments*</t>
  </si>
  <si>
    <t>* include retirement benefit paymentsand allowances, specific transfers, payments to and from the budget.</t>
  </si>
  <si>
    <t>9 mon. of 2010</t>
  </si>
  <si>
    <t>9 mon. 2010</t>
  </si>
  <si>
    <t>CLI</t>
  </si>
  <si>
    <t>Investments* (right axis)</t>
  </si>
  <si>
    <t>Note: * less transfers from NFRK</t>
  </si>
  <si>
    <t>NFRK sources of funds</t>
  </si>
  <si>
    <r>
      <t>1</t>
    </r>
    <r>
      <rPr>
        <sz val="8"/>
        <rFont val="Times New Roman"/>
        <family val="1"/>
        <charset val="204"/>
      </rPr>
      <t>User's opening balance means the amount of money transferred by the user from a correspondent account to the position in the system.</t>
    </r>
  </si>
  <si>
    <r>
      <t>2</t>
    </r>
    <r>
      <rPr>
        <sz val="8"/>
        <rFont val="Times New Roman"/>
        <family val="1"/>
        <charset val="204"/>
      </rPr>
      <t xml:space="preserve"> MLR (money liquidity ratio) is equal to the system liquidity ratio (opening balances of all users) to the amount of debit turnover in ISMT and not executed (rejected) payments in ISMT                                                                </t>
    </r>
  </si>
  <si>
    <r>
      <t>3</t>
    </r>
    <r>
      <rPr>
        <sz val="8"/>
        <rFont val="Times New Roman"/>
        <family val="1"/>
        <charset val="204"/>
      </rPr>
      <t xml:space="preserve"> MTR (money turnover ratio) is equal to the ratio of thedebit turnover in ISMT in the system liquidity.</t>
    </r>
  </si>
  <si>
    <t>Payment documents registered in the queue</t>
  </si>
  <si>
    <t>Number of documents, in units (right axis)</t>
  </si>
  <si>
    <t>Document amount, in KZT bln.</t>
  </si>
  <si>
    <t>Totle:</t>
  </si>
  <si>
    <t>Share of restructured consumer loans in the portfolio of restructured loans of individuals</t>
  </si>
  <si>
    <t xml:space="preserve">Structure of parameters in respect of which restructuring was provided </t>
  </si>
  <si>
    <t>at the end of 3rd qtr. 2010</t>
  </si>
  <si>
    <t xml:space="preserve">Providing a delay for the past due repayment </t>
  </si>
  <si>
    <t>Providing a borrower with an opportunity to refinance its debt to a bank within a period determined by the bank  (by taking an additional collateral by the bank from the borrower), including via borrower's application to another bank</t>
  </si>
  <si>
    <t>Other</t>
  </si>
  <si>
    <t>Stress-testing of banks</t>
  </si>
  <si>
    <t>Baseline scenario</t>
  </si>
  <si>
    <t>stress</t>
  </si>
  <si>
    <t>shock</t>
  </si>
  <si>
    <t>к2 - stress-scenarios</t>
  </si>
  <si>
    <t>к2 - shock scenarios</t>
  </si>
  <si>
    <t>1 qtr. 2010*</t>
  </si>
  <si>
    <t>2 qtr. 2010*</t>
  </si>
  <si>
    <t>3 qtr. 2010</t>
  </si>
  <si>
    <t>4 qtr. 2010</t>
  </si>
  <si>
    <t>1 qtr. 2011</t>
  </si>
  <si>
    <t>2 qtr. 2011</t>
  </si>
  <si>
    <t>3 qtr. 2011</t>
  </si>
  <si>
    <t>к1-1 stress-secnarios</t>
  </si>
  <si>
    <t>к1-1 shock scenarios</t>
  </si>
  <si>
    <t>Note: Computed for 19 banks</t>
  </si>
  <si>
    <t>Actual</t>
  </si>
  <si>
    <t xml:space="preserve">Adequacy ratio k1-1 </t>
  </si>
  <si>
    <t>Adequacy ratio k1-2</t>
  </si>
  <si>
    <t>Adequacy ratio k2</t>
  </si>
  <si>
    <t xml:space="preserve">Title: </t>
  </si>
  <si>
    <t>Capital adequacy ratios</t>
  </si>
  <si>
    <t>k1 (from 1.08.09 к-1-1)</t>
  </si>
  <si>
    <t>k1 (from 1.08.09 к-1-1), (excl. 3 banks)</t>
  </si>
  <si>
    <t>k2 (exck. 3 banks)</t>
  </si>
  <si>
    <t>Equity structure of banks</t>
  </si>
  <si>
    <t>Common shares</t>
  </si>
  <si>
    <t>Preferred shares</t>
  </si>
  <si>
    <t>Reserves (provisions) against general bank risks</t>
  </si>
  <si>
    <t xml:space="preserve">Retained net profit (uncovered loss) of prior years </t>
  </si>
  <si>
    <t>Retained net profit (uncovered loss)</t>
  </si>
  <si>
    <t>Assessment of pressure on the bank's capital by the provisions</t>
  </si>
  <si>
    <t>Quartiles</t>
  </si>
  <si>
    <t>Number of banks</t>
  </si>
  <si>
    <t>Share of provisions in the loan portfolio</t>
  </si>
  <si>
    <t>Liabilities to non-residents of the banking system,%</t>
  </si>
  <si>
    <t>Liabilities to residents of the banking system,%</t>
  </si>
  <si>
    <t>Structure of liabilities to non-residents of the Republic of Kazakhstan (KZT bln.)</t>
  </si>
  <si>
    <t>loans</t>
  </si>
  <si>
    <t>deposist of SPVs</t>
  </si>
  <si>
    <t>securities issued into circulation</t>
  </si>
  <si>
    <t>subordinated debts</t>
  </si>
  <si>
    <t>liabilities to non-residents of the RK, including:</t>
  </si>
  <si>
    <t>Structure of the deposits base of banks*</t>
  </si>
  <si>
    <t>Deposits of legal entities, KZT bln.</t>
  </si>
  <si>
    <t>Rate of growth in deposits of legal entities (year to year)</t>
  </si>
  <si>
    <t>Deposits of individulas, KZT bln.</t>
  </si>
  <si>
    <t>Note:* - excluding deposits of SPVs</t>
  </si>
  <si>
    <t>Rate of growth in deposits of individuals (year to year)</t>
  </si>
  <si>
    <t>Income of individuals and real estate prices</t>
  </si>
  <si>
    <t xml:space="preserve">Disposable income of households, KZT bln. </t>
  </si>
  <si>
    <t>Average wage (growth rate qtr. to qtr.,right axis)</t>
  </si>
  <si>
    <t>Housing prices by 4 prices on average, KZT per 1 qtr. (growth rate qtr. to qtr.,right axis)</t>
  </si>
  <si>
    <t>Number of bank customers (change - year to year)</t>
  </si>
  <si>
    <t>Deposits of individuals (change - year to year)</t>
  </si>
  <si>
    <t>Deposits of individuals and the number of bank customers</t>
  </si>
  <si>
    <t>4 qtr.2008</t>
  </si>
  <si>
    <t>Item:</t>
  </si>
  <si>
    <t>Deposit base structure of banks, KZT bln.</t>
  </si>
  <si>
    <t>Volumes of deposits of the NWF's subsidiaries, including resources of the SAF</t>
  </si>
  <si>
    <t xml:space="preserve">Volume of funds placed as part of the governmental programs for the support of top-priority industries </t>
  </si>
  <si>
    <t>Deposits of individuals</t>
  </si>
  <si>
    <t xml:space="preserve">4 qtr. 2009 </t>
  </si>
  <si>
    <t xml:space="preserve">1 qtr. 2010 </t>
  </si>
  <si>
    <t xml:space="preserve">2 qtr. 2010 </t>
  </si>
  <si>
    <t xml:space="preserve">3 qtr. 2010 </t>
  </si>
  <si>
    <t>1 qtr. 2010</t>
  </si>
  <si>
    <t>2 qtr. 2010</t>
  </si>
  <si>
    <t xml:space="preserve">Deposits of legal entities, excl. deposits of the state-owned companies </t>
  </si>
  <si>
    <t>Gross inflow of deposits</t>
  </si>
  <si>
    <t>Gross outflow of deposits</t>
  </si>
  <si>
    <t xml:space="preserve">Change in deposits of individuals by group of banks </t>
  </si>
  <si>
    <t>Funding gap and ratio of loans to deposits</t>
  </si>
  <si>
    <t>Ratio of loans to deposits</t>
  </si>
  <si>
    <t>Gap (Loans - Deposits)</t>
  </si>
  <si>
    <t>Average weighted interest rate on deposits of individuals</t>
  </si>
  <si>
    <t>Interest rate on deposits and LIBOR rate</t>
  </si>
  <si>
    <t>Source: NBRK, Datastream</t>
  </si>
  <si>
    <t>Average weighted interest rate on deposits of legal entities</t>
  </si>
  <si>
    <t xml:space="preserve">Water supply, sewage system, control over waste collection and  distribution   </t>
  </si>
  <si>
    <t>Construction</t>
  </si>
  <si>
    <t>Wholesale and retail trade, repair of cars and motorcycles</t>
  </si>
  <si>
    <t>Transport and warehousing</t>
  </si>
  <si>
    <t>Accomodation amd catering services</t>
  </si>
  <si>
    <t>Information and communications</t>
  </si>
  <si>
    <t>Financial and insurance activity</t>
  </si>
  <si>
    <t>Activity in the area of administrative and  ancillary service</t>
  </si>
  <si>
    <t>Public administration and defence, mandatory social security</t>
  </si>
  <si>
    <t>Activity of extra-territorial organizations and bodies</t>
  </si>
  <si>
    <t>Alliance Bank</t>
  </si>
  <si>
    <t>ATF Bank</t>
  </si>
  <si>
    <t>Caspyi Bank</t>
  </si>
  <si>
    <t>Bank CenterCredit</t>
  </si>
  <si>
    <t>BTA Bank</t>
  </si>
  <si>
    <t>Eurasian Bank</t>
  </si>
  <si>
    <t>Kazcommertsbank</t>
  </si>
  <si>
    <t>Halyk Bank</t>
  </si>
  <si>
    <t>Nurbank</t>
  </si>
  <si>
    <t>Temirbank</t>
  </si>
  <si>
    <t>Tsesna Bank</t>
  </si>
  <si>
    <t>Bank Astana Finance</t>
  </si>
  <si>
    <t>Savings Bank Kazakhstan</t>
  </si>
  <si>
    <t>Deltabank</t>
  </si>
  <si>
    <t>Danabank</t>
  </si>
  <si>
    <t>Equity participation</t>
  </si>
  <si>
    <t>Equity participation (preferred shares)</t>
  </si>
  <si>
    <t>Placement of conditional deposits against the pledge of bank's shares</t>
  </si>
  <si>
    <t>Volume of deposits of the NWF's subsidiaries, including the SAF</t>
  </si>
  <si>
    <t>Total volume of support</t>
  </si>
  <si>
    <t>Assets (less provisions)</t>
  </si>
  <si>
    <t>Payment Systems</t>
  </si>
  <si>
    <t>Share of pension assets in economic sectors*</t>
  </si>
  <si>
    <t>Average weighted nominal return ratio and accumulated rate of inflation</t>
  </si>
  <si>
    <t>Dynamics of changes in pension accumulations and investment return of APFs (KZT bln.)</t>
  </si>
  <si>
    <t>Volumes of pension assets of APFs weighted by risk types (KZT bln.)</t>
  </si>
  <si>
    <t>Volumes  of pension assets of APFs weighted by risk types (KZT bln.)</t>
  </si>
  <si>
    <t>Risks of Other Financial Organizations</t>
  </si>
  <si>
    <t>Sectoral distribution of the ratio of income before tax to debt to the banking sector</t>
  </si>
  <si>
    <t>Capital Adequacy and the Funding Structure of Banks</t>
  </si>
  <si>
    <t>Liabilities of banks to non-residents (share in total liabilities)</t>
  </si>
  <si>
    <t>Deposits of individuals and the number of banks' customers</t>
  </si>
  <si>
    <t>(contribution to a quarterly growth rate in annual terms)</t>
  </si>
  <si>
    <t>Developed</t>
  </si>
  <si>
    <t>Developing</t>
  </si>
  <si>
    <t>Global Trade recovery</t>
  </si>
  <si>
    <t>Exports</t>
  </si>
  <si>
    <t>Imports</t>
  </si>
  <si>
    <t>Source: Thomson Reuters  (Datastream)</t>
  </si>
  <si>
    <t>Jan.07</t>
  </si>
  <si>
    <t>Apr.07</t>
  </si>
  <si>
    <t>Jul.07</t>
  </si>
  <si>
    <t>Oct.07</t>
  </si>
  <si>
    <t>Jan.08</t>
  </si>
  <si>
    <t>Apr.08</t>
  </si>
  <si>
    <t>Jul.08</t>
  </si>
  <si>
    <t>Oct.08</t>
  </si>
  <si>
    <t>US Consumer market</t>
  </si>
  <si>
    <t>1qtr.2007</t>
  </si>
  <si>
    <t>2qtr.2007</t>
  </si>
  <si>
    <t>3qtr.2007</t>
  </si>
  <si>
    <t>4qtr.2007</t>
  </si>
  <si>
    <t>Net financial assets</t>
  </si>
  <si>
    <t>Consumer loans</t>
  </si>
  <si>
    <t>US$ bln.</t>
  </si>
  <si>
    <t>Source: US FRS</t>
  </si>
  <si>
    <t xml:space="preserve">Growth forecast of the countries worldwide </t>
  </si>
  <si>
    <t>(annual percentage change)</t>
  </si>
  <si>
    <t>Developed countries</t>
  </si>
  <si>
    <t>USA</t>
  </si>
  <si>
    <t>Euro zone</t>
  </si>
  <si>
    <t>Japan</t>
  </si>
  <si>
    <t>Developing countries</t>
  </si>
  <si>
    <t>Asia</t>
  </si>
  <si>
    <t xml:space="preserve">   China</t>
  </si>
  <si>
    <t xml:space="preserve">   India</t>
  </si>
  <si>
    <t xml:space="preserve"> Latin America</t>
  </si>
  <si>
    <t xml:space="preserve">   Brazil</t>
  </si>
  <si>
    <t>Eastern Europe</t>
  </si>
  <si>
    <t>CIS</t>
  </si>
  <si>
    <t xml:space="preserve">   Russia</t>
  </si>
  <si>
    <t xml:space="preserve">   Kazakhstan</t>
  </si>
  <si>
    <t>Middle East and South Africa</t>
  </si>
  <si>
    <t xml:space="preserve">  Oil exporters</t>
  </si>
  <si>
    <t>Source: IMF</t>
  </si>
  <si>
    <t>Discount rates of developed countries</t>
  </si>
  <si>
    <t>FRS</t>
  </si>
  <si>
    <t>ECB</t>
  </si>
  <si>
    <t>Bank of Japan</t>
  </si>
  <si>
    <t>Source: Thomson Reuters (Datastream)</t>
  </si>
  <si>
    <t>High unemployment level and low inflation</t>
  </si>
  <si>
    <t>Unemployment level</t>
  </si>
  <si>
    <t>Indicators of inflation</t>
  </si>
  <si>
    <t>unemployment USA</t>
  </si>
  <si>
    <t>unemployment Europe</t>
  </si>
  <si>
    <t>unemployment Japan</t>
  </si>
  <si>
    <t>inflation USA</t>
  </si>
  <si>
    <t>inflation Europe</t>
  </si>
  <si>
    <t>inflation Japan</t>
  </si>
  <si>
    <t>1qtr. 2007</t>
  </si>
  <si>
    <t>2qtr. 2007</t>
  </si>
  <si>
    <t>3qtr. 2007</t>
  </si>
  <si>
    <t>4qtr. 2007</t>
  </si>
  <si>
    <t>1qtr. 2008</t>
  </si>
  <si>
    <t>2qtr. 2008</t>
  </si>
  <si>
    <t>3qtr. 2008</t>
  </si>
  <si>
    <t>4qtr. 2008</t>
  </si>
  <si>
    <t>1qtr. 2009</t>
  </si>
  <si>
    <t>2qtr. 2009</t>
  </si>
  <si>
    <t>3qtr. 2009</t>
  </si>
  <si>
    <t>4qtr. 2009</t>
  </si>
  <si>
    <t>1qtr. 2010</t>
  </si>
  <si>
    <t>2qtr. 2010</t>
  </si>
  <si>
    <t>3qtr. 2010</t>
  </si>
  <si>
    <t>Source: OECD</t>
  </si>
  <si>
    <t>Share in the global GDP by  PPP</t>
  </si>
  <si>
    <t>Source: Thomson Reuters Datastream</t>
  </si>
  <si>
    <t>(млрд.тенге)</t>
  </si>
  <si>
    <t>01.01.2006</t>
  </si>
  <si>
    <t>01.01.2007</t>
  </si>
  <si>
    <t>01.01.2008</t>
  </si>
  <si>
    <t>01.01.2009</t>
  </si>
  <si>
    <t>01.01.2010</t>
  </si>
  <si>
    <t>01.04.2010</t>
  </si>
  <si>
    <t>01.07.2010</t>
  </si>
  <si>
    <t>01.10.2010</t>
  </si>
  <si>
    <t>млрд. тенге</t>
  </si>
  <si>
    <t>01.02.2010</t>
  </si>
  <si>
    <t>01.03.2010</t>
  </si>
  <si>
    <t>01.05.2010</t>
  </si>
  <si>
    <t>01.06.2010</t>
  </si>
  <si>
    <t>01.08.2010</t>
  </si>
  <si>
    <t>01.09.2010</t>
  </si>
  <si>
    <t>01.07.2008</t>
  </si>
  <si>
    <t>01.10.2008</t>
  </si>
  <si>
    <t>01.04.2009</t>
  </si>
  <si>
    <t>01.07.2009</t>
  </si>
  <si>
    <t>01.10.2009</t>
  </si>
  <si>
    <t xml:space="preserve"> 01.10.2008</t>
  </si>
  <si>
    <t xml:space="preserve"> 01.10.2009</t>
  </si>
  <si>
    <t xml:space="preserve"> 01.10.2010</t>
  </si>
  <si>
    <t>млн. тенге</t>
  </si>
  <si>
    <t>%</t>
  </si>
  <si>
    <t>Негосударственные ценные бумаги иностранных эмитентов</t>
  </si>
  <si>
    <t>Паи иностранных инвестиционных фондов</t>
  </si>
  <si>
    <t>Ценные бумаги международных финансовых организаций</t>
  </si>
  <si>
    <t xml:space="preserve">Государственные ценные бумаги иностранных эмитентов </t>
  </si>
  <si>
    <t>Аффинированное золото</t>
  </si>
  <si>
    <t>Негосударственные ценные бумаги эмитентов РК, в том числе</t>
  </si>
  <si>
    <t>Производные ценные бумаги</t>
  </si>
  <si>
    <t>(%)</t>
  </si>
  <si>
    <t>итого</t>
  </si>
  <si>
    <t>Доля пенсионных активов в секторах экономики*</t>
  </si>
  <si>
    <t xml:space="preserve"> 01.01.2008</t>
  </si>
  <si>
    <t xml:space="preserve">Финансовые инструменты </t>
  </si>
  <si>
    <t>Государственные ценные бумаги РК</t>
  </si>
  <si>
    <t>Вклады в банках второго уровня</t>
  </si>
  <si>
    <t>Insurance classes</t>
  </si>
  <si>
    <t>(KZT bln.)</t>
  </si>
  <si>
    <t>Mandatory insurance</t>
  </si>
  <si>
    <t>Voluntary personal insurance</t>
  </si>
  <si>
    <t>Voluntary property insurance</t>
  </si>
  <si>
    <t>* insurance premiums written under direct insurance contracts</t>
  </si>
  <si>
    <t>Note: * insurance premiums written under direct insurance contracts</t>
  </si>
  <si>
    <t>Distribution of insurance premiums by classes of insurance *</t>
  </si>
  <si>
    <t>Insurance premiums, including</t>
  </si>
  <si>
    <t>on life insurance</t>
  </si>
  <si>
    <t>on non-life insurance</t>
  </si>
  <si>
    <t>(in KZT mln.)</t>
  </si>
  <si>
    <t>Life insurance</t>
  </si>
  <si>
    <t>* Insurance premiums written under direct insurance contracts</t>
  </si>
  <si>
    <t>KZT bln.</t>
  </si>
  <si>
    <t>* Expenses related to the payments of insurance indemnity under the direct insurance contracts</t>
  </si>
  <si>
    <t>KZT mln.</t>
  </si>
  <si>
    <t>Classes</t>
  </si>
  <si>
    <t>Premiums/</t>
  </si>
  <si>
    <t>Motor insurance</t>
  </si>
  <si>
    <t>Property insurance</t>
  </si>
  <si>
    <t>Civil liability insurance</t>
  </si>
  <si>
    <t>Loan insurance</t>
  </si>
  <si>
    <t>Insurance of guarantees and sureties</t>
  </si>
  <si>
    <t>Insurance against other financial losses</t>
  </si>
  <si>
    <t>other financial losses</t>
  </si>
  <si>
    <t>property</t>
  </si>
  <si>
    <t>casualty insurance</t>
  </si>
  <si>
    <t>motor</t>
  </si>
  <si>
    <t>loan insurance</t>
  </si>
  <si>
    <t>other insurance classes</t>
  </si>
  <si>
    <t>Share of assets of insurance (reinsurance) organizations comprising a bank conglomerate in total assets of the insurance sector</t>
  </si>
  <si>
    <t>Share of premiums of insurance (reinsurance) organizations comprising a bank conglomerate in total premiums of the insurance sector</t>
  </si>
  <si>
    <t>Insurance premiums ceded for reinsurance including to non-residents</t>
  </si>
  <si>
    <t>Share of non-residents in reinsurance, %  (right scale)</t>
  </si>
  <si>
    <t>Insurance premiums ceded for reinsurance</t>
  </si>
  <si>
    <t>Insurance premiums ceded for reinsurance to non-residents</t>
  </si>
  <si>
    <t>Indemnity for risks from reinsurance contracts of non-residents (right scale)</t>
  </si>
  <si>
    <t>Efficiency of reinsuring risks abroad</t>
  </si>
  <si>
    <t>Insurance premiums ceded for reinsurance to non-residents of the RK</t>
  </si>
  <si>
    <t>Insurance premiums ceded for reinsurance to reinsurers - non-residents of the RK with the international rating below «В+» or with no rating (right axis)</t>
  </si>
  <si>
    <t>Insurance premiums*</t>
  </si>
  <si>
    <t>*insurance premiums written under direct insurance contracts</t>
  </si>
  <si>
    <t>** expenses related to indemnity payments under direct insurance contracts</t>
  </si>
  <si>
    <t>Income from insurance and investment activity (in KZT bln.)</t>
  </si>
  <si>
    <t>Income from insurance activity</t>
  </si>
  <si>
    <t>Income from investment activity</t>
  </si>
  <si>
    <t xml:space="preserve">Dynamics of net profit of insurance organizations </t>
  </si>
  <si>
    <t>Net profit after tax</t>
  </si>
  <si>
    <t>Financial instruments</t>
  </si>
  <si>
    <t>Government securities of Kazakhstan</t>
  </si>
  <si>
    <t>Non-government securities of issuers of the RK</t>
  </si>
  <si>
    <t>Reverse REPO operations</t>
  </si>
  <si>
    <t>Other financial instruments</t>
  </si>
  <si>
    <t>Share of problem receiavbles in the total receivables from insurance activity</t>
  </si>
  <si>
    <t>Receivables past due 90 dyas or more to the total amount of receivables from insurance activity, %</t>
  </si>
  <si>
    <t>Actual solvency margin</t>
  </si>
  <si>
    <t>Volume of  NBRK's notes in circulation</t>
  </si>
  <si>
    <t>Note: Group 1 includes 3 restructured banks  (BTA Bank, Alliance Bank, and Temir Bank), group  2 - banks with the market share of up to  2% incl. (excluding 3 restructured banks), group 3 - banks with the market share less than 2% and over 0.1% as of 01.10.2010</t>
  </si>
  <si>
    <t>Cash and affined precious metals</t>
  </si>
  <si>
    <t>Note:
1)  the sample was provided by Banks which are not limited to some particular economic sectors
2) A spread is calculated as a difference between loan and deposit interest rates. Interest rates on loans are calculated by dividing the interest income on loans for a period by an average lending position for the same period. The interest rates on deposits are calculated by dividing the accrued interest costs on deposits for a period by an average position on deposits for the same period. Credits and deposits between banks are excluded.</t>
  </si>
  <si>
    <t>Accrued interest income and interest earning</t>
  </si>
  <si>
    <t>Interest earning</t>
  </si>
  <si>
    <t>Note: Group 1 includes 3 restructured banks (BTA Bank, Alliance Bank and Temir Bank), group  2 - banks with a market share of up to 2% incl. (excl. 3 restructured banks), group 3 - banks with a market share  less  than 2% and  over 0.10% as of 01.10.2010</t>
  </si>
  <si>
    <t>Others</t>
  </si>
  <si>
    <t>Note:
1) assessment was made throug the normalized values of the ratio of provisions to the sum of provisions and regulatory capital.
2)  Group 1 includes 3 restructured banks (BTA Bank, Alliance Bank and Temir Bank), group  2 - banks with a market share of up to 2% incl. (excl. 3 restructured banks), group 3 - banks with a market share  less  than 2% and  over 0.10% as of 01.10.2010.</t>
  </si>
  <si>
    <t>Source: FSA, NBRK calculations</t>
  </si>
  <si>
    <t xml:space="preserve">Source: NWF, FSA, NBRK calculations </t>
  </si>
  <si>
    <t>Source: FSA, NBRK , NBRK calculations</t>
  </si>
  <si>
    <t>Source: Banks, NBRK calculations</t>
  </si>
  <si>
    <t>Source: ASRK, NBRK calculations</t>
  </si>
  <si>
    <t>Note: BTA Bank, Alliance Bank and Temirbank were excluded from the sample due to their negative equity value.</t>
  </si>
  <si>
    <t xml:space="preserve"> Source: ASRK, NBRK calculations</t>
  </si>
  <si>
    <t>Distribution of  provisioning burden and its impact on banks’ capitalization, as of  01.10.2010</t>
  </si>
  <si>
    <t>Note: In Terms of capitalization banks are distributed by quartiles as follows: Group 1 – to 0.9, Group 2 - from 0.09 to 0.17, Group 3 - from 0.17 to 0.52,   Group 4 from 0.52 to 0.91</t>
  </si>
  <si>
    <t>others</t>
  </si>
  <si>
    <t xml:space="preserve">  Note: 1) Item "Others" includes interbank deposits, customer deposits, REPOs, non-financial liabilities and other financial liabilities                                                                                         2) Group 1 includes 3 restructured banks (BTA Bank, Alliance Bank and Temir Bank), group  2 - banks with a market share of up to 2% incl. (excl. 3 restructured banks), group 3 - banks with a market share  less  than 2% and  over 0.10% as of 01.10.2010</t>
  </si>
  <si>
    <t>Source: KDIF, NBRK calculations</t>
  </si>
  <si>
    <t>Willingness to lend, in general</t>
  </si>
  <si>
    <t>Willingness to lend - large business</t>
  </si>
  <si>
    <t>Willingness to lend - medium-size business</t>
  </si>
  <si>
    <t>Willingness to lend - small business</t>
  </si>
  <si>
    <t>Transfer Matrix on the Share of Loans in the Loan Portfolio with Delinquency over 90 days</t>
  </si>
  <si>
    <t>as of  01.10.2010</t>
  </si>
  <si>
    <t>as of  01.10.2009</t>
  </si>
  <si>
    <t>Note: Numeric values in the matrix reflect the number of banks</t>
  </si>
  <si>
    <t>Minimum solvency margin</t>
  </si>
  <si>
    <t>Actual solvency margin adequacy ratio (right axis)</t>
  </si>
  <si>
    <t>Insurance (reinsurance) organizations</t>
  </si>
  <si>
    <t>I(R)О 1</t>
  </si>
  <si>
    <t>I(R)O 2</t>
  </si>
  <si>
    <t>I(R)O 3</t>
  </si>
  <si>
    <t>I(R)O 4</t>
  </si>
  <si>
    <t>I(R)O 5</t>
  </si>
  <si>
    <t>I(R)O 6</t>
  </si>
  <si>
    <t>I(R)O 7</t>
  </si>
  <si>
    <t>I(R)O 8</t>
  </si>
  <si>
    <t>I(R)O 9</t>
  </si>
  <si>
    <t>I(R)O 10</t>
  </si>
  <si>
    <t>I(R)O 11</t>
  </si>
  <si>
    <t>I(R)O 12</t>
  </si>
  <si>
    <t>I(R)O 13</t>
  </si>
  <si>
    <t>I(R)O 14</t>
  </si>
  <si>
    <t>I(R)O 15</t>
  </si>
  <si>
    <t>I(R)O 16</t>
  </si>
  <si>
    <t>Box 1 Table 1</t>
  </si>
  <si>
    <t>Box 2 Figure 1</t>
  </si>
  <si>
    <t>Box 2 Figure 2</t>
  </si>
  <si>
    <t>Box 3 Table 1</t>
  </si>
  <si>
    <t>Box 4 Figure 1</t>
  </si>
  <si>
    <t>Box 4 Figure 2</t>
  </si>
  <si>
    <t>Box 4 Figure 3</t>
  </si>
  <si>
    <t>Structure of total investment portfolio of APFs</t>
  </si>
  <si>
    <t>Government securities of the RK</t>
  </si>
  <si>
    <t>Non-government securities of foreign issuers</t>
  </si>
  <si>
    <t>Stakes of foreign investment funds</t>
  </si>
  <si>
    <t>Securities of international financial organizations</t>
  </si>
  <si>
    <t>Government securities of foreign issuers</t>
  </si>
  <si>
    <t>Share of pension assets in the economic sectors*</t>
  </si>
  <si>
    <t>Agriculture, forestry and fishery</t>
  </si>
  <si>
    <t>Mining industry and quarry operation</t>
  </si>
  <si>
    <t>Manufacturing industry</t>
  </si>
  <si>
    <t>Power supply, gas and vapor supply and air conditioning</t>
  </si>
  <si>
    <t>Second-tier banks</t>
  </si>
  <si>
    <t>Other financial organizations</t>
  </si>
  <si>
    <t>Real estate operations</t>
  </si>
  <si>
    <t>Professional, scientific and technical activity</t>
  </si>
  <si>
    <t>Education</t>
  </si>
  <si>
    <t>Healthcare and social services</t>
  </si>
  <si>
    <t>Providing other types of services</t>
  </si>
  <si>
    <t>Average weighted nominal return ratio and accumulated rate of inflation (%)</t>
  </si>
  <si>
    <t>PAMC/APFs</t>
  </si>
  <si>
    <t>Average weighted nominal return ratio on pension assets of APFs (12 mon.)</t>
  </si>
  <si>
    <t>Average weighted nominal return ratio on pension assets of APFs (36 mon.)</t>
  </si>
  <si>
    <t>Average weighted nominal return ratio on pension assets of APFs (60 mon.)</t>
  </si>
  <si>
    <t>Accumulated rate of inflation (12 mon.)</t>
  </si>
  <si>
    <t>Accumulated rate of inflation (36 mon.)</t>
  </si>
  <si>
    <t>Accumulated rate of inflation (60 mon.)</t>
  </si>
  <si>
    <t xml:space="preserve">Average weighted nominal return ratio and accumulated rate of inflation </t>
  </si>
  <si>
    <t>Динамика изменений пенсионных накоплений и инвестиционного дохода НПФ (млрд. тенге)</t>
  </si>
  <si>
    <t xml:space="preserve"> 01.03.2010</t>
  </si>
  <si>
    <t xml:space="preserve"> май 2010 года</t>
  </si>
  <si>
    <t>Объемы пенсионных активов НПФ, взвешенных по типам риска (млрд.тенге)</t>
  </si>
  <si>
    <t>Доля финансовых инструментов, эмитенты которых допустили дефолт, в текущей стоимости пенсионных  активов (%)</t>
  </si>
  <si>
    <t>Correspondent accounts in foreign currency</t>
  </si>
  <si>
    <t>Time deposits in Tenge</t>
  </si>
  <si>
    <t>May 09</t>
  </si>
  <si>
    <t>Interbank deposits in Tenge</t>
  </si>
  <si>
    <t>Interbank deposits in USD</t>
  </si>
  <si>
    <t>Interbank deposits in ruble</t>
  </si>
  <si>
    <t>Interbank deposits in Euro</t>
  </si>
  <si>
    <t>Deposits with resident banks</t>
  </si>
  <si>
    <t>Share of deposits with resident banks</t>
  </si>
  <si>
    <t>Note: Amount excl.banks' deposits with the NBRK</t>
  </si>
  <si>
    <t>Oct.10</t>
  </si>
  <si>
    <t>GSs of the Ministry of Finance, number of transactions</t>
  </si>
  <si>
    <t>GSs of the Ministry of Finance (KZT) purchase-sale,  number of transactions</t>
  </si>
  <si>
    <t>GSs of the Ministry of Finance (KZT) auction, number of transactions</t>
  </si>
  <si>
    <t>National bank's notes, number of transactions</t>
  </si>
  <si>
    <t>GSs of the Ministry of Finance, aggregate trading volume</t>
  </si>
  <si>
    <t>GSs of the Ministry of Finance (KZT) purchase-/sale, aggregate trading volume</t>
  </si>
  <si>
    <t>GSs of the Ministry of Finance (KZT) auction, aggregate trading volume</t>
  </si>
  <si>
    <t>National Bank's notes, aggregate trading volume</t>
  </si>
  <si>
    <t>NG debt securities market, number of transactions</t>
  </si>
  <si>
    <t>NG debt securities market, trading volumes</t>
  </si>
  <si>
    <t>1st category</t>
  </si>
  <si>
    <t>2nd category</t>
  </si>
  <si>
    <t>3rd category</t>
  </si>
  <si>
    <t>Total</t>
  </si>
  <si>
    <t>Balance sheet assets of  banks participating in implementation of the stabilization measures</t>
  </si>
  <si>
    <t>Ratio of  the governmental support  volumes to assets (less provisions)</t>
  </si>
  <si>
    <t>Funding of the banking system with a broken down by banks as of the end of 3 qtr. 2010</t>
  </si>
  <si>
    <t>Placement of funds as part of the set of measures for the support of top-priority industries of the economy</t>
  </si>
  <si>
    <t>Loan portfolio (before deduction of  provisions)</t>
  </si>
  <si>
    <t>Ratio of volumes of  government support to assets (less provisions)</t>
  </si>
  <si>
    <t>Ratio of volumes of  government support to total loan  portfolio (before deduction of  provisions)</t>
  </si>
  <si>
    <t xml:space="preserve">Note: The volume of funding on the part of the government is estimated as the amount of liabilities to NWF from provision of funds as part of the anti-crisis program, as of  end-period, and volumes of funds provided by NWF when stepping up in the banks’ equity. </t>
  </si>
  <si>
    <t>Listing А (to September 2008)</t>
  </si>
  <si>
    <t>Non-listed securities (to September 2008)</t>
  </si>
  <si>
    <t>Listing В (to September 2008)</t>
  </si>
  <si>
    <t>Note: Classification of securities traded at the  KASE, changed in September 2008</t>
  </si>
  <si>
    <t>Share of highly-liquid assets in total assets</t>
  </si>
  <si>
    <t>median</t>
  </si>
  <si>
    <t>75th percentile</t>
  </si>
  <si>
    <t>Coverage by highly-liquid assets of short-term liabilities of banks with maturities of up to one year and demand liabilities, %</t>
  </si>
  <si>
    <t>Banking system as a whole</t>
  </si>
  <si>
    <t>Group 1</t>
  </si>
  <si>
    <t>Group 2</t>
  </si>
  <si>
    <t>Group 3</t>
  </si>
  <si>
    <t>Precentage of the NBRK's interventions (including transactions at the KASE and in the interbank market)</t>
  </si>
  <si>
    <t>Jul.10</t>
  </si>
  <si>
    <t xml:space="preserve">Net USD purchase </t>
  </si>
  <si>
    <t>Net USD purchase at the KASE</t>
  </si>
  <si>
    <t>Net foreign exchange purchase</t>
  </si>
  <si>
    <t>Net foreign exchange purchase at the KASE</t>
  </si>
  <si>
    <t>Average monthly USD exchange rate</t>
  </si>
  <si>
    <t>Net purchase by NBRK</t>
  </si>
  <si>
    <t>Period</t>
  </si>
  <si>
    <t>Liquidity index of the USD_TOD market</t>
  </si>
  <si>
    <t>Average rate</t>
  </si>
  <si>
    <t>Auction date</t>
  </si>
  <si>
    <t>Av.stock exchange rate</t>
  </si>
  <si>
    <t>Source: KASE, NBRK</t>
  </si>
  <si>
    <t>Date of computation</t>
  </si>
  <si>
    <t xml:space="preserve">
KazPrime index</t>
  </si>
  <si>
    <t xml:space="preserve">
TONIA</t>
  </si>
  <si>
    <t xml:space="preserve">
KIBID3M indicator</t>
  </si>
  <si>
    <t xml:space="preserve">
KIBOR3M indicator</t>
  </si>
  <si>
    <t>% pa</t>
  </si>
  <si>
    <t>Source: KASE</t>
  </si>
  <si>
    <t>Structure of the REPO stock exchange market</t>
  </si>
  <si>
    <t>Number of transactions</t>
  </si>
  <si>
    <t>Reverse REPO (NGS), number of transactions</t>
  </si>
  <si>
    <t>Automatic REPO (NGS), number of transactions</t>
  </si>
  <si>
    <t>Direct REPO (GS), number of transactions</t>
  </si>
  <si>
    <t>Aggregate transaction volume</t>
  </si>
  <si>
    <t>Direct REPO (NGS), aggregate transaction volume</t>
  </si>
  <si>
    <t>Automatic REPO (NGS),  aggregate transaction volume</t>
  </si>
  <si>
    <t>Automatic REPO (GS), aggregate transaction volume</t>
  </si>
  <si>
    <t>Direct REPO (GS), aggregate transaction volume</t>
  </si>
  <si>
    <t>Aggregate volume of REPO transactions in all sectors</t>
  </si>
  <si>
    <t>Automatic REPO (GS), number of transactions</t>
  </si>
  <si>
    <t>Figure 2.1.1</t>
  </si>
  <si>
    <t>Figure 2.1.2</t>
  </si>
  <si>
    <t>Figure 2.1.3</t>
  </si>
  <si>
    <t>Figure 2.1.4</t>
  </si>
  <si>
    <t>Figure 2.1.5</t>
  </si>
  <si>
    <t>Figure 2.1.6</t>
  </si>
  <si>
    <t>Figure 2.1.7</t>
  </si>
  <si>
    <t>Figure 2.1.8</t>
  </si>
  <si>
    <t>Figure 2.1.9</t>
  </si>
  <si>
    <t>Figure 2.1.10</t>
  </si>
  <si>
    <t>Figure 2.1.11</t>
  </si>
  <si>
    <t>Figure 2.1.12</t>
  </si>
  <si>
    <t>Figure 2.1.13</t>
  </si>
  <si>
    <t>Figure 2.1.14</t>
  </si>
  <si>
    <t>Figure 2.1.15</t>
  </si>
  <si>
    <t>Figure 2.1.16</t>
  </si>
  <si>
    <t>Figure 2.1.17</t>
  </si>
  <si>
    <t>Figure 2.1.18</t>
  </si>
  <si>
    <t>Figure 2.1.19</t>
  </si>
  <si>
    <t>Figure 2.1.20</t>
  </si>
  <si>
    <t>Figure 2.1.21</t>
  </si>
  <si>
    <t>Figure 2.1.22</t>
  </si>
  <si>
    <t>Figure 2.1.23</t>
  </si>
  <si>
    <t>Figure 2.1.24</t>
  </si>
  <si>
    <t>Figure 2.1.25</t>
  </si>
  <si>
    <t>Figure 2.1.26</t>
  </si>
  <si>
    <t>Figure 2.1.27</t>
  </si>
  <si>
    <t>Figure 2.1.28</t>
  </si>
  <si>
    <t>Structure of the deposits base of banks</t>
  </si>
  <si>
    <t>Box 5 Figure 1</t>
  </si>
  <si>
    <r>
      <t>2011</t>
    </r>
    <r>
      <rPr>
        <b/>
        <vertAlign val="superscript"/>
        <sz val="10"/>
        <color indexed="8"/>
        <rFont val="Times New Roman"/>
        <family val="1"/>
        <charset val="204"/>
      </rPr>
      <t>b</t>
    </r>
  </si>
  <si>
    <t>Note: а-estimate, b-forecast</t>
  </si>
  <si>
    <t>Contents</t>
  </si>
  <si>
    <t>to contents</t>
  </si>
  <si>
    <t>Forecast of the balance of payments of Kazakhstan for  2010 – 2011, USD bln</t>
  </si>
  <si>
    <t>(as of  November,  2010 )</t>
  </si>
  <si>
    <t>Figure 2.3.1.1</t>
  </si>
  <si>
    <t>Figure 2.3.2.2</t>
  </si>
  <si>
    <t>Figure 2.3.1.2</t>
  </si>
  <si>
    <t>Figure 2.3.1.3</t>
  </si>
  <si>
    <t>Figure 2.3.1.4</t>
  </si>
  <si>
    <t>Figure 2.3.1.5</t>
  </si>
  <si>
    <t>Figure 2.3.2.1</t>
  </si>
  <si>
    <t>Figure 2.3.2.3</t>
  </si>
  <si>
    <t>Figure 2.3.2.4</t>
  </si>
  <si>
    <t>Figure 2.3.2.5</t>
  </si>
  <si>
    <t>Figure 2.3.3.1</t>
  </si>
  <si>
    <t>Figure 2.3.3.2</t>
  </si>
  <si>
    <t>Figure 2.3.3.3</t>
  </si>
  <si>
    <t>Figure 2.3.3.4</t>
  </si>
  <si>
    <t>at 01.10.2008</t>
  </si>
  <si>
    <t>at 01.10.2009</t>
  </si>
  <si>
    <t>at 01.10.2010</t>
  </si>
  <si>
    <t>demand</t>
  </si>
  <si>
    <t>up to 1 mon.</t>
  </si>
  <si>
    <t>up to 3 mon.</t>
  </si>
  <si>
    <t>up to 6 mon.</t>
  </si>
  <si>
    <t>up to 1 year</t>
  </si>
  <si>
    <t>Structure of highly liquid assets by groups of banks, KZT bln.</t>
  </si>
  <si>
    <t>Correspondent accounts and deposits with the NBRK</t>
  </si>
  <si>
    <t>Government securities</t>
  </si>
  <si>
    <t>Factors determining banks' liquidity (foreign debt of banks, US$ bln. and the change in deposits, 4qtr. 2007=100)</t>
  </si>
  <si>
    <t>1qtr.2008</t>
  </si>
  <si>
    <t>2qtr.2008</t>
  </si>
  <si>
    <t>3qtr.2008</t>
  </si>
  <si>
    <t>4qtr.2008</t>
  </si>
  <si>
    <t>1qtr.2009</t>
  </si>
  <si>
    <t>2qtr.2009</t>
  </si>
  <si>
    <t>3qtr.2009</t>
  </si>
  <si>
    <t>4qtr.2009</t>
  </si>
  <si>
    <t>1qtr.2010</t>
  </si>
  <si>
    <t>2qtr.2010</t>
  </si>
  <si>
    <t>3qtr.2010</t>
  </si>
  <si>
    <t>2qtr.11*</t>
  </si>
  <si>
    <t>Gross foreign debt of banks, US$ bln.</t>
  </si>
  <si>
    <t>Forthcoming payments for 1 year for servicing of gross foreign debt of banks existing as of  30.06.2010</t>
  </si>
  <si>
    <t>Change in the customer deposits of banks, (index, 4qtr.2007=100)</t>
  </si>
  <si>
    <t>1qtr.08</t>
  </si>
  <si>
    <t>2qtr.08</t>
  </si>
  <si>
    <t>3qtr.08</t>
  </si>
  <si>
    <t>4qtr.08</t>
  </si>
  <si>
    <t>1qtr.09</t>
  </si>
  <si>
    <t>2qtr.09</t>
  </si>
  <si>
    <t>3qtr.09</t>
  </si>
  <si>
    <t>4qtr.09</t>
  </si>
  <si>
    <t>1qtr.10</t>
  </si>
  <si>
    <t>2qtr.10</t>
  </si>
  <si>
    <t>3qtr.10</t>
  </si>
  <si>
    <t>Factors determining bank liquidity (loan portfolio and highly liquid assets of banks, index, 4qtr. 2007=100)</t>
  </si>
  <si>
    <t>Change in the loan portfolio of banks (index, 4qtr.2007=100)</t>
  </si>
  <si>
    <t>Loan portfolio: Group 1</t>
  </si>
  <si>
    <t>Loan portfolio: Group 2</t>
  </si>
  <si>
    <t>Loan portfolio: Group 3</t>
  </si>
  <si>
    <t>Change in highly liquid assets (index, 4qtr.2007=100)</t>
  </si>
  <si>
    <t>Highly liquid assets: Group 1</t>
  </si>
  <si>
    <t>Highly liquid assets: Group 2</t>
  </si>
  <si>
    <t>II</t>
  </si>
  <si>
    <t>III</t>
  </si>
  <si>
    <t>I_2009</t>
  </si>
  <si>
    <t>II_2009</t>
  </si>
  <si>
    <t>III_2009</t>
  </si>
  <si>
    <t>IV_2009</t>
  </si>
  <si>
    <t>I_2010</t>
  </si>
  <si>
    <t>II_2010</t>
  </si>
  <si>
    <t>III_2010</t>
  </si>
  <si>
    <t xml:space="preserve"> </t>
  </si>
  <si>
    <t>Date</t>
  </si>
  <si>
    <t>Residential mortgage loans where LTV doesn't exceed  50% of collateral value</t>
  </si>
  <si>
    <t>Residential mortgage loans where LTV doesn't exceed  60% of collateral value</t>
  </si>
  <si>
    <t>Other residential mortgage loans</t>
  </si>
  <si>
    <t>Portfolio of restructured loans</t>
  </si>
  <si>
    <t>4th qtr. 2009</t>
  </si>
  <si>
    <t>1st qtr. 2010</t>
  </si>
  <si>
    <t>2nd qtr. 2010</t>
  </si>
  <si>
    <t>3rd qtr. 2010</t>
  </si>
  <si>
    <t>Share of restructured loans to legal entities in the loan portfolio of legal entities</t>
  </si>
  <si>
    <t>Share of restructured loans to individuals in the loan portfolio of legal entities</t>
  </si>
  <si>
    <t>Share of restructured loans in the loan portfolio</t>
  </si>
  <si>
    <t>Share of restructured mortgage loans in the restructured loan portfolio of individuals</t>
  </si>
  <si>
    <t>4 qtr. 2009</t>
  </si>
  <si>
    <t>Volume of funds placed as part of the governmental progrms for the support of top-priority sectors</t>
  </si>
  <si>
    <t>Volume of deposits of the NWF's subsidiaries including the Stressed Assets Fund</t>
  </si>
  <si>
    <t>Balance sheet assets of the banking system</t>
  </si>
  <si>
    <t>Loan portfolio (before duduction of provisions)</t>
  </si>
  <si>
    <t>Ratio of the governmental support volumes to assets of the banks participating in implementation of the stabilization measures</t>
  </si>
  <si>
    <t>Indicators of financial conditions of the developed countries</t>
  </si>
  <si>
    <t>US</t>
  </si>
  <si>
    <t>UK</t>
  </si>
  <si>
    <t>Russia</t>
  </si>
  <si>
    <t>Developing Asia</t>
  </si>
  <si>
    <t>Ukraine</t>
  </si>
  <si>
    <t>Latin America</t>
  </si>
  <si>
    <t>Dynamics of growth rates of the loan portfolio by groups of banks</t>
  </si>
  <si>
    <t>Dynamics of the share of 5 doubtful and loss in the loan portfolio by groups of banks</t>
  </si>
  <si>
    <t>Source: World Bank</t>
  </si>
  <si>
    <t>Yield of long-term bonds</t>
  </si>
  <si>
    <t>Sep.07</t>
  </si>
  <si>
    <t>Mar.08</t>
  </si>
  <si>
    <t>Sep.08</t>
  </si>
  <si>
    <t>May.10</t>
  </si>
  <si>
    <t>MSCI. Stock markets resumed their growth after the summer decline</t>
  </si>
  <si>
    <t>G-7 member countries</t>
  </si>
  <si>
    <t>Claims of foreign banks on the Kazakh banks, as of end-March 2010</t>
  </si>
  <si>
    <t>at end-May 2010</t>
  </si>
  <si>
    <t>Europe</t>
  </si>
  <si>
    <t>Other countries</t>
  </si>
  <si>
    <t>Source: BIS</t>
  </si>
  <si>
    <t xml:space="preserve">Foreign liabilities of the Kazakh banks </t>
  </si>
  <si>
    <t>foreign liabilities of banks</t>
  </si>
  <si>
    <t>Short-term</t>
  </si>
  <si>
    <t>Long-term</t>
  </si>
  <si>
    <t>Copper</t>
  </si>
  <si>
    <t>Aluminum</t>
  </si>
  <si>
    <t>Gold</t>
  </si>
  <si>
    <t>Wheat</t>
  </si>
  <si>
    <t>Modified asymmetry index</t>
  </si>
  <si>
    <t>Asymmetry index</t>
  </si>
  <si>
    <t>Profitability and performance of banks (at qtr.3 2010 in annual terms)</t>
  </si>
  <si>
    <t>Bank 1</t>
  </si>
  <si>
    <t>Bank 2</t>
  </si>
  <si>
    <t>Bank 3</t>
  </si>
  <si>
    <t>Bank 4</t>
  </si>
  <si>
    <t>Bank 5</t>
  </si>
  <si>
    <t>Bank 6</t>
  </si>
  <si>
    <t>Bank 7</t>
  </si>
  <si>
    <t>Bank 8</t>
  </si>
  <si>
    <t>Bank 9</t>
  </si>
  <si>
    <t>Bank 10</t>
  </si>
  <si>
    <t>Bank 11</t>
  </si>
  <si>
    <t>Bank 12</t>
  </si>
  <si>
    <t>Bank 13</t>
  </si>
  <si>
    <t>Bank 14</t>
  </si>
  <si>
    <t>Bank 15</t>
  </si>
  <si>
    <t>Bank 16</t>
  </si>
  <si>
    <t>Bank 17</t>
  </si>
  <si>
    <t>Bank 18</t>
  </si>
  <si>
    <t>Bank 19</t>
  </si>
  <si>
    <t>Bank 20</t>
  </si>
  <si>
    <t>Bank 21</t>
  </si>
  <si>
    <t>Bank 22</t>
  </si>
  <si>
    <t>Bank 23</t>
  </si>
  <si>
    <t>Bank 24</t>
  </si>
  <si>
    <t>Operating expenses/total income (%)</t>
  </si>
  <si>
    <t>Profitability spread</t>
  </si>
  <si>
    <t>Accrued interest income</t>
  </si>
  <si>
    <t>Accrued income on loans and financial leasing to customers</t>
  </si>
  <si>
    <t>Share of problem loans in the total loan portfolio, % (right axis)</t>
  </si>
  <si>
    <t>Note: the sum of doubtful loans of categories 2, 4 and 5 and loss loans is used as the problem loans</t>
  </si>
  <si>
    <t>Median</t>
  </si>
  <si>
    <t>Average</t>
  </si>
  <si>
    <t>25th percentile</t>
  </si>
  <si>
    <t>Change in the demand for and supply of credit resources, % of respondents (corporate sector)</t>
  </si>
  <si>
    <t>Total demand of non-financial organizations</t>
  </si>
  <si>
    <t>Demand - large business</t>
  </si>
  <si>
    <t>Demand - medium-size business</t>
  </si>
  <si>
    <t>Demand - small business</t>
  </si>
  <si>
    <t>Change in the demand for and supply of credit resources (market of loans to individuals), % of respondents</t>
  </si>
  <si>
    <t>Mortgage lending</t>
  </si>
  <si>
    <t>Consumer lending</t>
  </si>
  <si>
    <t>Willingness to lend - mortgages</t>
  </si>
  <si>
    <t>Willingness to lend - consumer loans</t>
  </si>
  <si>
    <t>Change in the lending policy and the quality of loan portfolio</t>
  </si>
  <si>
    <t>Quality of loan portfolio - corporate sector</t>
  </si>
  <si>
    <t>Quality of loan portfolio - mortgage loans</t>
  </si>
  <si>
    <t>Quality of loan portfolio - consumer loans</t>
  </si>
  <si>
    <t>Lending policy, legal entities</t>
  </si>
  <si>
    <t>Lending policy, individuals, mortgage loans</t>
  </si>
  <si>
    <t>Lending policy, individuals, consumer loans</t>
  </si>
  <si>
    <t>Quartile 1</t>
  </si>
  <si>
    <t>Quartile 2</t>
  </si>
  <si>
    <t>Quartile 3</t>
  </si>
  <si>
    <t>Quartile 4</t>
  </si>
  <si>
    <t>Values of the share of loans past due over 90 days in the loan portfolio by quartiles</t>
  </si>
  <si>
    <t>1 Group</t>
  </si>
  <si>
    <t>2 Group</t>
  </si>
  <si>
    <t>3 Group</t>
  </si>
  <si>
    <t>Sector (segment)</t>
  </si>
  <si>
    <t>Mining industry</t>
  </si>
  <si>
    <t>Financial activity</t>
  </si>
  <si>
    <t>Other on legal entities</t>
  </si>
  <si>
    <t>Residential mortgage loans</t>
  </si>
  <si>
    <t>ROE (right axis)</t>
  </si>
  <si>
    <t>Leverage (right axis)</t>
  </si>
  <si>
    <t>Problem loans (by economic sectors)</t>
  </si>
  <si>
    <t>Sector</t>
  </si>
  <si>
    <t>Increase/ decrease in cash</t>
  </si>
  <si>
    <t>NPL (by economic sectors)</t>
  </si>
  <si>
    <t xml:space="preserve">Transport and communications </t>
  </si>
  <si>
    <t>FX position of the corporate sector to its equity</t>
  </si>
  <si>
    <t>Sectors</t>
  </si>
  <si>
    <t>total (right axis)</t>
  </si>
  <si>
    <t>Net FX position of banks in US$ to their equity</t>
  </si>
  <si>
    <t>Maximum</t>
  </si>
  <si>
    <t>Minimum</t>
  </si>
  <si>
    <t>In terms of liabilities</t>
  </si>
  <si>
    <t>Debt in the group of_(Liquidity+ROE)+(ROE+Leverage)+(Liquidity+Leverage)</t>
  </si>
  <si>
    <t>In quantitative terms</t>
  </si>
  <si>
    <t xml:space="preserve">Number of enterprises in the Group_Liquidity+ROE+Leverage </t>
  </si>
  <si>
    <t>Liability to banks in the group of _Liquidity+ROE+Leverage</t>
  </si>
  <si>
    <t>Number of enterprises in the Group_(Liquidity+ROE)+(ROE+Leverage)+(Liquidity+Leverage)</t>
  </si>
  <si>
    <t>Average debt to banks per one enterprise, KZT thous.</t>
  </si>
  <si>
    <t>Risk distribution by sectors</t>
  </si>
  <si>
    <t>Liquidity</t>
  </si>
  <si>
    <t>Hotels and restaurants</t>
  </si>
  <si>
    <t>Real estate operations, rent and services to consumers</t>
  </si>
  <si>
    <t xml:space="preserve">Note: The size of a point corresponds to the cuurrent liquidity level </t>
  </si>
  <si>
    <t>Share of problem loans of 25 large borrowers in the problem loans of banks</t>
  </si>
  <si>
    <t>Share of doubtful (5th category) and loss loans of large borrowers to total doubtful (5th category) and loss loans, %</t>
  </si>
  <si>
    <t>Share of loss loans of large loans to total loans of banks, %</t>
  </si>
  <si>
    <t>Note: * -  Information about loans to large borrowers is presented excl. "HSBC Bank Kazakhstan"</t>
  </si>
  <si>
    <t>Note: *- Information about loans to large borrowers is presented excl. "HSBC Bank Kazakhstan"</t>
  </si>
  <si>
    <t>problem loans consist of doubtful loans of Category 5 and loss loans</t>
  </si>
  <si>
    <t xml:space="preserve">Income before tax / Debt on banks' loans </t>
  </si>
  <si>
    <t>1 qtr. 2008</t>
  </si>
  <si>
    <t>2 qtr. 2008</t>
  </si>
  <si>
    <t>3 qtr. 2008</t>
  </si>
  <si>
    <t>4 qtr. 2008</t>
  </si>
  <si>
    <t>1 qtr. 2009</t>
  </si>
  <si>
    <t>2 qtr. 2009</t>
  </si>
  <si>
    <t>3 qtr. 2009</t>
  </si>
  <si>
    <t xml:space="preserve">income before tax / debt on banks' loans </t>
  </si>
  <si>
    <t>Constrcution</t>
  </si>
  <si>
    <t>Solvency factors of households</t>
  </si>
  <si>
    <t>Debt burden on per capita monthly income used for consumption in  2009</t>
  </si>
  <si>
    <t>KZT</t>
  </si>
  <si>
    <t>less than 5000</t>
  </si>
  <si>
    <t>over 50000</t>
  </si>
  <si>
    <t>Share of the population in the surveyed households, % of the total surveyed population</t>
  </si>
  <si>
    <t>Debt servicing/disposable income, %</t>
  </si>
  <si>
    <t>Consumer spending/disposable income, %</t>
  </si>
  <si>
    <t xml:space="preserve">The extent of coverage of the loan portfolio by the collateral value and created provisions </t>
  </si>
  <si>
    <t>Collateral value</t>
  </si>
  <si>
    <t>Created provisions</t>
  </si>
  <si>
    <t>Collateral value and created provisions/loan portfolio, % (right axis)</t>
  </si>
  <si>
    <t>Concentration of insurance organizations comprising a bank conglomerate</t>
  </si>
  <si>
    <t>Arts, recreational facilities</t>
  </si>
  <si>
    <t>Volumes of the NBRK's interventions in the foreign exchange market</t>
  </si>
  <si>
    <t>Net US$ purchases</t>
  </si>
  <si>
    <t>Net US$ purchase at the KASE</t>
  </si>
  <si>
    <t>Net FX purchase</t>
  </si>
  <si>
    <t>Net FX purchase at the KASE</t>
  </si>
  <si>
    <t>NBRK's operations related to the regulation of liquidity level</t>
  </si>
  <si>
    <t>Reverse REPOs with Alliance Bank</t>
  </si>
  <si>
    <t>Reverse REPOs with BTA Bank</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</si>
  <si>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</si>
  <si>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</si>
  <si>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</si>
  <si>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</si>
  <si>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</si>
  <si>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</si>
  <si>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</si>
  <si>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</si>
  <si>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</si>
  <si>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</si>
  <si>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</si>
  <si>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</si>
  <si>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</si>
  <si>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</si>
  <si>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</si>
  <si>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</si>
  <si>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</si>
  <si>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</si>
  <si>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</si>
  <si>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</si>
  <si>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–2.6</t>
  </si>
  <si>
    <t>–4.1</t>
  </si>
  <si>
    <t>–5.2</t>
  </si>
  <si>
    <t>–0.2</t>
  </si>
  <si>
    <t>–3.6</t>
  </si>
  <si>
    <t>–6.5</t>
  </si>
  <si>
    <t>–7.9</t>
  </si>
  <si>
    <t>2010M10</t>
  </si>
  <si>
    <t>Q4 10</t>
  </si>
  <si>
    <t>Q1 11</t>
  </si>
  <si>
    <t>Q2 11</t>
  </si>
  <si>
    <t>Q3 11</t>
  </si>
  <si>
    <t>Q4 11</t>
  </si>
  <si>
    <t>65$</t>
  </si>
  <si>
    <t>80$</t>
  </si>
  <si>
    <t>Macroeconomic and Financial Environment</t>
  </si>
  <si>
    <t>Macroeconomic Environment and its Soundness Factors</t>
  </si>
  <si>
    <t>Global growth driven by the developing countries</t>
  </si>
  <si>
    <t>Share in the global GDP</t>
  </si>
  <si>
    <t>Individual indicators of a risk level in the markets</t>
  </si>
  <si>
    <t>Spreads of the bond yield</t>
  </si>
  <si>
    <t>Dynamics of basic commodity prices (indices)</t>
  </si>
  <si>
    <t>Forecast of the balance of payments of Kazakhstan for  2010 – 2011</t>
  </si>
  <si>
    <t>Contribution of components to GDP growth</t>
  </si>
  <si>
    <t>State budget parameters*</t>
  </si>
  <si>
    <t>Key Structural Parameters of the Financial Sector Development</t>
  </si>
  <si>
    <t>Dynamics of growth rates of the loan portfolio broken down by groups of banks</t>
  </si>
  <si>
    <t>Impact of the ownership structure on the activity of insurance (reinsurance) organizations</t>
  </si>
  <si>
    <t>Dynamics of profitability ratios of insurance (reinsurance) organizations depending on their affiliation with a bank conglomerate</t>
  </si>
  <si>
    <t>Distribution of profitability ratios of APFs by groups (quartiles) depending on the APF's size, in dynamics</t>
  </si>
  <si>
    <t>State of Financial Markets</t>
  </si>
  <si>
    <t>Volumes of foreign exchange sales by banks</t>
  </si>
  <si>
    <t>Volumes of net foreign exchange purchase by banks</t>
  </si>
  <si>
    <t>Interbank deposits with maturity less than 30 days</t>
  </si>
  <si>
    <t>Interbank deposits with maturity over 30 days</t>
  </si>
  <si>
    <t xml:space="preserve">Forecast of commodity prices </t>
  </si>
  <si>
    <t>Brent, per barrel</t>
  </si>
  <si>
    <t>Wheat, per ton</t>
  </si>
  <si>
    <t>Gold, per troy ounce</t>
  </si>
  <si>
    <t>Copper, per ton</t>
  </si>
  <si>
    <t>Aluminium, per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</si>
</sst>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65" formatCode="_-* #,##0.00_р_._-;\-* #,##0.00_р_._-;_-* &quot;-&quot;??_р_._-;_-@_-"/>
    <numFmt numFmtId="166" formatCode="_(&quot;$&quot;* #,##0_);_(&quot;$&quot;* \(#,##0\);_(&quot;$&quot;* &quot;-&quot;_);_(@_)"/>
    <numFmt numFmtId="167" formatCode="_(* #,##0.00_);_(* \(#,##0.00\);_(* &quot;-&quot;??_);_(@_)"/>
    <numFmt numFmtId="168" formatCode="#,##0_);[Blue]\(\-\)\ #,##0_)"/>
    <numFmt numFmtId="169" formatCode="d/mm"/>
    <numFmt numFmtId="170" formatCode="_([$€]* #,##0.00_);_([$€]* \(#,##0.00\);_([$€]* &quot;-&quot;??_);_(@_)"/>
    <numFmt numFmtId="171" formatCode="_-* #,##0_р_._-;\-* #,##0_р_._-;_-* &quot;-&quot;??_р_._-;_-@_-"/>
    <numFmt numFmtId="172" formatCode="0.0"/>
    <numFmt numFmtId="173" formatCode="#,##0.0"/>
    <numFmt numFmtId="175" formatCode="0.0000"/>
    <numFmt numFmtId="176" formatCode="0.000"/>
    <numFmt numFmtId="177" formatCode="0.0%"/>
    <numFmt numFmtId="178" formatCode="_-* #,##0.0_р_._-;\-* #,##0.0_р_._-;_-* &quot;-&quot;??_р_._-;_-@_-"/>
    <numFmt numFmtId="179" formatCode="#,##0.000"/>
    <numFmt numFmtId="180" formatCode="0.000%"/>
    <numFmt numFmtId="181" formatCode="dd/mm/yy;@"/>
    <numFmt numFmtId="182" formatCode="#,##0.00_ ;\-#,##0.00\ "/>
    <numFmt numFmtId="183" formatCode="#,##0_ ;\-#,##0\ "/>
    <numFmt numFmtId="184" formatCode="_(* #,##0.0_);_(* \(#,##0.0\);_(* &quot;-&quot;??_);_(@_)"/>
    <numFmt numFmtId="185" formatCode="_(* #,##0_);_(* \(#,##0\);_(* &quot;-&quot;??_);_(@_)"/>
    <numFmt numFmtId="186" formatCode="#,##0.0_р_."/>
    <numFmt numFmtId="187" formatCode="000000"/>
    <numFmt numFmtId="188" formatCode="_-* #,##0.000_р_._-;\-* #,##0.000_р_._-;_-* &quot;-&quot;??_р_._-;_-@_-"/>
    <numFmt numFmtId="189" formatCode="#,##0.0;;\–"/>
    <numFmt numFmtId="203" formatCode="[$-409]mmm\-yy;@"/>
  </numFmts>
  <fonts count="99">
    <font>
      <sz val="10"/>
      <name val="Arial Cyr"/>
      <charset val="204"/>
    </font>
    <font>
      <sz val="10"/>
      <name val="Arial Cyr"/>
      <charset val="204"/>
    </font>
    <font>
      <sz val="10"/>
      <name val="Arial"/>
      <charset val="204"/>
    </font>
    <font>
      <sz val="11"/>
      <color indexed="8"/>
      <name val="Calibri"/>
      <family val="2"/>
    </font>
    <font>
      <sz val="11"/>
      <color indexed="9"/>
      <name val="Calibri"/>
      <family val="2"/>
    </font>
    <font>
      <sz val="11"/>
      <color indexed="20"/>
      <name val="Calibri"/>
      <family val="2"/>
    </font>
    <font>
      <b/>
      <sz val="10"/>
      <name val="Arial"/>
    </font>
    <font>
      <b/>
      <sz val="10"/>
      <name val="Arial"/>
      <family val="2"/>
    </font>
    <font>
      <b/>
      <sz val="11"/>
      <color indexed="52"/>
      <name val="Calibri"/>
      <family val="2"/>
    </font>
    <font>
      <sz val="10"/>
      <name val="Arial"/>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harset val="238"/>
    </font>
    <font>
      <sz val="10"/>
      <name val="Arial CE"/>
      <charset val="238"/>
    </font>
    <font>
      <i/>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charset val="204"/>
    </font>
    <font>
      <u/>
      <sz val="10"/>
      <color indexed="12"/>
      <name val="Arial Cyr"/>
      <charset val="204"/>
    </font>
    <font>
      <sz val="11"/>
      <color indexed="8"/>
      <name val="Calibri"/>
      <family val="2"/>
      <charset val="204"/>
    </font>
    <font>
      <sz val="10"/>
      <name val="Arial"/>
      <family val="2"/>
      <charset val="204"/>
    </font>
    <font>
      <sz val="10"/>
      <name val="Courier"/>
      <charset val="238"/>
    </font>
    <font>
      <b/>
      <sz val="10"/>
      <name val="Arial Cyr"/>
      <charset val="204"/>
    </font>
    <font>
      <sz val="11"/>
      <name val="ＭＳ Ｐゴシック"/>
      <family val="3"/>
      <charset val="128"/>
    </font>
    <font>
      <b/>
      <sz val="10"/>
      <name val="Times New Roman"/>
      <family val="1"/>
      <charset val="204"/>
    </font>
    <font>
      <sz val="9"/>
      <name val="Times New Roman"/>
      <family val="1"/>
      <charset val="204"/>
    </font>
    <font>
      <i/>
      <sz val="9"/>
      <name val="Times New Roman"/>
      <family val="1"/>
      <charset val="204"/>
    </font>
    <font>
      <sz val="8"/>
      <name val="Arial Cyr"/>
      <charset val="204"/>
    </font>
    <font>
      <sz val="10"/>
      <name val="Times New Roman Cyr"/>
      <charset val="204"/>
    </font>
    <font>
      <b/>
      <sz val="10"/>
      <color indexed="8"/>
      <name val="Times New Roman"/>
      <family val="1"/>
      <charset val="204"/>
    </font>
    <font>
      <i/>
      <sz val="10"/>
      <name val="Times New Roman"/>
      <family val="1"/>
    </font>
    <font>
      <sz val="10"/>
      <name val="Times New Roman"/>
      <charset val="204"/>
    </font>
    <font>
      <sz val="8"/>
      <name val="Times New Roman"/>
      <charset val="204"/>
    </font>
    <font>
      <sz val="8"/>
      <name val="Times New Roman"/>
      <family val="1"/>
      <charset val="204"/>
    </font>
    <font>
      <b/>
      <i/>
      <sz val="10"/>
      <name val="Times New Roman"/>
      <family val="1"/>
      <charset val="204"/>
    </font>
    <font>
      <b/>
      <sz val="12"/>
      <name val="Times New Roman"/>
      <family val="1"/>
      <charset val="204"/>
    </font>
    <font>
      <b/>
      <sz val="8"/>
      <name val="Times New Roman"/>
      <family val="1"/>
      <charset val="204"/>
    </font>
    <font>
      <sz val="10"/>
      <color indexed="8"/>
      <name val="Times New Roman"/>
      <family val="2"/>
      <charset val="204"/>
    </font>
    <font>
      <b/>
      <sz val="10"/>
      <color indexed="8"/>
      <name val="Times New Roman"/>
      <family val="2"/>
      <charset val="204"/>
    </font>
    <font>
      <sz val="10"/>
      <name val="Times New Roman"/>
      <family val="1"/>
    </font>
    <font>
      <sz val="11"/>
      <color indexed="8"/>
      <name val="Times New Roman"/>
      <family val="2"/>
      <charset val="204"/>
    </font>
    <font>
      <i/>
      <sz val="10"/>
      <name val="Times New Roman"/>
      <family val="1"/>
      <charset val="204"/>
    </font>
    <font>
      <b/>
      <sz val="10"/>
      <color indexed="8"/>
      <name val="Times New Roman"/>
      <charset val="204"/>
    </font>
    <font>
      <b/>
      <sz val="10"/>
      <name val="Times New Roman"/>
      <charset val="204"/>
    </font>
    <font>
      <b/>
      <sz val="10"/>
      <name val="Times New Roman"/>
      <family val="1"/>
    </font>
    <font>
      <i/>
      <sz val="8"/>
      <name val="Times New Roman"/>
      <family val="1"/>
      <charset val="204"/>
    </font>
    <font>
      <sz val="10"/>
      <color indexed="9"/>
      <name val="Times New Roman"/>
      <family val="1"/>
      <charset val="204"/>
    </font>
    <font>
      <b/>
      <sz val="11"/>
      <name val="Times New Roman"/>
      <family val="1"/>
      <charset val="204"/>
    </font>
    <font>
      <sz val="12"/>
      <name val="Times New Roman"/>
      <family val="1"/>
      <charset val="204"/>
    </font>
    <font>
      <sz val="10"/>
      <color indexed="8"/>
      <name val="Times New Roman"/>
      <family val="1"/>
      <charset val="204"/>
    </font>
    <font>
      <b/>
      <sz val="9"/>
      <name val="Times New Roman"/>
      <family val="1"/>
      <charset val="204"/>
    </font>
    <font>
      <sz val="11"/>
      <name val="Times New Roman"/>
      <family val="1"/>
      <charset val="204"/>
    </font>
    <font>
      <b/>
      <sz val="11"/>
      <color indexed="8"/>
      <name val="Times New Roman"/>
      <family val="1"/>
      <charset val="204"/>
    </font>
    <font>
      <sz val="8"/>
      <name val="Times New Roman"/>
      <family val="1"/>
    </font>
    <font>
      <b/>
      <sz val="10"/>
      <color indexed="18"/>
      <name val="Times New Roman"/>
      <family val="1"/>
      <charset val="204"/>
    </font>
    <font>
      <sz val="10"/>
      <name val="Times New Roman"/>
      <family val="2"/>
      <charset val="204"/>
    </font>
    <font>
      <b/>
      <sz val="8"/>
      <name val="Times New Roman"/>
      <family val="1"/>
    </font>
    <font>
      <sz val="9"/>
      <name val="Times New Roman"/>
      <family val="1"/>
    </font>
    <font>
      <sz val="10"/>
      <name val="Times New Roman CE"/>
      <family val="1"/>
      <charset val="238"/>
    </font>
    <font>
      <b/>
      <sz val="10"/>
      <name val="Times New Roman CE"/>
      <family val="1"/>
      <charset val="238"/>
    </font>
    <font>
      <sz val="12"/>
      <name val="Times New Roman"/>
      <charset val="204"/>
    </font>
    <font>
      <b/>
      <sz val="12"/>
      <color indexed="9"/>
      <name val="Times New Roman"/>
      <family val="1"/>
      <charset val="204"/>
    </font>
    <font>
      <b/>
      <sz val="10"/>
      <color indexed="9"/>
      <name val="Times New Roman"/>
      <family val="1"/>
      <charset val="204"/>
    </font>
    <font>
      <b/>
      <sz val="11"/>
      <color indexed="9"/>
      <name val="Times New Roman"/>
      <family val="1"/>
      <charset val="204"/>
    </font>
    <font>
      <b/>
      <sz val="10"/>
      <name val="Times New Roman Cyr"/>
      <family val="1"/>
      <charset val="204"/>
    </font>
    <font>
      <sz val="10"/>
      <name val="Times New Roman Cyr"/>
      <family val="1"/>
      <charset val="204"/>
    </font>
    <font>
      <b/>
      <sz val="10"/>
      <name val="Times New Roman Cyr"/>
      <charset val="204"/>
    </font>
    <font>
      <vertAlign val="superscript"/>
      <sz val="8"/>
      <name val="Times New Roman"/>
      <family val="1"/>
      <charset val="204"/>
    </font>
    <font>
      <sz val="8"/>
      <name val="Arial"/>
    </font>
    <font>
      <sz val="8"/>
      <name val="Arial"/>
      <family val="2"/>
      <charset val="204"/>
    </font>
    <font>
      <sz val="10"/>
      <color indexed="8"/>
      <name val="Arial"/>
      <charset val="204"/>
    </font>
    <font>
      <sz val="10"/>
      <color indexed="8"/>
      <name val="MS Sans Serif"/>
      <charset val="204"/>
    </font>
    <font>
      <sz val="8"/>
      <color indexed="8"/>
      <name val="Arial"/>
      <charset val="204"/>
    </font>
    <font>
      <sz val="8"/>
      <name val="Arial"/>
      <charset val="204"/>
    </font>
    <font>
      <b/>
      <i/>
      <sz val="10"/>
      <color indexed="61"/>
      <name val="Times New Roman"/>
      <family val="1"/>
      <charset val="204"/>
    </font>
    <font>
      <b/>
      <sz val="8"/>
      <name val="Arial CYR"/>
      <family val="2"/>
      <charset val="204"/>
    </font>
    <font>
      <sz val="8"/>
      <name val="Arial CYR"/>
      <family val="2"/>
      <charset val="204"/>
    </font>
    <font>
      <sz val="10"/>
      <color indexed="8"/>
      <name val="Arial"/>
      <family val="2"/>
    </font>
    <font>
      <i/>
      <sz val="9"/>
      <color indexed="8"/>
      <name val="Times New Roman"/>
      <family val="1"/>
      <charset val="204"/>
    </font>
    <font>
      <u/>
      <sz val="10"/>
      <color indexed="12"/>
      <name val="Times New Roman"/>
      <family val="1"/>
      <charset val="204"/>
    </font>
    <font>
      <b/>
      <vertAlign val="superscript"/>
      <sz val="10"/>
      <color indexed="8"/>
      <name val="Times New Roman"/>
      <family val="1"/>
      <charset val="204"/>
    </font>
    <font>
      <sz val="10"/>
      <name val="Arial Cyr"/>
      <family val="2"/>
      <charset val="204"/>
    </font>
    <font>
      <sz val="10"/>
      <color indexed="10"/>
      <name val="Times New Roman"/>
      <family val="1"/>
      <charset val="204"/>
    </font>
    <font>
      <sz val="10"/>
      <color indexed="8"/>
      <name val="Times New Roman"/>
      <family val="1"/>
    </font>
    <font>
      <sz val="10"/>
      <color indexed="10"/>
      <name val="Times New Roman"/>
      <charset val="204"/>
    </font>
    <font>
      <b/>
      <sz val="10"/>
      <color indexed="10"/>
      <name val="Times New Roman"/>
      <family val="1"/>
      <charset val="204"/>
    </font>
    <font>
      <sz val="12"/>
      <color indexed="8"/>
      <name val="Arial"/>
      <family val="2"/>
      <charset val="204"/>
    </font>
    <font>
      <b/>
      <sz val="10"/>
      <color indexed="8"/>
      <name val="Arial"/>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41"/>
        <bgColor indexed="64"/>
      </patternFill>
    </fill>
    <fill>
      <patternFill patternType="gray0625">
        <bgColor indexed="43"/>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22"/>
      </left>
      <right style="medium">
        <color indexed="22"/>
      </right>
      <top style="medium">
        <color indexed="22"/>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64"/>
      </left>
      <right style="medium">
        <color indexed="64"/>
      </right>
      <top/>
      <bottom style="thin">
        <color indexed="64"/>
      </bottom>
      <diagonal/>
    </border>
    <border>
      <left style="medium">
        <color indexed="22"/>
      </left>
      <right/>
      <top/>
      <bottom/>
      <diagonal/>
    </border>
    <border>
      <left style="medium">
        <color indexed="64"/>
      </left>
      <right style="thin">
        <color indexed="64"/>
      </right>
      <top/>
      <bottom/>
      <diagonal/>
    </border>
  </borders>
  <cellStyleXfs count="164">
    <xf numFmtId="0" fontId="0" fillId="0" borderId="0"/>
    <xf numFmtId="0" fontId="11" fillId="0" borderId="0"/>
    <xf numFmtId="0" fontId="11"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0" borderId="0">
      <alignment horizontal="center" wrapText="1"/>
    </xf>
    <xf numFmtId="0" fontId="7" fillId="0" borderId="0">
      <alignment horizontal="left"/>
    </xf>
    <xf numFmtId="0" fontId="7" fillId="0" borderId="0">
      <alignment horizontal="right"/>
    </xf>
    <xf numFmtId="0" fontId="8" fillId="20" borderId="1" applyNumberFormat="0" applyAlignment="0" applyProtection="0"/>
    <xf numFmtId="0" fontId="9" fillId="0" borderId="0">
      <alignment horizontal="center" wrapText="1"/>
    </xf>
    <xf numFmtId="0" fontId="10" fillId="21" borderId="2" applyNumberFormat="0" applyAlignment="0" applyProtection="0"/>
    <xf numFmtId="170" fontId="1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169" fontId="18" fillId="0" borderId="0"/>
    <xf numFmtId="0" fontId="9" fillId="0" borderId="0">
      <alignment horizontal="left"/>
    </xf>
    <xf numFmtId="0" fontId="19" fillId="0" borderId="6" applyNumberFormat="0" applyFill="0" applyAlignment="0" applyProtection="0"/>
    <xf numFmtId="0" fontId="20" fillId="22" borderId="0" applyNumberFormat="0" applyBorder="0" applyAlignment="0" applyProtection="0"/>
    <xf numFmtId="0" fontId="9" fillId="0" borderId="0"/>
    <xf numFmtId="0" fontId="9" fillId="0" borderId="0"/>
    <xf numFmtId="0" fontId="1" fillId="0" borderId="0"/>
    <xf numFmtId="0" fontId="21" fillId="0" borderId="0"/>
    <xf numFmtId="0" fontId="1" fillId="0" borderId="0"/>
    <xf numFmtId="0" fontId="80" fillId="0" borderId="0"/>
    <xf numFmtId="0" fontId="81" fillId="0" borderId="0"/>
    <xf numFmtId="0" fontId="82" fillId="0" borderId="0"/>
    <xf numFmtId="0" fontId="83" fillId="0" borderId="0"/>
    <xf numFmtId="0" fontId="22" fillId="0" borderId="0"/>
    <xf numFmtId="0" fontId="11" fillId="23" borderId="7" applyNumberFormat="0" applyFont="0" applyAlignment="0" applyProtection="0"/>
    <xf numFmtId="0" fontId="23" fillId="0" borderId="8"/>
    <xf numFmtId="166" fontId="3" fillId="0" borderId="0"/>
    <xf numFmtId="0" fontId="24" fillId="20" borderId="9" applyNumberFormat="0" applyAlignment="0" applyProtection="0"/>
    <xf numFmtId="0" fontId="2" fillId="0" borderId="0"/>
    <xf numFmtId="0" fontId="25" fillId="0" borderId="0" applyNumberFormat="0" applyFill="0" applyBorder="0" applyAlignment="0" applyProtection="0"/>
    <xf numFmtId="0" fontId="26" fillId="0" borderId="10" applyNumberFormat="0" applyFill="0" applyAlignment="0" applyProtection="0"/>
    <xf numFmtId="0" fontId="27" fillId="0" borderId="0" applyNumberForma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7" fillId="7" borderId="1" applyNumberFormat="0" applyAlignment="0" applyProtection="0"/>
    <xf numFmtId="168" fontId="28" fillId="0" borderId="11" applyBorder="0">
      <protection hidden="1"/>
    </xf>
    <xf numFmtId="0" fontId="24" fillId="20" borderId="9" applyNumberFormat="0" applyAlignment="0" applyProtection="0"/>
    <xf numFmtId="0" fontId="8" fillId="20" borderId="1" applyNumberFormat="0" applyAlignment="0" applyProtection="0"/>
    <xf numFmtId="0" fontId="29" fillId="0" borderId="0" applyNumberFormat="0" applyFill="0" applyBorder="0" applyAlignment="0" applyProtection="0">
      <alignment vertical="top"/>
      <protection locked="0"/>
    </xf>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26" fillId="0" borderId="10" applyNumberFormat="0" applyFill="0" applyAlignment="0" applyProtection="0"/>
    <xf numFmtId="0" fontId="10" fillId="21" borderId="2" applyNumberFormat="0" applyAlignment="0" applyProtection="0"/>
    <xf numFmtId="0" fontId="25" fillId="0" borderId="0" applyNumberFormat="0" applyFill="0" applyBorder="0" applyAlignment="0" applyProtection="0"/>
    <xf numFmtId="0" fontId="20" fillId="22" borderId="0" applyNumberFormat="0" applyBorder="0" applyAlignment="0" applyProtection="0"/>
    <xf numFmtId="0" fontId="30" fillId="0" borderId="0"/>
    <xf numFmtId="0" fontId="1" fillId="0" borderId="0"/>
    <xf numFmtId="0" fontId="1" fillId="0" borderId="0"/>
    <xf numFmtId="0" fontId="50" fillId="0" borderId="0"/>
    <xf numFmtId="0" fontId="31" fillId="0" borderId="0"/>
    <xf numFmtId="0" fontId="1" fillId="0" borderId="0"/>
    <xf numFmtId="0" fontId="1" fillId="0" borderId="0"/>
    <xf numFmtId="0" fontId="31" fillId="0" borderId="0"/>
    <xf numFmtId="0" fontId="28" fillId="0" borderId="0"/>
    <xf numFmtId="0" fontId="51" fillId="0" borderId="0"/>
    <xf numFmtId="0" fontId="28" fillId="0" borderId="0"/>
    <xf numFmtId="0" fontId="1" fillId="0" borderId="0"/>
    <xf numFmtId="0" fontId="88" fillId="0" borderId="0"/>
    <xf numFmtId="0" fontId="11" fillId="0" borderId="0"/>
    <xf numFmtId="0" fontId="11" fillId="0" borderId="0"/>
    <xf numFmtId="0" fontId="42" fillId="0" borderId="0"/>
    <xf numFmtId="0" fontId="42" fillId="0" borderId="0"/>
    <xf numFmtId="0" fontId="42" fillId="0" borderId="0"/>
    <xf numFmtId="0" fontId="1" fillId="0" borderId="0"/>
    <xf numFmtId="0" fontId="42" fillId="0" borderId="0"/>
    <xf numFmtId="0" fontId="11" fillId="0" borderId="0"/>
    <xf numFmtId="0" fontId="11" fillId="0" borderId="0"/>
    <xf numFmtId="0" fontId="11" fillId="0" borderId="0"/>
    <xf numFmtId="0" fontId="1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31" fillId="0" borderId="0"/>
    <xf numFmtId="0" fontId="42" fillId="0" borderId="0"/>
    <xf numFmtId="0" fontId="11" fillId="0" borderId="0"/>
    <xf numFmtId="0" fontId="11" fillId="0" borderId="0"/>
    <xf numFmtId="0" fontId="11" fillId="0" borderId="0"/>
    <xf numFmtId="0" fontId="88" fillId="0" borderId="0"/>
    <xf numFmtId="0" fontId="2" fillId="0" borderId="0"/>
    <xf numFmtId="0" fontId="2" fillId="0" borderId="0"/>
    <xf numFmtId="0" fontId="1" fillId="0" borderId="0"/>
    <xf numFmtId="0" fontId="42" fillId="0" borderId="0"/>
    <xf numFmtId="0" fontId="30" fillId="0" borderId="0"/>
    <xf numFmtId="0" fontId="42" fillId="0" borderId="0"/>
    <xf numFmtId="0" fontId="71" fillId="0" borderId="0"/>
    <xf numFmtId="0" fontId="11" fillId="0" borderId="0"/>
    <xf numFmtId="0" fontId="42" fillId="0" borderId="0"/>
    <xf numFmtId="0" fontId="42" fillId="0" borderId="0"/>
    <xf numFmtId="0" fontId="1" fillId="0" borderId="0"/>
    <xf numFmtId="0" fontId="42"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18" fillId="0" borderId="0"/>
    <xf numFmtId="0" fontId="1" fillId="0" borderId="0"/>
    <xf numFmtId="0" fontId="5" fillId="3" borderId="0" applyNumberFormat="0" applyBorder="0" applyAlignment="0" applyProtection="0"/>
    <xf numFmtId="0" fontId="12" fillId="0" borderId="0" applyNumberFormat="0" applyFill="0" applyBorder="0" applyAlignment="0" applyProtection="0"/>
    <xf numFmtId="0" fontId="1" fillId="2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9" fillId="0" borderId="6" applyNumberFormat="0" applyFill="0" applyAlignment="0" applyProtection="0"/>
    <xf numFmtId="14" fontId="32" fillId="0" borderId="0" applyProtection="0">
      <alignment vertical="center"/>
    </xf>
    <xf numFmtId="0" fontId="27" fillId="0" borderId="0" applyNumberFormat="0" applyFill="0" applyBorder="0" applyAlignment="0" applyProtection="0"/>
    <xf numFmtId="38" fontId="18" fillId="0" borderId="0" applyFont="0" applyFill="0" applyBorder="0" applyAlignment="0" applyProtection="0"/>
    <xf numFmtId="40" fontId="18" fillId="0" borderId="0" applyFont="0" applyFill="0" applyBorder="0" applyAlignment="0" applyProtection="0"/>
    <xf numFmtId="165" fontId="1" fillId="0" borderId="0" applyFont="0" applyFill="0" applyBorder="0" applyAlignment="0" applyProtection="0"/>
    <xf numFmtId="165" fontId="42" fillId="0" borderId="0" applyFont="0" applyFill="0" applyBorder="0" applyAlignment="0" applyProtection="0"/>
    <xf numFmtId="167" fontId="31" fillId="0" borderId="0" applyFont="0" applyFill="0" applyBorder="0" applyAlignment="0" applyProtection="0"/>
    <xf numFmtId="165" fontId="51" fillId="0" borderId="0" applyFont="0" applyFill="0" applyBorder="0" applyAlignment="0" applyProtection="0"/>
    <xf numFmtId="165" fontId="1" fillId="0" borderId="0" applyFont="0" applyFill="0" applyBorder="0" applyAlignment="0" applyProtection="0"/>
    <xf numFmtId="167" fontId="11" fillId="0" borderId="0" applyFont="0" applyFill="0" applyBorder="0" applyAlignment="0" applyProtection="0"/>
    <xf numFmtId="0" fontId="13" fillId="4" borderId="0" applyNumberFormat="0" applyBorder="0" applyAlignment="0" applyProtection="0"/>
    <xf numFmtId="0" fontId="34" fillId="0" borderId="0"/>
  </cellStyleXfs>
  <cellXfs count="1458">
    <xf numFmtId="0" fontId="0" fillId="0" borderId="0" xfId="0"/>
    <xf numFmtId="0" fontId="28" fillId="0" borderId="0" xfId="107" applyFont="1"/>
    <xf numFmtId="0" fontId="35" fillId="0" borderId="0" xfId="107" applyFont="1"/>
    <xf numFmtId="0" fontId="35" fillId="0" borderId="12" xfId="107" applyFont="1" applyBorder="1"/>
    <xf numFmtId="0" fontId="35" fillId="0" borderId="13" xfId="107" applyFont="1" applyBorder="1" applyAlignment="1">
      <alignment horizontal="center" vertical="center"/>
    </xf>
    <xf numFmtId="0" fontId="35" fillId="0" borderId="14" xfId="107" applyFont="1" applyBorder="1" applyAlignment="1">
      <alignment horizontal="center" vertical="center"/>
    </xf>
    <xf numFmtId="0" fontId="28" fillId="0" borderId="15" xfId="107" applyFont="1" applyBorder="1"/>
    <xf numFmtId="0" fontId="28" fillId="0" borderId="11" xfId="107" applyFont="1" applyBorder="1" applyAlignment="1">
      <alignment horizontal="center" vertical="center"/>
    </xf>
    <xf numFmtId="2" fontId="28" fillId="0" borderId="11" xfId="107" applyNumberFormat="1" applyFont="1" applyBorder="1" applyAlignment="1">
      <alignment horizontal="center" vertical="center"/>
    </xf>
    <xf numFmtId="2" fontId="28" fillId="0" borderId="0" xfId="107" applyNumberFormat="1" applyFont="1"/>
    <xf numFmtId="0" fontId="28" fillId="0" borderId="16" xfId="107" applyFont="1" applyBorder="1"/>
    <xf numFmtId="0" fontId="28" fillId="0" borderId="17" xfId="107" applyFont="1" applyBorder="1" applyAlignment="1">
      <alignment horizontal="center" vertical="center"/>
    </xf>
    <xf numFmtId="2" fontId="28" fillId="0" borderId="17" xfId="107" applyNumberFormat="1" applyFont="1" applyBorder="1" applyAlignment="1">
      <alignment horizontal="center" vertical="center"/>
    </xf>
    <xf numFmtId="0" fontId="36" fillId="0" borderId="0" xfId="107" applyFont="1"/>
    <xf numFmtId="0" fontId="37" fillId="0" borderId="0" xfId="107" applyFont="1"/>
    <xf numFmtId="0" fontId="29" fillId="0" borderId="0" xfId="74" applyAlignment="1" applyProtection="1"/>
    <xf numFmtId="0" fontId="28" fillId="0" borderId="0" xfId="60" applyFont="1" applyFill="1"/>
    <xf numFmtId="0" fontId="28" fillId="0" borderId="0" xfId="60" applyFont="1"/>
    <xf numFmtId="0" fontId="35" fillId="0" borderId="0" xfId="0" applyFont="1" applyFill="1"/>
    <xf numFmtId="0" fontId="28" fillId="0" borderId="0" xfId="0" applyFont="1" applyFill="1"/>
    <xf numFmtId="0" fontId="28" fillId="0" borderId="0" xfId="0" applyFont="1" applyFill="1" applyAlignment="1">
      <alignment horizontal="right"/>
    </xf>
    <xf numFmtId="0" fontId="28" fillId="0" borderId="0" xfId="0" applyFont="1" applyFill="1" applyBorder="1" applyAlignment="1">
      <alignment horizontal="center" vertical="center"/>
    </xf>
    <xf numFmtId="0" fontId="35" fillId="0" borderId="11" xfId="110" applyFont="1" applyFill="1" applyBorder="1" applyAlignment="1">
      <alignment horizontal="center" vertical="center"/>
    </xf>
    <xf numFmtId="14" fontId="35" fillId="0" borderId="11" xfId="0" applyNumberFormat="1" applyFont="1" applyFill="1" applyBorder="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vertical="center"/>
    </xf>
    <xf numFmtId="0" fontId="28" fillId="0" borderId="11" xfId="110" applyFont="1" applyFill="1" applyBorder="1" applyAlignment="1">
      <alignment vertical="center"/>
    </xf>
    <xf numFmtId="0" fontId="28" fillId="0" borderId="11" xfId="0" applyFont="1" applyFill="1" applyBorder="1" applyAlignment="1">
      <alignment vertical="center"/>
    </xf>
    <xf numFmtId="0" fontId="28" fillId="0" borderId="11" xfId="0" applyFont="1" applyFill="1" applyBorder="1" applyAlignment="1"/>
    <xf numFmtId="0" fontId="28" fillId="24" borderId="11" xfId="108" applyFont="1" applyFill="1" applyBorder="1" applyAlignment="1">
      <alignment vertical="center"/>
    </xf>
    <xf numFmtId="0" fontId="28" fillId="24" borderId="11" xfId="108" applyFont="1" applyFill="1" applyBorder="1" applyAlignment="1"/>
    <xf numFmtId="0" fontId="28" fillId="0" borderId="11" xfId="110" applyFont="1" applyFill="1" applyBorder="1" applyAlignment="1">
      <alignment horizontal="left" vertical="top" wrapText="1"/>
    </xf>
    <xf numFmtId="0" fontId="28" fillId="0" borderId="11" xfId="110" applyFont="1" applyFill="1" applyBorder="1" applyAlignment="1"/>
    <xf numFmtId="0" fontId="28" fillId="0" borderId="11" xfId="110" applyFont="1" applyFill="1" applyBorder="1" applyAlignment="1">
      <alignment vertical="center" wrapText="1" shrinkToFit="1"/>
    </xf>
    <xf numFmtId="0" fontId="28" fillId="0" borderId="11" xfId="110" applyFont="1" applyFill="1" applyBorder="1"/>
    <xf numFmtId="0" fontId="28" fillId="0" borderId="0" xfId="110" applyFont="1" applyFill="1" applyBorder="1"/>
    <xf numFmtId="0" fontId="28" fillId="25" borderId="0" xfId="0" applyFont="1" applyFill="1" applyAlignment="1">
      <alignment horizontal="right"/>
    </xf>
    <xf numFmtId="14" fontId="35" fillId="0" borderId="18" xfId="0" applyNumberFormat="1" applyFont="1" applyFill="1" applyBorder="1" applyAlignment="1">
      <alignment horizontal="center" vertical="center"/>
    </xf>
    <xf numFmtId="0" fontId="28" fillId="0" borderId="19" xfId="110" applyFont="1" applyFill="1" applyBorder="1" applyAlignment="1">
      <alignment vertical="center"/>
    </xf>
    <xf numFmtId="171" fontId="39" fillId="0" borderId="11" xfId="156" applyNumberFormat="1" applyFont="1" applyFill="1" applyBorder="1" applyAlignment="1"/>
    <xf numFmtId="3" fontId="28" fillId="0" borderId="11" xfId="136" applyNumberFormat="1" applyFont="1" applyFill="1" applyBorder="1" applyAlignment="1"/>
    <xf numFmtId="171" fontId="39" fillId="0" borderId="11" xfId="156" applyNumberFormat="1" applyFont="1" applyFill="1" applyBorder="1" applyAlignment="1">
      <alignment horizontal="center"/>
    </xf>
    <xf numFmtId="3" fontId="28" fillId="0" borderId="20" xfId="0" applyNumberFormat="1" applyFont="1" applyBorder="1" applyAlignment="1">
      <alignment horizontal="center" vertical="center"/>
    </xf>
    <xf numFmtId="3" fontId="28" fillId="0" borderId="20" xfId="85" applyNumberFormat="1" applyFont="1" applyBorder="1" applyAlignment="1">
      <alignment horizontal="center" vertical="center"/>
    </xf>
    <xf numFmtId="171" fontId="28" fillId="0" borderId="11" xfId="156" applyNumberFormat="1" applyFont="1" applyFill="1" applyBorder="1" applyAlignment="1">
      <alignment horizontal="right"/>
    </xf>
    <xf numFmtId="171" fontId="28" fillId="0" borderId="11" xfId="156" applyNumberFormat="1" applyFont="1" applyFill="1" applyBorder="1" applyAlignment="1"/>
    <xf numFmtId="171" fontId="35" fillId="0" borderId="11" xfId="156" applyNumberFormat="1" applyFont="1" applyFill="1" applyBorder="1" applyAlignment="1">
      <alignment horizontal="center" vertical="center"/>
    </xf>
    <xf numFmtId="3" fontId="35" fillId="0" borderId="11" xfId="0" applyNumberFormat="1" applyFont="1" applyFill="1" applyBorder="1" applyAlignment="1">
      <alignment horizontal="center"/>
    </xf>
    <xf numFmtId="3" fontId="35" fillId="0" borderId="11" xfId="0" applyNumberFormat="1" applyFont="1" applyFill="1" applyBorder="1" applyAlignment="1">
      <alignment horizontal="right"/>
    </xf>
    <xf numFmtId="0" fontId="35" fillId="0" borderId="0" xfId="0" applyFont="1" applyFill="1" applyAlignment="1">
      <alignment horizontal="center" vertical="center"/>
    </xf>
    <xf numFmtId="0" fontId="28" fillId="0" borderId="0" xfId="0" applyFont="1"/>
    <xf numFmtId="0" fontId="28" fillId="0" borderId="0" xfId="0" applyFont="1" applyFill="1" applyBorder="1"/>
    <xf numFmtId="3" fontId="40" fillId="0" borderId="0" xfId="0" applyNumberFormat="1" applyFont="1" applyFill="1" applyBorder="1"/>
    <xf numFmtId="3" fontId="35" fillId="0" borderId="0" xfId="0" applyNumberFormat="1" applyFont="1" applyBorder="1"/>
    <xf numFmtId="0" fontId="41" fillId="0" borderId="0" xfId="60" applyFont="1" applyFill="1" applyBorder="1" applyAlignment="1">
      <alignment horizontal="left"/>
    </xf>
    <xf numFmtId="0" fontId="35" fillId="0" borderId="0" xfId="97" applyFont="1"/>
    <xf numFmtId="0" fontId="28" fillId="0" borderId="0" xfId="97" applyFont="1"/>
    <xf numFmtId="0" fontId="28" fillId="0" borderId="0" xfId="97" applyFont="1" applyAlignment="1">
      <alignment horizontal="right"/>
    </xf>
    <xf numFmtId="0" fontId="35" fillId="0" borderId="0" xfId="97" applyFont="1" applyAlignment="1">
      <alignment horizontal="center" vertical="center"/>
    </xf>
    <xf numFmtId="0" fontId="35" fillId="0" borderId="21" xfId="97" applyFont="1" applyBorder="1" applyAlignment="1">
      <alignment horizontal="center" vertical="center"/>
    </xf>
    <xf numFmtId="0" fontId="35" fillId="0" borderId="22" xfId="97" applyFont="1" applyBorder="1" applyAlignment="1">
      <alignment horizontal="center" vertical="center"/>
    </xf>
    <xf numFmtId="0" fontId="35" fillId="0" borderId="23" xfId="97" applyFont="1" applyBorder="1" applyAlignment="1">
      <alignment horizontal="center" vertical="center"/>
    </xf>
    <xf numFmtId="0" fontId="28" fillId="0" borderId="0" xfId="97" applyFont="1" applyAlignment="1">
      <alignment vertical="center"/>
    </xf>
    <xf numFmtId="0" fontId="35" fillId="0" borderId="24" xfId="97" applyFont="1" applyBorder="1" applyAlignment="1">
      <alignment vertical="center"/>
    </xf>
    <xf numFmtId="0" fontId="35" fillId="0" borderId="25" xfId="97" applyFont="1" applyBorder="1" applyAlignment="1">
      <alignment vertical="center"/>
    </xf>
    <xf numFmtId="0" fontId="35" fillId="0" borderId="26" xfId="97" applyFont="1" applyBorder="1" applyAlignment="1">
      <alignment vertical="center"/>
    </xf>
    <xf numFmtId="0" fontId="28" fillId="0" borderId="27" xfId="97" applyFont="1" applyBorder="1"/>
    <xf numFmtId="167" fontId="28" fillId="0" borderId="28" xfId="161" applyFont="1" applyBorder="1"/>
    <xf numFmtId="0" fontId="28" fillId="0" borderId="29" xfId="97" applyFont="1" applyBorder="1"/>
    <xf numFmtId="0" fontId="28" fillId="0" borderId="15" xfId="97" applyFont="1" applyBorder="1"/>
    <xf numFmtId="167" fontId="28" fillId="0" borderId="11" xfId="161" applyFont="1" applyBorder="1"/>
    <xf numFmtId="0" fontId="28" fillId="0" borderId="30" xfId="97" applyFont="1" applyBorder="1"/>
    <xf numFmtId="0" fontId="28" fillId="0" borderId="15" xfId="97" applyFont="1" applyFill="1" applyBorder="1"/>
    <xf numFmtId="0" fontId="28" fillId="0" borderId="11" xfId="97" applyFont="1" applyBorder="1"/>
    <xf numFmtId="0" fontId="28" fillId="0" borderId="31" xfId="97" applyFont="1" applyBorder="1"/>
    <xf numFmtId="0" fontId="28" fillId="0" borderId="18" xfId="97" applyFont="1" applyBorder="1"/>
    <xf numFmtId="0" fontId="28" fillId="0" borderId="32" xfId="97" applyFont="1" applyBorder="1"/>
    <xf numFmtId="0" fontId="28" fillId="0" borderId="24" xfId="97" applyFont="1" applyBorder="1"/>
    <xf numFmtId="2" fontId="28" fillId="0" borderId="25" xfId="97" applyNumberFormat="1" applyFont="1" applyBorder="1"/>
    <xf numFmtId="2" fontId="28" fillId="0" borderId="26" xfId="97" applyNumberFormat="1" applyFont="1" applyBorder="1"/>
    <xf numFmtId="0" fontId="35" fillId="0" borderId="24" xfId="97" applyFont="1" applyBorder="1" applyAlignment="1">
      <alignment wrapText="1"/>
    </xf>
    <xf numFmtId="0" fontId="28" fillId="0" borderId="25" xfId="97" applyFont="1" applyBorder="1"/>
    <xf numFmtId="0" fontId="28" fillId="0" borderId="26" xfId="97" applyFont="1" applyBorder="1"/>
    <xf numFmtId="0" fontId="28" fillId="0" borderId="28" xfId="97" applyFont="1" applyBorder="1"/>
    <xf numFmtId="0" fontId="28" fillId="0" borderId="16" xfId="97" applyFont="1" applyBorder="1"/>
    <xf numFmtId="0" fontId="28" fillId="0" borderId="17" xfId="97" applyFont="1" applyBorder="1"/>
    <xf numFmtId="0" fontId="28" fillId="0" borderId="33" xfId="97" applyFont="1" applyBorder="1"/>
    <xf numFmtId="0" fontId="35" fillId="0" borderId="24" xfId="97" applyFont="1" applyBorder="1" applyAlignment="1">
      <alignment vertical="center" wrapText="1"/>
    </xf>
    <xf numFmtId="0" fontId="28" fillId="0" borderId="34" xfId="97" applyFont="1" applyBorder="1" applyAlignment="1">
      <alignment vertical="center"/>
    </xf>
    <xf numFmtId="0" fontId="28" fillId="0" borderId="35" xfId="97" applyFont="1" applyBorder="1" applyAlignment="1">
      <alignment vertical="center"/>
    </xf>
    <xf numFmtId="0" fontId="28" fillId="0" borderId="36" xfId="97" applyFont="1" applyBorder="1"/>
    <xf numFmtId="0" fontId="28" fillId="0" borderId="34" xfId="97" applyFont="1" applyBorder="1"/>
    <xf numFmtId="2" fontId="28" fillId="0" borderId="34" xfId="97" applyNumberFormat="1" applyFont="1" applyBorder="1"/>
    <xf numFmtId="0" fontId="28" fillId="0" borderId="35" xfId="97" applyFont="1" applyBorder="1"/>
    <xf numFmtId="0" fontId="35" fillId="0" borderId="0" xfId="98" applyFont="1"/>
    <xf numFmtId="0" fontId="42" fillId="0" borderId="0" xfId="98"/>
    <xf numFmtId="0" fontId="42" fillId="0" borderId="0" xfId="98" applyFont="1"/>
    <xf numFmtId="0" fontId="35" fillId="0" borderId="11" xfId="98" applyFont="1" applyBorder="1"/>
    <xf numFmtId="0" fontId="35" fillId="0" borderId="11" xfId="98" applyNumberFormat="1" applyFont="1" applyBorder="1" applyAlignment="1">
      <alignment horizontal="center" vertical="center"/>
    </xf>
    <xf numFmtId="14" fontId="35" fillId="0" borderId="11" xfId="98" applyNumberFormat="1" applyFont="1" applyBorder="1" applyAlignment="1">
      <alignment horizontal="center" vertical="center"/>
    </xf>
    <xf numFmtId="0" fontId="42" fillId="0" borderId="11" xfId="98" applyFont="1" applyBorder="1" applyAlignment="1">
      <alignment wrapText="1"/>
    </xf>
    <xf numFmtId="10" fontId="42" fillId="0" borderId="11" xfId="98" applyNumberFormat="1" applyBorder="1"/>
    <xf numFmtId="10" fontId="42" fillId="0" borderId="0" xfId="98" applyNumberFormat="1"/>
    <xf numFmtId="0" fontId="28" fillId="0" borderId="11" xfId="98" applyFont="1" applyBorder="1" applyAlignment="1">
      <alignment horizontal="left" wrapText="1"/>
    </xf>
    <xf numFmtId="0" fontId="42" fillId="0" borderId="0" xfId="98" applyFont="1" applyBorder="1" applyAlignment="1">
      <alignment wrapText="1"/>
    </xf>
    <xf numFmtId="10" fontId="42" fillId="0" borderId="0" xfId="98" applyNumberFormat="1" applyBorder="1"/>
    <xf numFmtId="0" fontId="42" fillId="0" borderId="11" xfId="98" applyBorder="1"/>
    <xf numFmtId="0" fontId="42" fillId="0" borderId="0" xfId="99"/>
    <xf numFmtId="0" fontId="35" fillId="0" borderId="0" xfId="99" applyFont="1"/>
    <xf numFmtId="0" fontId="35" fillId="0" borderId="11" xfId="99" applyFont="1" applyBorder="1"/>
    <xf numFmtId="0" fontId="35" fillId="0" borderId="11" xfId="99" applyNumberFormat="1" applyFont="1" applyBorder="1"/>
    <xf numFmtId="10" fontId="42" fillId="0" borderId="11" xfId="99" applyNumberFormat="1" applyBorder="1"/>
    <xf numFmtId="10" fontId="42" fillId="0" borderId="0" xfId="99" applyNumberFormat="1"/>
    <xf numFmtId="0" fontId="42" fillId="0" borderId="11" xfId="99" applyBorder="1"/>
    <xf numFmtId="14" fontId="35" fillId="0" borderId="11" xfId="99" applyNumberFormat="1" applyFont="1" applyBorder="1"/>
    <xf numFmtId="10" fontId="42" fillId="0" borderId="11" xfId="99" applyNumberFormat="1" applyBorder="1" applyAlignment="1"/>
    <xf numFmtId="0" fontId="42" fillId="0" borderId="11" xfId="99" applyFont="1" applyBorder="1" applyAlignment="1">
      <alignment wrapText="1"/>
    </xf>
    <xf numFmtId="0" fontId="35" fillId="0" borderId="0" xfId="102" applyFont="1"/>
    <xf numFmtId="0" fontId="42" fillId="0" borderId="0" xfId="102"/>
    <xf numFmtId="0" fontId="42" fillId="0" borderId="11" xfId="102" applyBorder="1"/>
    <xf numFmtId="0" fontId="35" fillId="0" borderId="11" xfId="102" applyFont="1" applyBorder="1"/>
    <xf numFmtId="0" fontId="35" fillId="0" borderId="11" xfId="102" applyFont="1" applyBorder="1" applyAlignment="1">
      <alignment wrapText="1"/>
    </xf>
    <xf numFmtId="9" fontId="35" fillId="0" borderId="11" xfId="102" applyNumberFormat="1" applyFont="1" applyFill="1" applyBorder="1" applyAlignment="1">
      <alignment horizontal="right" vertical="center"/>
    </xf>
    <xf numFmtId="0" fontId="35" fillId="0" borderId="0" xfId="100" applyFont="1"/>
    <xf numFmtId="0" fontId="42" fillId="0" borderId="0" xfId="100"/>
    <xf numFmtId="0" fontId="42" fillId="0" borderId="11" xfId="100" applyBorder="1"/>
    <xf numFmtId="0" fontId="35" fillId="0" borderId="11" xfId="100" applyFont="1" applyBorder="1" applyAlignment="1">
      <alignment horizontal="center"/>
    </xf>
    <xf numFmtId="0" fontId="35" fillId="0" borderId="11" xfId="100" applyFont="1" applyBorder="1" applyAlignment="1">
      <alignment wrapText="1"/>
    </xf>
    <xf numFmtId="4" fontId="35" fillId="0" borderId="11" xfId="101" applyNumberFormat="1" applyFont="1" applyFill="1" applyBorder="1" applyAlignment="1">
      <alignment wrapText="1"/>
    </xf>
    <xf numFmtId="4" fontId="35" fillId="0" borderId="11" xfId="101" applyNumberFormat="1" applyFont="1" applyFill="1" applyBorder="1"/>
    <xf numFmtId="0" fontId="35" fillId="0" borderId="0" xfId="143" applyFont="1" applyFill="1" applyAlignment="1">
      <alignment horizontal="center"/>
    </xf>
    <xf numFmtId="0" fontId="28" fillId="0" borderId="0" xfId="143" applyFill="1" applyBorder="1" applyAlignment="1"/>
    <xf numFmtId="0" fontId="35" fillId="0" borderId="0" xfId="143" applyFont="1" applyFill="1" applyBorder="1" applyAlignment="1">
      <alignment horizontal="center"/>
    </xf>
    <xf numFmtId="0" fontId="35" fillId="0" borderId="0" xfId="103" applyFont="1"/>
    <xf numFmtId="0" fontId="29" fillId="0" borderId="0" xfId="74" applyFill="1" applyBorder="1" applyAlignment="1" applyProtection="1">
      <alignment horizontal="left"/>
    </xf>
    <xf numFmtId="0" fontId="35" fillId="0" borderId="0" xfId="143" applyFont="1" applyFill="1" applyBorder="1" applyAlignment="1">
      <alignment horizontal="left"/>
    </xf>
    <xf numFmtId="0" fontId="29" fillId="0" borderId="0" xfId="74" applyFill="1" applyBorder="1" applyAlignment="1" applyProtection="1"/>
    <xf numFmtId="0" fontId="28" fillId="0" borderId="0" xfId="143" applyFont="1" applyFill="1" applyBorder="1" applyAlignment="1">
      <alignment horizontal="left"/>
    </xf>
    <xf numFmtId="0" fontId="28" fillId="0" borderId="0" xfId="0" applyFont="1" applyBorder="1" applyAlignment="1">
      <alignment horizontal="center"/>
    </xf>
    <xf numFmtId="0" fontId="28" fillId="0" borderId="0" xfId="0" applyFont="1" applyFill="1" applyBorder="1" applyAlignment="1">
      <alignment horizontal="center"/>
    </xf>
    <xf numFmtId="0" fontId="35" fillId="0" borderId="0" xfId="143" applyFont="1" applyFill="1" applyBorder="1" applyAlignment="1">
      <alignment horizontal="left" wrapText="1"/>
    </xf>
    <xf numFmtId="0" fontId="0" fillId="0" borderId="0" xfId="0" applyFill="1"/>
    <xf numFmtId="0" fontId="35" fillId="0" borderId="0" xfId="131" applyFont="1"/>
    <xf numFmtId="0" fontId="35" fillId="0" borderId="0" xfId="126" applyFont="1" applyFill="1"/>
    <xf numFmtId="0" fontId="35" fillId="0" borderId="0" xfId="123" applyFont="1"/>
    <xf numFmtId="0" fontId="28" fillId="0" borderId="0" xfId="104" applyFont="1" applyFill="1"/>
    <xf numFmtId="0" fontId="28" fillId="0" borderId="0" xfId="104" applyFont="1" applyFill="1" applyBorder="1"/>
    <xf numFmtId="0" fontId="35" fillId="0" borderId="0" xfId="104" applyFont="1" applyBorder="1"/>
    <xf numFmtId="2" fontId="28" fillId="0" borderId="0" xfId="104" applyNumberFormat="1" applyFont="1" applyFill="1"/>
    <xf numFmtId="0" fontId="28" fillId="0" borderId="11" xfId="104" applyFont="1" applyFill="1" applyBorder="1"/>
    <xf numFmtId="14" fontId="35" fillId="0" borderId="11" xfId="104" applyNumberFormat="1" applyFont="1" applyFill="1" applyBorder="1" applyAlignment="1">
      <alignment horizontal="center"/>
    </xf>
    <xf numFmtId="0" fontId="28" fillId="0" borderId="0" xfId="104" applyFont="1"/>
    <xf numFmtId="0" fontId="28" fillId="0" borderId="11" xfId="104" applyFont="1" applyFill="1" applyBorder="1" applyAlignment="1">
      <alignment horizontal="left"/>
    </xf>
    <xf numFmtId="9" fontId="28" fillId="0" borderId="11" xfId="149" applyFont="1" applyFill="1" applyBorder="1"/>
    <xf numFmtId="2" fontId="28" fillId="0" borderId="0" xfId="104" applyNumberFormat="1" applyFont="1"/>
    <xf numFmtId="0" fontId="52" fillId="0" borderId="0" xfId="104" applyFont="1" applyFill="1" applyBorder="1" applyAlignment="1">
      <alignment horizontal="left"/>
    </xf>
    <xf numFmtId="4" fontId="28" fillId="0" borderId="0" xfId="104" applyNumberFormat="1" applyFont="1" applyFill="1"/>
    <xf numFmtId="3" fontId="28" fillId="0" borderId="0" xfId="104" applyNumberFormat="1" applyFont="1" applyFill="1"/>
    <xf numFmtId="0" fontId="28" fillId="0" borderId="0" xfId="104" applyFont="1" applyAlignment="1">
      <alignment horizontal="left"/>
    </xf>
    <xf numFmtId="0" fontId="35" fillId="0" borderId="0" xfId="104" applyFont="1" applyAlignment="1">
      <alignment horizontal="left"/>
    </xf>
    <xf numFmtId="0" fontId="42" fillId="0" borderId="0" xfId="104" applyFont="1" applyAlignment="1">
      <alignment horizontal="left"/>
    </xf>
    <xf numFmtId="0" fontId="42" fillId="0" borderId="0" xfId="104" applyFont="1"/>
    <xf numFmtId="0" fontId="42" fillId="0" borderId="11" xfId="104" applyFont="1" applyBorder="1" applyAlignment="1">
      <alignment horizontal="left"/>
    </xf>
    <xf numFmtId="14" fontId="53" fillId="0" borderId="11" xfId="104" applyNumberFormat="1" applyFont="1" applyBorder="1" applyAlignment="1">
      <alignment horizontal="right" vertical="center"/>
    </xf>
    <xf numFmtId="14" fontId="54" fillId="0" borderId="11" xfId="104" applyNumberFormat="1" applyFont="1" applyFill="1" applyBorder="1" applyAlignment="1">
      <alignment horizontal="right"/>
    </xf>
    <xf numFmtId="0" fontId="42" fillId="0" borderId="11" xfId="104" applyFont="1" applyBorder="1" applyAlignment="1">
      <alignment horizontal="left" wrapText="1" shrinkToFit="1"/>
    </xf>
    <xf numFmtId="182" fontId="42" fillId="0" borderId="11" xfId="104" applyNumberFormat="1" applyFont="1" applyBorder="1" applyAlignment="1">
      <alignment horizontal="right"/>
    </xf>
    <xf numFmtId="2" fontId="42" fillId="0" borderId="11" xfId="104" applyNumberFormat="1" applyFont="1" applyBorder="1" applyAlignment="1">
      <alignment horizontal="right"/>
    </xf>
    <xf numFmtId="0" fontId="28" fillId="0" borderId="0" xfId="131" applyFont="1"/>
    <xf numFmtId="0" fontId="1" fillId="0" borderId="0" xfId="131"/>
    <xf numFmtId="0" fontId="1" fillId="0" borderId="0" xfId="131" applyFont="1"/>
    <xf numFmtId="0" fontId="33" fillId="0" borderId="0" xfId="131" applyFont="1"/>
    <xf numFmtId="0" fontId="35" fillId="0" borderId="11" xfId="131" applyFont="1" applyBorder="1"/>
    <xf numFmtId="181" fontId="35" fillId="0" borderId="11" xfId="131" applyNumberFormat="1" applyFont="1" applyBorder="1"/>
    <xf numFmtId="0" fontId="28" fillId="0" borderId="11" xfId="131" applyFont="1" applyBorder="1"/>
    <xf numFmtId="177" fontId="28" fillId="0" borderId="11" xfId="131" applyNumberFormat="1" applyFont="1" applyBorder="1"/>
    <xf numFmtId="14" fontId="54" fillId="0" borderId="11" xfId="104" applyNumberFormat="1" applyFont="1" applyBorder="1" applyAlignment="1">
      <alignment horizontal="left"/>
    </xf>
    <xf numFmtId="14" fontId="54" fillId="0" borderId="11" xfId="104" applyNumberFormat="1" applyFont="1" applyBorder="1" applyAlignment="1">
      <alignment horizontal="right"/>
    </xf>
    <xf numFmtId="14" fontId="54" fillId="0" borderId="11" xfId="104" applyNumberFormat="1" applyFont="1" applyBorder="1" applyAlignment="1">
      <alignment horizontal="center"/>
    </xf>
    <xf numFmtId="14" fontId="54" fillId="0" borderId="11" xfId="104" applyNumberFormat="1" applyFont="1" applyFill="1" applyBorder="1" applyAlignment="1">
      <alignment horizontal="center"/>
    </xf>
    <xf numFmtId="2" fontId="42" fillId="0" borderId="0" xfId="104" applyNumberFormat="1" applyFont="1" applyAlignment="1">
      <alignment horizontal="right"/>
    </xf>
    <xf numFmtId="171" fontId="42" fillId="0" borderId="0" xfId="104" applyNumberFormat="1" applyFont="1" applyAlignment="1">
      <alignment horizontal="left"/>
    </xf>
    <xf numFmtId="0" fontId="42" fillId="24" borderId="0" xfId="104" applyFont="1" applyFill="1"/>
    <xf numFmtId="0" fontId="35" fillId="0" borderId="0" xfId="104" applyFont="1" applyFill="1"/>
    <xf numFmtId="14" fontId="35" fillId="0" borderId="11" xfId="104" applyNumberFormat="1" applyFont="1" applyBorder="1"/>
    <xf numFmtId="0" fontId="55" fillId="0" borderId="11" xfId="104" applyFont="1" applyFill="1" applyBorder="1"/>
    <xf numFmtId="0" fontId="28" fillId="0" borderId="11" xfId="104" applyFont="1" applyBorder="1"/>
    <xf numFmtId="2" fontId="28" fillId="0" borderId="11" xfId="104" applyNumberFormat="1" applyFont="1" applyBorder="1"/>
    <xf numFmtId="172" fontId="28" fillId="0" borderId="11" xfId="104" applyNumberFormat="1" applyFont="1" applyBorder="1"/>
    <xf numFmtId="0" fontId="55" fillId="0" borderId="11" xfId="104" applyFont="1" applyFill="1" applyBorder="1" applyAlignment="1">
      <alignment horizontal="left"/>
    </xf>
    <xf numFmtId="0" fontId="44" fillId="0" borderId="0" xfId="86" applyFont="1"/>
    <xf numFmtId="0" fontId="47" fillId="0" borderId="0" xfId="86" applyFont="1"/>
    <xf numFmtId="0" fontId="35" fillId="0" borderId="0" xfId="104" applyFont="1"/>
    <xf numFmtId="2" fontId="28" fillId="0" borderId="11" xfId="104" applyNumberFormat="1" applyFont="1" applyFill="1" applyBorder="1"/>
    <xf numFmtId="0" fontId="57" fillId="0" borderId="0" xfId="104" applyFont="1"/>
    <xf numFmtId="0" fontId="28" fillId="0" borderId="0" xfId="126" applyFont="1" applyFill="1"/>
    <xf numFmtId="0" fontId="28" fillId="0" borderId="0" xfId="126" applyFont="1"/>
    <xf numFmtId="0" fontId="35" fillId="0" borderId="11" xfId="126" applyFont="1" applyFill="1" applyBorder="1" applyAlignment="1" applyProtection="1">
      <alignment horizontal="left" vertical="center" wrapText="1"/>
      <protection locked="0"/>
    </xf>
    <xf numFmtId="0" fontId="35" fillId="0" borderId="18" xfId="126" applyFont="1" applyFill="1" applyBorder="1"/>
    <xf numFmtId="14" fontId="35" fillId="0" borderId="18" xfId="126" applyNumberFormat="1" applyFont="1" applyFill="1" applyBorder="1"/>
    <xf numFmtId="0" fontId="28" fillId="0" borderId="11" xfId="126" applyFont="1" applyFill="1" applyBorder="1" applyAlignment="1">
      <alignment horizontal="left"/>
    </xf>
    <xf numFmtId="173" fontId="28" fillId="0" borderId="11" xfId="126" applyNumberFormat="1" applyFont="1" applyFill="1" applyBorder="1" applyAlignment="1" applyProtection="1">
      <protection locked="0"/>
    </xf>
    <xf numFmtId="2" fontId="28" fillId="0" borderId="11" xfId="126" applyNumberFormat="1" applyFont="1" applyBorder="1"/>
    <xf numFmtId="2" fontId="28" fillId="0" borderId="11" xfId="126" applyNumberFormat="1" applyFont="1" applyFill="1" applyBorder="1"/>
    <xf numFmtId="172" fontId="28" fillId="0" borderId="0" xfId="126" applyNumberFormat="1" applyFont="1" applyFill="1" applyBorder="1"/>
    <xf numFmtId="173" fontId="28" fillId="0" borderId="0" xfId="126" applyNumberFormat="1" applyFont="1" applyFill="1"/>
    <xf numFmtId="0" fontId="28" fillId="0" borderId="0" xfId="123" applyFont="1"/>
    <xf numFmtId="0" fontId="35" fillId="0" borderId="11" xfId="123" applyFont="1" applyBorder="1"/>
    <xf numFmtId="0" fontId="28" fillId="0" borderId="11" xfId="123" applyFont="1" applyBorder="1"/>
    <xf numFmtId="14" fontId="35" fillId="0" borderId="11" xfId="123" applyNumberFormat="1" applyFont="1" applyBorder="1"/>
    <xf numFmtId="0" fontId="28" fillId="0" borderId="11" xfId="123" applyFont="1" applyBorder="1" applyAlignment="1">
      <alignment horizontal="left" wrapText="1"/>
    </xf>
    <xf numFmtId="178" fontId="28" fillId="0" borderId="11" xfId="156" applyNumberFormat="1" applyFont="1" applyBorder="1"/>
    <xf numFmtId="165" fontId="28" fillId="0" borderId="11" xfId="123" applyNumberFormat="1" applyFont="1" applyBorder="1"/>
    <xf numFmtId="178" fontId="28" fillId="0" borderId="11" xfId="123" applyNumberFormat="1" applyFont="1" applyBorder="1"/>
    <xf numFmtId="2" fontId="28" fillId="0" borderId="11" xfId="123" applyNumberFormat="1" applyFont="1" applyBorder="1"/>
    <xf numFmtId="165" fontId="28" fillId="0" borderId="0" xfId="123" applyNumberFormat="1" applyFont="1"/>
    <xf numFmtId="0" fontId="37" fillId="0" borderId="0" xfId="123" applyFont="1"/>
    <xf numFmtId="0" fontId="59" fillId="0" borderId="0" xfId="0" applyFont="1"/>
    <xf numFmtId="0" fontId="35" fillId="26" borderId="11" xfId="130" applyFont="1" applyFill="1" applyBorder="1" applyAlignment="1">
      <alignment horizontal="center"/>
    </xf>
    <xf numFmtId="0" fontId="35" fillId="26" borderId="11" xfId="143" applyFont="1" applyFill="1" applyBorder="1" applyAlignment="1">
      <alignment horizontal="center"/>
    </xf>
    <xf numFmtId="0" fontId="35" fillId="27" borderId="11" xfId="143" applyFont="1" applyFill="1" applyBorder="1" applyAlignment="1">
      <alignment horizontal="left"/>
    </xf>
    <xf numFmtId="0" fontId="58" fillId="28" borderId="11" xfId="83" applyFont="1" applyFill="1" applyBorder="1" applyAlignment="1">
      <alignment horizontal="center"/>
    </xf>
    <xf numFmtId="0" fontId="45" fillId="26" borderId="0" xfId="143" applyFont="1" applyFill="1" applyAlignment="1">
      <alignment horizontal="center"/>
    </xf>
    <xf numFmtId="0" fontId="45" fillId="26" borderId="11" xfId="143" applyFont="1" applyFill="1" applyBorder="1" applyAlignment="1">
      <alignment horizontal="center"/>
    </xf>
    <xf numFmtId="0" fontId="29" fillId="0" borderId="8" xfId="74" applyFill="1" applyBorder="1" applyAlignment="1" applyProtection="1"/>
    <xf numFmtId="0" fontId="35" fillId="27" borderId="11" xfId="143" applyFont="1" applyFill="1" applyBorder="1" applyAlignment="1">
      <alignment horizontal="left" wrapText="1"/>
    </xf>
    <xf numFmtId="0" fontId="35" fillId="0" borderId="0" xfId="0" applyFont="1"/>
    <xf numFmtId="0" fontId="28" fillId="0" borderId="11" xfId="0" applyFont="1" applyBorder="1"/>
    <xf numFmtId="14" fontId="35" fillId="0" borderId="11" xfId="0" applyNumberFormat="1" applyFont="1" applyBorder="1"/>
    <xf numFmtId="0" fontId="35" fillId="0" borderId="11" xfId="0" applyFont="1" applyBorder="1"/>
    <xf numFmtId="0" fontId="37" fillId="0" borderId="0" xfId="0" applyFont="1"/>
    <xf numFmtId="0" fontId="35" fillId="0" borderId="0" xfId="0" applyFont="1" applyAlignment="1">
      <alignment wrapText="1"/>
    </xf>
    <xf numFmtId="0" fontId="35" fillId="0" borderId="0" xfId="0" applyFont="1" applyAlignment="1"/>
    <xf numFmtId="0" fontId="35" fillId="0" borderId="0" xfId="0" applyFont="1" applyAlignment="1">
      <alignment horizontal="center"/>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11" xfId="0" applyFont="1" applyFill="1" applyBorder="1" applyAlignment="1">
      <alignment horizontal="center" vertical="center" wrapText="1"/>
    </xf>
    <xf numFmtId="0" fontId="28" fillId="0" borderId="11" xfId="0" applyFont="1" applyFill="1" applyBorder="1" applyAlignment="1">
      <alignment wrapText="1"/>
    </xf>
    <xf numFmtId="10" fontId="28" fillId="0" borderId="28" xfId="0" applyNumberFormat="1" applyFont="1" applyFill="1" applyBorder="1"/>
    <xf numFmtId="10" fontId="28" fillId="0" borderId="11" xfId="0" applyNumberFormat="1" applyFont="1" applyFill="1" applyBorder="1"/>
    <xf numFmtId="10" fontId="28" fillId="0" borderId="11" xfId="0" applyNumberFormat="1" applyFont="1" applyBorder="1"/>
    <xf numFmtId="0" fontId="28" fillId="0" borderId="11" xfId="0" applyFont="1" applyFill="1" applyBorder="1" applyAlignment="1">
      <alignment vertical="top" wrapText="1"/>
    </xf>
    <xf numFmtId="0" fontId="28" fillId="0" borderId="0" xfId="0" applyFont="1" applyFill="1" applyBorder="1" applyAlignment="1">
      <alignment vertical="top" wrapText="1"/>
    </xf>
    <xf numFmtId="10" fontId="28" fillId="0" borderId="0" xfId="0" applyNumberFormat="1" applyFont="1" applyFill="1" applyBorder="1"/>
    <xf numFmtId="0" fontId="37" fillId="0" borderId="0" xfId="0" applyFont="1" applyAlignment="1">
      <alignment wrapText="1"/>
    </xf>
    <xf numFmtId="0" fontId="35" fillId="0" borderId="0" xfId="0" applyFont="1" applyFill="1" applyBorder="1" applyAlignment="1"/>
    <xf numFmtId="0" fontId="35" fillId="0" borderId="0" xfId="0" applyFont="1" applyFill="1" applyBorder="1" applyAlignment="1">
      <alignment horizontal="center"/>
    </xf>
    <xf numFmtId="0" fontId="28" fillId="0" borderId="11" xfId="0" applyFont="1" applyFill="1" applyBorder="1"/>
    <xf numFmtId="0" fontId="28" fillId="0" borderId="11" xfId="0" applyFont="1" applyBorder="1" applyAlignment="1">
      <alignment vertical="top"/>
    </xf>
    <xf numFmtId="0" fontId="28" fillId="0" borderId="11" xfId="0" applyFont="1" applyBorder="1" applyAlignment="1"/>
    <xf numFmtId="0" fontId="28" fillId="0" borderId="11" xfId="0" applyFont="1" applyFill="1" applyBorder="1" applyAlignment="1">
      <alignment horizontal="left"/>
    </xf>
    <xf numFmtId="0" fontId="28" fillId="0" borderId="0" xfId="0" applyFont="1" applyBorder="1" applyAlignment="1">
      <alignment vertical="top"/>
    </xf>
    <xf numFmtId="0" fontId="28" fillId="0" borderId="0" xfId="0" applyFont="1" applyAlignment="1">
      <alignment wrapText="1"/>
    </xf>
    <xf numFmtId="14" fontId="28" fillId="0" borderId="11" xfId="0" applyNumberFormat="1" applyFont="1" applyBorder="1"/>
    <xf numFmtId="10" fontId="28" fillId="0" borderId="0" xfId="0" applyNumberFormat="1" applyFont="1"/>
    <xf numFmtId="172" fontId="28" fillId="0" borderId="0" xfId="0" applyNumberFormat="1" applyFont="1"/>
    <xf numFmtId="1" fontId="28" fillId="26" borderId="11" xfId="0" applyNumberFormat="1" applyFont="1" applyFill="1" applyBorder="1"/>
    <xf numFmtId="1" fontId="28" fillId="0" borderId="11" xfId="0" applyNumberFormat="1" applyFont="1" applyFill="1" applyBorder="1"/>
    <xf numFmtId="1" fontId="28" fillId="0" borderId="0" xfId="0" applyNumberFormat="1" applyFont="1"/>
    <xf numFmtId="14" fontId="28" fillId="0" borderId="11" xfId="0" applyNumberFormat="1" applyFont="1" applyBorder="1" applyAlignment="1"/>
    <xf numFmtId="180" fontId="28" fillId="0" borderId="11" xfId="0" applyNumberFormat="1" applyFont="1" applyBorder="1"/>
    <xf numFmtId="9" fontId="28" fillId="0" borderId="0" xfId="0" applyNumberFormat="1" applyFont="1" applyFill="1"/>
    <xf numFmtId="9" fontId="28" fillId="0" borderId="0" xfId="0" applyNumberFormat="1" applyFont="1"/>
    <xf numFmtId="0" fontId="28" fillId="0" borderId="0" xfId="128" applyFont="1"/>
    <xf numFmtId="0" fontId="35" fillId="0" borderId="11" xfId="0" applyFont="1" applyBorder="1" applyAlignment="1">
      <alignment wrapText="1"/>
    </xf>
    <xf numFmtId="10" fontId="0" fillId="0" borderId="0" xfId="0" applyNumberFormat="1"/>
    <xf numFmtId="0" fontId="37" fillId="0" borderId="0" xfId="0" applyFont="1" applyAlignment="1"/>
    <xf numFmtId="2" fontId="44" fillId="0" borderId="11" xfId="0" applyNumberFormat="1" applyFont="1" applyFill="1" applyBorder="1" applyAlignment="1"/>
    <xf numFmtId="176" fontId="44" fillId="0" borderId="11" xfId="0" applyNumberFormat="1" applyFont="1" applyFill="1" applyBorder="1" applyAlignment="1">
      <alignment vertical="top" wrapText="1"/>
    </xf>
    <xf numFmtId="0" fontId="52" fillId="0" borderId="0" xfId="0" applyFont="1"/>
    <xf numFmtId="0" fontId="35" fillId="0" borderId="0" xfId="0" applyFont="1" applyFill="1" applyBorder="1"/>
    <xf numFmtId="3" fontId="28" fillId="0" borderId="11" xfId="0" applyNumberFormat="1" applyFont="1" applyFill="1" applyBorder="1" applyAlignment="1">
      <alignment vertical="top" wrapText="1"/>
    </xf>
    <xf numFmtId="4" fontId="44" fillId="0" borderId="11" xfId="0" applyNumberFormat="1" applyFont="1" applyFill="1" applyBorder="1" applyAlignment="1"/>
    <xf numFmtId="4" fontId="44" fillId="0" borderId="11" xfId="0" applyNumberFormat="1" applyFont="1" applyBorder="1"/>
    <xf numFmtId="2" fontId="44" fillId="0" borderId="0" xfId="0" applyNumberFormat="1" applyFont="1" applyFill="1" applyBorder="1" applyAlignment="1"/>
    <xf numFmtId="4" fontId="44" fillId="0" borderId="0" xfId="0" applyNumberFormat="1" applyFont="1" applyFill="1" applyBorder="1" applyAlignment="1"/>
    <xf numFmtId="4" fontId="44" fillId="0" borderId="0" xfId="0" applyNumberFormat="1" applyFont="1" applyBorder="1"/>
    <xf numFmtId="177" fontId="28" fillId="0" borderId="0" xfId="149" applyNumberFormat="1" applyFont="1"/>
    <xf numFmtId="0" fontId="35" fillId="0" borderId="0" xfId="0" applyFont="1" applyBorder="1"/>
    <xf numFmtId="14" fontId="35" fillId="0" borderId="11" xfId="0" applyNumberFormat="1" applyFont="1" applyFill="1" applyBorder="1" applyAlignment="1"/>
    <xf numFmtId="177" fontId="28" fillId="0" borderId="11" xfId="149" applyNumberFormat="1" applyFont="1" applyBorder="1"/>
    <xf numFmtId="0" fontId="37" fillId="0" borderId="0" xfId="0" applyFont="1" applyAlignment="1">
      <alignment horizontal="left" vertical="top" indent="1"/>
    </xf>
    <xf numFmtId="0" fontId="28" fillId="0" borderId="0" xfId="0" applyFont="1" applyBorder="1"/>
    <xf numFmtId="175" fontId="28" fillId="0" borderId="11" xfId="0" applyNumberFormat="1" applyFont="1" applyBorder="1"/>
    <xf numFmtId="175" fontId="28" fillId="0" borderId="0" xfId="0" applyNumberFormat="1" applyFont="1" applyBorder="1"/>
    <xf numFmtId="0" fontId="28" fillId="0" borderId="0" xfId="0" applyFont="1" applyFill="1" applyBorder="1" applyAlignment="1">
      <alignment wrapText="1"/>
    </xf>
    <xf numFmtId="14" fontId="35" fillId="0" borderId="11" xfId="0" applyNumberFormat="1" applyFont="1" applyBorder="1" applyAlignment="1">
      <alignment horizontal="center"/>
    </xf>
    <xf numFmtId="0" fontId="28" fillId="0" borderId="0" xfId="0" applyFont="1" applyAlignment="1">
      <alignment horizontal="left"/>
    </xf>
    <xf numFmtId="0" fontId="59" fillId="0" borderId="0" xfId="0" applyFont="1" applyAlignment="1">
      <alignment horizontal="left"/>
    </xf>
    <xf numFmtId="0" fontId="28" fillId="0" borderId="0" xfId="0" applyFont="1" applyAlignment="1"/>
    <xf numFmtId="0" fontId="28" fillId="0" borderId="0" xfId="87" applyFont="1" applyAlignment="1">
      <alignment horizontal="right"/>
    </xf>
    <xf numFmtId="0" fontId="35" fillId="0" borderId="0" xfId="87" applyFont="1"/>
    <xf numFmtId="14" fontId="35" fillId="0" borderId="11" xfId="87" applyNumberFormat="1" applyFont="1" applyBorder="1" applyAlignment="1">
      <alignment horizontal="center"/>
    </xf>
    <xf numFmtId="14" fontId="35" fillId="0" borderId="11" xfId="87" applyNumberFormat="1" applyFont="1" applyBorder="1"/>
    <xf numFmtId="184" fontId="28" fillId="0" borderId="11" xfId="158" applyNumberFormat="1" applyFont="1" applyBorder="1" applyAlignment="1">
      <alignment horizontal="center" vertical="center"/>
    </xf>
    <xf numFmtId="178" fontId="60" fillId="0" borderId="11" xfId="156" applyNumberFormat="1" applyFont="1" applyBorder="1" applyAlignment="1">
      <alignment horizontal="center" vertical="center"/>
    </xf>
    <xf numFmtId="0" fontId="28" fillId="0" borderId="11" xfId="87" applyFont="1" applyBorder="1" applyAlignment="1">
      <alignment horizontal="left" wrapText="1"/>
    </xf>
    <xf numFmtId="167" fontId="28" fillId="0" borderId="11" xfId="158" applyFont="1" applyBorder="1" applyAlignment="1">
      <alignment horizontal="center" vertical="center"/>
    </xf>
    <xf numFmtId="178" fontId="60" fillId="0" borderId="0" xfId="156" applyNumberFormat="1" applyFont="1" applyBorder="1" applyAlignment="1">
      <alignment horizontal="center" vertical="center"/>
    </xf>
    <xf numFmtId="10" fontId="60" fillId="0" borderId="0" xfId="149" applyNumberFormat="1" applyFont="1" applyBorder="1" applyAlignment="1">
      <alignment horizontal="center" vertical="center"/>
    </xf>
    <xf numFmtId="0" fontId="28" fillId="0" borderId="0" xfId="87" applyFont="1"/>
    <xf numFmtId="0" fontId="36" fillId="0" borderId="0" xfId="0" applyFont="1"/>
    <xf numFmtId="0" fontId="35" fillId="0" borderId="0" xfId="0" applyFont="1" applyAlignment="1">
      <alignment vertical="center"/>
    </xf>
    <xf numFmtId="0" fontId="28" fillId="0" borderId="0" xfId="0" applyFont="1" applyAlignment="1">
      <alignment horizontal="right"/>
    </xf>
    <xf numFmtId="172" fontId="28" fillId="0" borderId="11" xfId="0" applyNumberFormat="1" applyFont="1" applyBorder="1" applyAlignment="1">
      <alignment horizontal="center"/>
    </xf>
    <xf numFmtId="0" fontId="40" fillId="0" borderId="0" xfId="0" applyFont="1"/>
    <xf numFmtId="0" fontId="60" fillId="0" borderId="0" xfId="0" applyFont="1"/>
    <xf numFmtId="171" fontId="35" fillId="0" borderId="11" xfId="156" applyNumberFormat="1" applyFont="1" applyBorder="1" applyAlignment="1">
      <alignment vertical="top" wrapText="1"/>
    </xf>
    <xf numFmtId="2" fontId="28" fillId="0" borderId="11" xfId="0" applyNumberFormat="1" applyFont="1" applyBorder="1"/>
    <xf numFmtId="183" fontId="28" fillId="0" borderId="11" xfId="156" applyNumberFormat="1" applyFont="1" applyBorder="1" applyAlignment="1">
      <alignment vertical="top" wrapText="1"/>
    </xf>
    <xf numFmtId="10" fontId="28" fillId="0" borderId="11" xfId="149" applyNumberFormat="1" applyFont="1" applyBorder="1" applyAlignment="1">
      <alignment vertical="top" wrapText="1"/>
    </xf>
    <xf numFmtId="187" fontId="35" fillId="0" borderId="11" xfId="156" applyNumberFormat="1" applyFont="1" applyBorder="1" applyAlignment="1">
      <alignment vertical="top" wrapText="1"/>
    </xf>
    <xf numFmtId="0" fontId="63" fillId="0" borderId="0" xfId="0" applyFont="1"/>
    <xf numFmtId="0" fontId="28" fillId="0" borderId="11" xfId="87" applyFont="1" applyBorder="1" applyAlignment="1">
      <alignment horizontal="center"/>
    </xf>
    <xf numFmtId="14" fontId="28" fillId="0" borderId="11" xfId="87" applyNumberFormat="1" applyFont="1" applyBorder="1" applyAlignment="1">
      <alignment horizontal="center"/>
    </xf>
    <xf numFmtId="14" fontId="28" fillId="0" borderId="11" xfId="87" applyNumberFormat="1" applyFont="1" applyBorder="1"/>
    <xf numFmtId="0" fontId="28" fillId="0" borderId="11" xfId="87" applyFont="1" applyBorder="1" applyAlignment="1">
      <alignment horizontal="left"/>
    </xf>
    <xf numFmtId="186" fontId="28" fillId="0" borderId="11" xfId="158" applyNumberFormat="1" applyFont="1" applyBorder="1" applyAlignment="1">
      <alignment horizontal="center" vertical="center"/>
    </xf>
    <xf numFmtId="0" fontId="0" fillId="0" borderId="0" xfId="0" applyAlignment="1"/>
    <xf numFmtId="0" fontId="60" fillId="0" borderId="0" xfId="0" applyFont="1" applyAlignment="1">
      <alignment horizontal="left"/>
    </xf>
    <xf numFmtId="0" fontId="40" fillId="0" borderId="0" xfId="0" applyFont="1" applyAlignment="1">
      <alignment horizontal="left"/>
    </xf>
    <xf numFmtId="173" fontId="44" fillId="0" borderId="0" xfId="0" applyNumberFormat="1" applyFont="1" applyBorder="1" applyAlignment="1">
      <alignment horizontal="center"/>
    </xf>
    <xf numFmtId="176" fontId="44" fillId="0" borderId="0" xfId="0" applyNumberFormat="1" applyFont="1" applyBorder="1" applyAlignment="1">
      <alignment horizontal="center"/>
    </xf>
    <xf numFmtId="0" fontId="35" fillId="0" borderId="0" xfId="0" applyFont="1" applyFill="1" applyBorder="1" applyAlignment="1">
      <alignment horizontal="left" wrapText="1"/>
    </xf>
    <xf numFmtId="0" fontId="0" fillId="0" borderId="0" xfId="0" applyFill="1" applyBorder="1"/>
    <xf numFmtId="0" fontId="35" fillId="0" borderId="0" xfId="124" applyFont="1" applyFill="1" applyBorder="1" applyAlignment="1"/>
    <xf numFmtId="0" fontId="35" fillId="0" borderId="0" xfId="117" applyFont="1" applyFill="1" applyBorder="1"/>
    <xf numFmtId="0" fontId="28" fillId="0" borderId="0" xfId="111" applyNumberFormat="1" applyFont="1" applyFill="1" applyBorder="1" applyAlignment="1" applyProtection="1"/>
    <xf numFmtId="0" fontId="35" fillId="0" borderId="0" xfId="105" applyFont="1"/>
    <xf numFmtId="0" fontId="28" fillId="0" borderId="0" xfId="111" applyFont="1"/>
    <xf numFmtId="0" fontId="28" fillId="0" borderId="0" xfId="111" applyFont="1" applyAlignment="1">
      <alignment horizontal="center" vertical="center"/>
    </xf>
    <xf numFmtId="176" fontId="28" fillId="0" borderId="11" xfId="111" applyNumberFormat="1" applyFont="1" applyBorder="1" applyAlignment="1">
      <alignment horizontal="right" vertical="center"/>
    </xf>
    <xf numFmtId="179" fontId="28" fillId="0" borderId="11" xfId="131" applyNumberFormat="1" applyFont="1" applyFill="1" applyBorder="1" applyAlignment="1">
      <alignment horizontal="right" vertical="center"/>
    </xf>
    <xf numFmtId="179" fontId="28" fillId="0" borderId="11" xfId="131" applyNumberFormat="1" applyFont="1" applyBorder="1" applyAlignment="1">
      <alignment horizontal="right" vertical="center"/>
    </xf>
    <xf numFmtId="0" fontId="28" fillId="0" borderId="11" xfId="111" applyFont="1" applyBorder="1" applyAlignment="1">
      <alignment horizontal="right" vertical="center"/>
    </xf>
    <xf numFmtId="0" fontId="37" fillId="0" borderId="0" xfId="111" applyFont="1" applyFill="1" applyBorder="1" applyAlignment="1">
      <alignment horizontal="left"/>
    </xf>
    <xf numFmtId="0" fontId="28" fillId="0" borderId="0" xfId="111" applyFont="1" applyBorder="1"/>
    <xf numFmtId="0" fontId="35" fillId="0" borderId="0" xfId="93" applyFont="1" applyAlignment="1">
      <alignment horizontal="left"/>
    </xf>
    <xf numFmtId="0" fontId="35" fillId="0" borderId="0" xfId="93" applyFont="1" applyAlignment="1">
      <alignment wrapText="1"/>
    </xf>
    <xf numFmtId="0" fontId="28" fillId="0" borderId="0" xfId="88" applyFont="1" applyFill="1"/>
    <xf numFmtId="2" fontId="28" fillId="0" borderId="0" xfId="88" applyNumberFormat="1" applyFont="1" applyFill="1"/>
    <xf numFmtId="0" fontId="35" fillId="0" borderId="11" xfId="88" applyFont="1" applyFill="1" applyBorder="1"/>
    <xf numFmtId="0" fontId="28" fillId="0" borderId="11" xfId="88" applyFont="1" applyFill="1" applyBorder="1"/>
    <xf numFmtId="14" fontId="61" fillId="0" borderId="11" xfId="88" applyNumberFormat="1" applyFont="1" applyFill="1" applyBorder="1" applyAlignment="1">
      <alignment horizontal="center"/>
    </xf>
    <xf numFmtId="14" fontId="35" fillId="0" borderId="11" xfId="88" applyNumberFormat="1" applyFont="1" applyFill="1" applyBorder="1" applyAlignment="1">
      <alignment horizontal="center"/>
    </xf>
    <xf numFmtId="0" fontId="28" fillId="0" borderId="11" xfId="88" applyFont="1" applyFill="1" applyBorder="1" applyAlignment="1">
      <alignment horizontal="left" vertical="center" wrapText="1"/>
    </xf>
    <xf numFmtId="2" fontId="28" fillId="0" borderId="11" xfId="150" applyNumberFormat="1" applyFont="1" applyFill="1" applyBorder="1"/>
    <xf numFmtId="2" fontId="28" fillId="0" borderId="11" xfId="88" applyNumberFormat="1" applyFont="1" applyFill="1" applyBorder="1"/>
    <xf numFmtId="0" fontId="28" fillId="0" borderId="11" xfId="88" applyFont="1" applyFill="1" applyBorder="1" applyAlignment="1">
      <alignment horizontal="left"/>
    </xf>
    <xf numFmtId="0" fontId="35" fillId="0" borderId="0" xfId="88" applyFont="1" applyFill="1"/>
    <xf numFmtId="0" fontId="28" fillId="0" borderId="0" xfId="129" applyFont="1" applyFill="1"/>
    <xf numFmtId="0" fontId="28" fillId="0" borderId="0" xfId="129" applyFont="1" applyFill="1" applyAlignment="1">
      <alignment horizontal="right"/>
    </xf>
    <xf numFmtId="0" fontId="28" fillId="0" borderId="11" xfId="129" applyFont="1" applyFill="1" applyBorder="1"/>
    <xf numFmtId="14" fontId="35" fillId="0" borderId="11" xfId="129" applyNumberFormat="1" applyFont="1" applyFill="1" applyBorder="1" applyAlignment="1">
      <alignment horizontal="center"/>
    </xf>
    <xf numFmtId="0" fontId="28" fillId="0" borderId="11" xfId="129" applyFont="1" applyFill="1" applyBorder="1" applyAlignment="1">
      <alignment horizontal="left"/>
    </xf>
    <xf numFmtId="176" fontId="28" fillId="0" borderId="11" xfId="129" applyNumberFormat="1" applyFont="1" applyFill="1" applyBorder="1"/>
    <xf numFmtId="165" fontId="28" fillId="0" borderId="0" xfId="129" applyNumberFormat="1" applyFont="1" applyFill="1"/>
    <xf numFmtId="0" fontId="37" fillId="0" borderId="0" xfId="129" applyFont="1" applyFill="1"/>
    <xf numFmtId="0" fontId="28" fillId="0" borderId="0" xfId="94" applyFont="1"/>
    <xf numFmtId="0" fontId="35" fillId="0" borderId="0" xfId="105" applyFont="1" applyAlignment="1">
      <alignment horizontal="left" vertical="top"/>
    </xf>
    <xf numFmtId="0" fontId="28" fillId="0" borderId="0" xfId="105" applyFont="1"/>
    <xf numFmtId="0" fontId="65" fillId="0" borderId="0" xfId="105" applyFont="1"/>
    <xf numFmtId="0" fontId="35" fillId="0" borderId="0" xfId="94" applyFont="1" applyFill="1" applyBorder="1"/>
    <xf numFmtId="0" fontId="35" fillId="0" borderId="11" xfId="105" applyFont="1" applyBorder="1"/>
    <xf numFmtId="0" fontId="28" fillId="0" borderId="11" xfId="94" applyFont="1" applyBorder="1"/>
    <xf numFmtId="0" fontId="28" fillId="0" borderId="11" xfId="94" applyFont="1" applyFill="1" applyBorder="1"/>
    <xf numFmtId="2" fontId="28" fillId="0" borderId="11" xfId="94" applyNumberFormat="1" applyFont="1" applyBorder="1"/>
    <xf numFmtId="0" fontId="28" fillId="0" borderId="0" xfId="94" applyFont="1" applyBorder="1"/>
    <xf numFmtId="175" fontId="28" fillId="0" borderId="0" xfId="94" applyNumberFormat="1" applyFont="1" applyBorder="1"/>
    <xf numFmtId="0" fontId="37" fillId="0" borderId="0" xfId="105" applyFont="1"/>
    <xf numFmtId="0" fontId="28" fillId="0" borderId="0" xfId="94" applyFont="1" applyFill="1"/>
    <xf numFmtId="0" fontId="28" fillId="0" borderId="0" xfId="88" applyFont="1"/>
    <xf numFmtId="0" fontId="35" fillId="0" borderId="0" xfId="88" applyFont="1"/>
    <xf numFmtId="0" fontId="28" fillId="0" borderId="11" xfId="88" applyFont="1" applyBorder="1"/>
    <xf numFmtId="0" fontId="28" fillId="0" borderId="11" xfId="88" applyFont="1" applyBorder="1" applyAlignment="1">
      <alignment wrapText="1"/>
    </xf>
    <xf numFmtId="2" fontId="28" fillId="0" borderId="11" xfId="88" applyNumberFormat="1" applyFont="1" applyBorder="1"/>
    <xf numFmtId="9" fontId="28" fillId="0" borderId="0" xfId="150" applyFont="1"/>
    <xf numFmtId="0" fontId="37" fillId="0" borderId="0" xfId="88" applyFont="1"/>
    <xf numFmtId="183" fontId="28" fillId="0" borderId="11" xfId="156" applyNumberFormat="1" applyFont="1" applyBorder="1" applyAlignment="1">
      <alignment horizontal="right"/>
    </xf>
    <xf numFmtId="183" fontId="28" fillId="0" borderId="11" xfId="156" applyNumberFormat="1" applyFont="1" applyFill="1" applyBorder="1" applyAlignment="1">
      <alignment horizontal="right"/>
    </xf>
    <xf numFmtId="0" fontId="28" fillId="0" borderId="0" xfId="88" applyFont="1" applyBorder="1"/>
    <xf numFmtId="0" fontId="28" fillId="0" borderId="0" xfId="88" applyFont="1" applyBorder="1" applyAlignment="1">
      <alignment horizontal="left"/>
    </xf>
    <xf numFmtId="0" fontId="35" fillId="0" borderId="0" xfId="88" applyFont="1" applyBorder="1" applyAlignment="1">
      <alignment horizontal="left"/>
    </xf>
    <xf numFmtId="0" fontId="35" fillId="0" borderId="0" xfId="88" applyFont="1" applyBorder="1" applyAlignment="1">
      <alignment wrapText="1"/>
    </xf>
    <xf numFmtId="0" fontId="48" fillId="0" borderId="0" xfId="92" applyFont="1"/>
    <xf numFmtId="0" fontId="40" fillId="0" borderId="0" xfId="92" applyFont="1"/>
    <xf numFmtId="0" fontId="49" fillId="0" borderId="0" xfId="92" applyFont="1" applyAlignment="1">
      <alignment horizontal="center" vertical="center"/>
    </xf>
    <xf numFmtId="0" fontId="49" fillId="0" borderId="11" xfId="92" applyFont="1" applyBorder="1" applyAlignment="1">
      <alignment horizontal="center" vertical="center"/>
    </xf>
    <xf numFmtId="14" fontId="49" fillId="0" borderId="11" xfId="92" applyNumberFormat="1" applyFont="1" applyBorder="1" applyAlignment="1">
      <alignment horizontal="center" vertical="center"/>
    </xf>
    <xf numFmtId="0" fontId="66" fillId="0" borderId="11" xfId="136" applyFont="1" applyFill="1" applyBorder="1" applyAlignment="1">
      <alignment wrapText="1"/>
    </xf>
    <xf numFmtId="3" fontId="28" fillId="0" borderId="11" xfId="136" applyNumberFormat="1" applyFont="1" applyFill="1" applyBorder="1" applyAlignment="1">
      <alignment horizontal="right" vertical="center"/>
    </xf>
    <xf numFmtId="3" fontId="28" fillId="0" borderId="11" xfId="157" applyNumberFormat="1" applyFont="1" applyFill="1" applyBorder="1" applyAlignment="1">
      <alignment horizontal="right" vertical="center"/>
    </xf>
    <xf numFmtId="0" fontId="66" fillId="0" borderId="0" xfId="136" applyFont="1" applyFill="1" applyBorder="1" applyAlignment="1">
      <alignment wrapText="1"/>
    </xf>
    <xf numFmtId="173" fontId="28" fillId="0" borderId="0" xfId="136" applyNumberFormat="1" applyFont="1" applyFill="1" applyBorder="1" applyAlignment="1">
      <alignment horizontal="center" vertical="center"/>
    </xf>
    <xf numFmtId="173" fontId="28" fillId="0" borderId="0" xfId="136" applyNumberFormat="1" applyFont="1" applyFill="1" applyBorder="1"/>
    <xf numFmtId="49" fontId="48" fillId="0" borderId="0" xfId="92" applyNumberFormat="1" applyFont="1"/>
    <xf numFmtId="0" fontId="35" fillId="0" borderId="11" xfId="88" applyFont="1" applyFill="1" applyBorder="1" applyAlignment="1">
      <alignment wrapText="1"/>
    </xf>
    <xf numFmtId="171" fontId="28" fillId="0" borderId="11" xfId="160" applyNumberFormat="1" applyFont="1" applyFill="1" applyBorder="1" applyAlignment="1">
      <alignment horizontal="right"/>
    </xf>
    <xf numFmtId="171" fontId="28" fillId="0" borderId="11" xfId="160" applyNumberFormat="1" applyFont="1" applyFill="1" applyBorder="1"/>
    <xf numFmtId="171" fontId="28" fillId="0" borderId="0" xfId="88" applyNumberFormat="1" applyFont="1" applyFill="1"/>
    <xf numFmtId="165" fontId="28" fillId="0" borderId="0" xfId="88" applyNumberFormat="1" applyFont="1" applyFill="1"/>
    <xf numFmtId="0" fontId="37" fillId="0" borderId="0" xfId="88" applyFont="1" applyFill="1"/>
    <xf numFmtId="0" fontId="60" fillId="0" borderId="0" xfId="88" applyFont="1" applyFill="1"/>
    <xf numFmtId="0" fontId="40" fillId="0" borderId="0" xfId="88" applyFont="1" applyFill="1"/>
    <xf numFmtId="0" fontId="40" fillId="0" borderId="11" xfId="88" applyFont="1" applyFill="1" applyBorder="1"/>
    <xf numFmtId="0" fontId="40" fillId="0" borderId="11" xfId="88" applyFont="1" applyFill="1" applyBorder="1" applyAlignment="1">
      <alignment horizontal="center"/>
    </xf>
    <xf numFmtId="10" fontId="60" fillId="0" borderId="11" xfId="149" applyNumberFormat="1" applyFont="1" applyFill="1" applyBorder="1"/>
    <xf numFmtId="0" fontId="60" fillId="0" borderId="0" xfId="88" applyFont="1" applyFill="1" applyBorder="1"/>
    <xf numFmtId="0" fontId="50" fillId="0" borderId="0" xfId="88" applyFont="1"/>
    <xf numFmtId="0" fontId="55" fillId="0" borderId="0" xfId="88" applyFont="1"/>
    <xf numFmtId="0" fontId="50" fillId="0" borderId="11" xfId="88" applyFont="1" applyBorder="1"/>
    <xf numFmtId="14" fontId="67" fillId="0" borderId="11" xfId="88" applyNumberFormat="1" applyFont="1" applyFill="1" applyBorder="1" applyAlignment="1">
      <alignment horizontal="center"/>
    </xf>
    <xf numFmtId="3" fontId="50" fillId="0" borderId="11" xfId="88" applyNumberFormat="1" applyFont="1" applyBorder="1" applyAlignment="1">
      <alignment wrapText="1"/>
    </xf>
    <xf numFmtId="171" fontId="68" fillId="0" borderId="11" xfId="160" applyNumberFormat="1" applyFont="1" applyBorder="1"/>
    <xf numFmtId="0" fontId="68" fillId="0" borderId="11" xfId="160" applyNumberFormat="1" applyFont="1" applyBorder="1"/>
    <xf numFmtId="171" fontId="55" fillId="0" borderId="0" xfId="160" applyNumberFormat="1" applyFont="1" applyFill="1" applyBorder="1"/>
    <xf numFmtId="0" fontId="50" fillId="0" borderId="11" xfId="88" applyFont="1" applyFill="1" applyBorder="1" applyAlignment="1">
      <alignment wrapText="1"/>
    </xf>
    <xf numFmtId="0" fontId="41" fillId="0" borderId="0" xfId="88" applyFont="1"/>
    <xf numFmtId="0" fontId="35" fillId="0" borderId="11" xfId="88" applyFont="1" applyBorder="1"/>
    <xf numFmtId="0" fontId="40" fillId="0" borderId="11" xfId="88" applyFont="1" applyBorder="1" applyAlignment="1">
      <alignment horizontal="center"/>
    </xf>
    <xf numFmtId="0" fontId="28" fillId="0" borderId="11" xfId="88" applyFont="1" applyFill="1" applyBorder="1" applyAlignment="1"/>
    <xf numFmtId="0" fontId="28" fillId="0" borderId="0" xfId="88" applyFont="1" applyFill="1" applyBorder="1"/>
    <xf numFmtId="178" fontId="44" fillId="0" borderId="11" xfId="160" applyNumberFormat="1" applyFont="1" applyFill="1" applyBorder="1"/>
    <xf numFmtId="9" fontId="28" fillId="0" borderId="11" xfId="150" applyFont="1" applyFill="1" applyBorder="1"/>
    <xf numFmtId="178" fontId="28" fillId="0" borderId="11" xfId="160" applyNumberFormat="1" applyFont="1" applyFill="1" applyBorder="1"/>
    <xf numFmtId="0" fontId="28" fillId="0" borderId="11" xfId="88" applyFont="1" applyFill="1" applyBorder="1" applyAlignment="1">
      <alignment horizontal="left" wrapText="1"/>
    </xf>
    <xf numFmtId="0" fontId="35" fillId="0" borderId="0" xfId="88" applyFont="1" applyFill="1" applyBorder="1" applyAlignment="1">
      <alignment wrapText="1"/>
    </xf>
    <xf numFmtId="9" fontId="28" fillId="0" borderId="0" xfId="150" applyFont="1" applyFill="1" applyBorder="1"/>
    <xf numFmtId="0" fontId="42" fillId="0" borderId="0" xfId="105" applyFont="1"/>
    <xf numFmtId="0" fontId="35" fillId="0" borderId="11" xfId="105" applyFont="1" applyBorder="1" applyAlignment="1">
      <alignment wrapText="1"/>
    </xf>
    <xf numFmtId="0" fontId="42" fillId="0" borderId="11" xfId="105" applyFont="1" applyBorder="1"/>
    <xf numFmtId="0" fontId="35" fillId="24" borderId="12" xfId="139" applyFont="1" applyFill="1" applyBorder="1" applyAlignment="1">
      <alignment horizontal="center" vertical="center" wrapText="1"/>
    </xf>
    <xf numFmtId="14" fontId="35" fillId="24" borderId="13" xfId="139" applyNumberFormat="1" applyFont="1" applyFill="1" applyBorder="1" applyAlignment="1">
      <alignment horizontal="center"/>
    </xf>
    <xf numFmtId="14" fontId="35" fillId="24" borderId="14" xfId="139" applyNumberFormat="1" applyFont="1" applyFill="1" applyBorder="1" applyAlignment="1">
      <alignment horizontal="center"/>
    </xf>
    <xf numFmtId="49" fontId="28" fillId="24" borderId="15" xfId="0" applyNumberFormat="1" applyFont="1" applyFill="1" applyBorder="1" applyAlignment="1">
      <alignment horizontal="left" vertical="center" wrapText="1"/>
    </xf>
    <xf numFmtId="173" fontId="28" fillId="24" borderId="11" xfId="0" applyNumberFormat="1" applyFont="1" applyFill="1" applyBorder="1" applyAlignment="1">
      <alignment horizontal="right" vertical="center" wrapText="1"/>
    </xf>
    <xf numFmtId="173" fontId="28" fillId="24" borderId="11" xfId="0" applyNumberFormat="1" applyFont="1" applyFill="1" applyBorder="1" applyAlignment="1">
      <alignment horizontal="right" vertical="center"/>
    </xf>
    <xf numFmtId="173" fontId="28" fillId="24" borderId="30" xfId="89" applyNumberFormat="1" applyFont="1" applyFill="1" applyBorder="1" applyAlignment="1">
      <alignment horizontal="right" vertical="center"/>
    </xf>
    <xf numFmtId="173" fontId="69" fillId="24" borderId="11" xfId="0" applyNumberFormat="1" applyFont="1" applyFill="1" applyBorder="1" applyAlignment="1">
      <alignment horizontal="right" vertical="center"/>
    </xf>
    <xf numFmtId="49" fontId="28" fillId="24" borderId="16" xfId="0" applyNumberFormat="1" applyFont="1" applyFill="1" applyBorder="1" applyAlignment="1">
      <alignment horizontal="left" vertical="center" wrapText="1"/>
    </xf>
    <xf numFmtId="173" fontId="28" fillId="24" borderId="17" xfId="0" applyNumberFormat="1" applyFont="1" applyFill="1" applyBorder="1" applyAlignment="1">
      <alignment horizontal="right" vertical="center" wrapText="1"/>
    </xf>
    <xf numFmtId="173" fontId="69" fillId="24" borderId="17" xfId="0" applyNumberFormat="1" applyFont="1" applyFill="1" applyBorder="1" applyAlignment="1">
      <alignment horizontal="right" vertical="center"/>
    </xf>
    <xf numFmtId="173" fontId="28" fillId="24" borderId="17" xfId="0" applyNumberFormat="1" applyFont="1" applyFill="1" applyBorder="1" applyAlignment="1">
      <alignment horizontal="right" vertical="center"/>
    </xf>
    <xf numFmtId="173" fontId="28" fillId="24" borderId="33" xfId="89" applyNumberFormat="1" applyFont="1" applyFill="1" applyBorder="1" applyAlignment="1">
      <alignment horizontal="right" vertical="center"/>
    </xf>
    <xf numFmtId="0" fontId="35" fillId="0" borderId="0" xfId="91" applyFont="1"/>
    <xf numFmtId="0" fontId="28" fillId="0" borderId="0" xfId="91" applyFont="1"/>
    <xf numFmtId="0" fontId="28" fillId="0" borderId="0" xfId="91" applyFont="1" applyAlignment="1">
      <alignment horizontal="right"/>
    </xf>
    <xf numFmtId="0" fontId="35" fillId="0" borderId="24" xfId="91" applyFont="1" applyBorder="1" applyAlignment="1">
      <alignment horizontal="center"/>
    </xf>
    <xf numFmtId="0" fontId="28" fillId="0" borderId="0" xfId="91" applyFont="1" applyBorder="1"/>
    <xf numFmtId="0" fontId="35" fillId="0" borderId="27" xfId="91" applyFont="1" applyBorder="1" applyAlignment="1">
      <alignment horizontal="left"/>
    </xf>
    <xf numFmtId="173" fontId="35" fillId="0" borderId="28" xfId="91" applyNumberFormat="1" applyFont="1" applyFill="1" applyBorder="1" applyAlignment="1">
      <alignment horizontal="right" vertical="center"/>
    </xf>
    <xf numFmtId="173" fontId="70" fillId="0" borderId="28" xfId="91" applyNumberFormat="1" applyFont="1" applyBorder="1" applyAlignment="1">
      <alignment horizontal="right" vertical="center"/>
    </xf>
    <xf numFmtId="173" fontId="35" fillId="0" borderId="28" xfId="91" applyNumberFormat="1" applyFont="1" applyBorder="1" applyAlignment="1">
      <alignment horizontal="right" vertical="center"/>
    </xf>
    <xf numFmtId="173" fontId="35" fillId="0" borderId="29" xfId="84" applyNumberFormat="1" applyFont="1" applyBorder="1" applyAlignment="1">
      <alignment horizontal="right" vertical="center"/>
    </xf>
    <xf numFmtId="0" fontId="28" fillId="0" borderId="15" xfId="91" applyFont="1" applyBorder="1" applyAlignment="1">
      <alignment horizontal="left"/>
    </xf>
    <xf numFmtId="173" fontId="28" fillId="0" borderId="11" xfId="91" applyNumberFormat="1" applyFont="1" applyFill="1" applyBorder="1" applyAlignment="1">
      <alignment horizontal="right" vertical="center"/>
    </xf>
    <xf numFmtId="173" fontId="28" fillId="0" borderId="11" xfId="91" applyNumberFormat="1" applyFont="1" applyBorder="1"/>
    <xf numFmtId="173" fontId="28" fillId="0" borderId="30" xfId="91" applyNumberFormat="1" applyFont="1" applyFill="1" applyBorder="1"/>
    <xf numFmtId="0" fontId="28" fillId="0" borderId="16" xfId="91" applyFont="1" applyBorder="1" applyAlignment="1">
      <alignment horizontal="left"/>
    </xf>
    <xf numFmtId="173" fontId="28" fillId="0" borderId="17" xfId="91" applyNumberFormat="1" applyFont="1" applyBorder="1"/>
    <xf numFmtId="173" fontId="28" fillId="0" borderId="17" xfId="91" applyNumberFormat="1" applyFont="1" applyFill="1" applyBorder="1" applyAlignment="1">
      <alignment horizontal="right" vertical="center"/>
    </xf>
    <xf numFmtId="173" fontId="28" fillId="0" borderId="33" xfId="91" applyNumberFormat="1" applyFont="1" applyBorder="1"/>
    <xf numFmtId="0" fontId="28" fillId="0" borderId="0" xfId="91" applyFont="1" applyBorder="1" applyAlignment="1">
      <alignment horizontal="center"/>
    </xf>
    <xf numFmtId="3" fontId="28" fillId="0" borderId="0" xfId="91" applyNumberFormat="1" applyFont="1" applyFill="1" applyBorder="1" applyAlignment="1">
      <alignment horizontal="right"/>
    </xf>
    <xf numFmtId="185" fontId="28" fillId="0" borderId="0" xfId="157" applyNumberFormat="1" applyFont="1" applyFill="1" applyBorder="1" applyAlignment="1">
      <alignment horizontal="right"/>
    </xf>
    <xf numFmtId="173" fontId="28" fillId="0" borderId="0" xfId="91" applyNumberFormat="1" applyFont="1"/>
    <xf numFmtId="173" fontId="35" fillId="0" borderId="20" xfId="91" applyNumberFormat="1" applyFont="1" applyBorder="1" applyAlignment="1">
      <alignment horizontal="right" vertical="center"/>
    </xf>
    <xf numFmtId="173" fontId="35" fillId="0" borderId="20" xfId="91" applyNumberFormat="1" applyFont="1" applyFill="1" applyBorder="1" applyAlignment="1">
      <alignment horizontal="right" vertical="center"/>
    </xf>
    <xf numFmtId="173" fontId="35" fillId="0" borderId="20" xfId="137" applyNumberFormat="1" applyFont="1" applyBorder="1" applyAlignment="1">
      <alignment horizontal="right" vertical="center"/>
    </xf>
    <xf numFmtId="173" fontId="35" fillId="0" borderId="20" xfId="138" applyNumberFormat="1" applyFont="1" applyBorder="1" applyAlignment="1">
      <alignment horizontal="right" vertical="center"/>
    </xf>
    <xf numFmtId="173" fontId="35" fillId="0" borderId="14" xfId="84" applyNumberFormat="1" applyFont="1" applyBorder="1" applyAlignment="1">
      <alignment horizontal="right" vertical="center"/>
    </xf>
    <xf numFmtId="173" fontId="28" fillId="0" borderId="37" xfId="91" applyNumberFormat="1" applyFont="1" applyFill="1" applyBorder="1" applyAlignment="1">
      <alignment horizontal="right" vertical="center"/>
    </xf>
    <xf numFmtId="173" fontId="28" fillId="0" borderId="11" xfId="91" applyNumberFormat="1" applyFont="1" applyBorder="1" applyAlignment="1">
      <alignment horizontal="right" vertical="center"/>
    </xf>
    <xf numFmtId="172" fontId="28" fillId="0" borderId="0" xfId="91" applyNumberFormat="1" applyFont="1"/>
    <xf numFmtId="0" fontId="28" fillId="0" borderId="0" xfId="113" applyFont="1"/>
    <xf numFmtId="14" fontId="35" fillId="0" borderId="38" xfId="91" applyNumberFormat="1" applyFont="1" applyFill="1" applyBorder="1" applyAlignment="1">
      <alignment horizontal="center"/>
    </xf>
    <xf numFmtId="14" fontId="35" fillId="0" borderId="25" xfId="91" applyNumberFormat="1" applyFont="1" applyFill="1" applyBorder="1" applyAlignment="1">
      <alignment horizontal="center"/>
    </xf>
    <xf numFmtId="14" fontId="35" fillId="0" borderId="39" xfId="91" applyNumberFormat="1" applyFont="1" applyFill="1" applyBorder="1" applyAlignment="1">
      <alignment horizontal="center"/>
    </xf>
    <xf numFmtId="14" fontId="35" fillId="0" borderId="26" xfId="113" applyNumberFormat="1" applyFont="1" applyBorder="1" applyAlignment="1">
      <alignment horizontal="center"/>
    </xf>
    <xf numFmtId="0" fontId="35" fillId="0" borderId="0" xfId="113" applyFont="1" applyFill="1" applyBorder="1"/>
    <xf numFmtId="172" fontId="35" fillId="0" borderId="0" xfId="113" applyNumberFormat="1" applyFont="1" applyFill="1" applyBorder="1"/>
    <xf numFmtId="0" fontId="28" fillId="0" borderId="40" xfId="113" applyFont="1" applyBorder="1"/>
    <xf numFmtId="177" fontId="28" fillId="0" borderId="13" xfId="113" applyNumberFormat="1" applyFont="1" applyBorder="1"/>
    <xf numFmtId="177" fontId="28" fillId="0" borderId="41" xfId="113" applyNumberFormat="1" applyFont="1" applyBorder="1"/>
    <xf numFmtId="177" fontId="28" fillId="0" borderId="42" xfId="113" applyNumberFormat="1" applyFont="1" applyFill="1" applyBorder="1"/>
    <xf numFmtId="177" fontId="28" fillId="0" borderId="43" xfId="113" applyNumberFormat="1" applyFont="1" applyFill="1" applyBorder="1"/>
    <xf numFmtId="172" fontId="28" fillId="0" borderId="0" xfId="113" applyNumberFormat="1" applyFont="1" applyFill="1" applyBorder="1"/>
    <xf numFmtId="0" fontId="28" fillId="0" borderId="44" xfId="113" applyFont="1" applyBorder="1"/>
    <xf numFmtId="177" fontId="28" fillId="0" borderId="17" xfId="113" applyNumberFormat="1" applyFont="1" applyBorder="1"/>
    <xf numFmtId="177" fontId="28" fillId="0" borderId="45" xfId="113" applyNumberFormat="1" applyFont="1" applyBorder="1"/>
    <xf numFmtId="177" fontId="28" fillId="0" borderId="45" xfId="113" applyNumberFormat="1" applyFont="1" applyFill="1" applyBorder="1"/>
    <xf numFmtId="0" fontId="52" fillId="0" borderId="0" xfId="112" applyFont="1"/>
    <xf numFmtId="172" fontId="28" fillId="0" borderId="0" xfId="113" applyNumberFormat="1" applyFont="1"/>
    <xf numFmtId="0" fontId="59" fillId="0" borderId="0" xfId="91" applyFont="1"/>
    <xf numFmtId="14" fontId="35" fillId="24" borderId="13" xfId="114" applyNumberFormat="1" applyFont="1" applyFill="1" applyBorder="1" applyAlignment="1">
      <alignment horizontal="center"/>
    </xf>
    <xf numFmtId="14" fontId="35" fillId="24" borderId="14" xfId="114" applyNumberFormat="1" applyFont="1" applyFill="1" applyBorder="1" applyAlignment="1">
      <alignment horizontal="center"/>
    </xf>
    <xf numFmtId="173" fontId="28" fillId="24" borderId="11" xfId="139" applyNumberFormat="1" applyFont="1" applyFill="1" applyBorder="1" applyAlignment="1">
      <alignment horizontal="right" vertical="center" wrapText="1"/>
    </xf>
    <xf numFmtId="173" fontId="28" fillId="24" borderId="11" xfId="114" applyNumberFormat="1" applyFont="1" applyFill="1" applyBorder="1" applyAlignment="1">
      <alignment horizontal="right" vertical="center"/>
    </xf>
    <xf numFmtId="173" fontId="28" fillId="24" borderId="17" xfId="139" applyNumberFormat="1" applyFont="1" applyFill="1" applyBorder="1" applyAlignment="1">
      <alignment horizontal="right" vertical="center" wrapText="1"/>
    </xf>
    <xf numFmtId="173" fontId="28" fillId="24" borderId="17" xfId="114" applyNumberFormat="1" applyFont="1" applyFill="1" applyBorder="1" applyAlignment="1">
      <alignment horizontal="right" vertical="center"/>
    </xf>
    <xf numFmtId="0" fontId="35" fillId="0" borderId="13" xfId="0" applyFont="1" applyBorder="1" applyAlignment="1">
      <alignment horizontal="center" wrapText="1"/>
    </xf>
    <xf numFmtId="14" fontId="35" fillId="0" borderId="13" xfId="0" applyNumberFormat="1" applyFont="1" applyBorder="1" applyAlignment="1">
      <alignment horizontal="center"/>
    </xf>
    <xf numFmtId="0" fontId="35" fillId="0" borderId="11" xfId="0" applyFont="1" applyBorder="1" applyAlignment="1">
      <alignment horizontal="center" wrapText="1"/>
    </xf>
    <xf numFmtId="0" fontId="28" fillId="0" borderId="11" xfId="0" applyFont="1" applyBorder="1" applyAlignment="1">
      <alignment horizontal="center"/>
    </xf>
    <xf numFmtId="0" fontId="28" fillId="0" borderId="30" xfId="0" applyFont="1" applyBorder="1" applyAlignment="1">
      <alignment horizontal="center"/>
    </xf>
    <xf numFmtId="0" fontId="28" fillId="0" borderId="15" xfId="0" applyFont="1" applyBorder="1" applyAlignment="1">
      <alignment horizontal="center" wrapText="1"/>
    </xf>
    <xf numFmtId="0" fontId="28" fillId="0" borderId="33" xfId="0" applyFont="1" applyBorder="1" applyAlignment="1">
      <alignment horizontal="center"/>
    </xf>
    <xf numFmtId="0" fontId="35" fillId="0" borderId="12" xfId="0" applyFont="1" applyFill="1" applyBorder="1" applyAlignment="1">
      <alignment vertical="center" wrapText="1"/>
    </xf>
    <xf numFmtId="171" fontId="35" fillId="0" borderId="14" xfId="0" applyNumberFormat="1" applyFont="1" applyFill="1" applyBorder="1" applyAlignment="1">
      <alignment vertical="center" wrapText="1"/>
    </xf>
    <xf numFmtId="0" fontId="28" fillId="0" borderId="15" xfId="0" applyFont="1" applyFill="1" applyBorder="1" applyAlignment="1">
      <alignment vertical="center" wrapText="1"/>
    </xf>
    <xf numFmtId="171" fontId="50" fillId="0" borderId="30" xfId="0" applyNumberFormat="1" applyFont="1" applyFill="1" applyBorder="1" applyAlignment="1">
      <alignment vertical="center" wrapText="1"/>
    </xf>
    <xf numFmtId="0" fontId="28" fillId="0" borderId="16" xfId="0" applyFont="1" applyFill="1" applyBorder="1" applyAlignment="1">
      <alignment wrapText="1"/>
    </xf>
    <xf numFmtId="171" fontId="50" fillId="0" borderId="33" xfId="0" applyNumberFormat="1" applyFont="1" applyFill="1" applyBorder="1" applyAlignment="1">
      <alignment vertical="center" wrapText="1"/>
    </xf>
    <xf numFmtId="0" fontId="28" fillId="0" borderId="46" xfId="0" applyFont="1" applyBorder="1" applyAlignment="1">
      <alignment horizontal="center"/>
    </xf>
    <xf numFmtId="0" fontId="28" fillId="0" borderId="47" xfId="0" applyFont="1" applyBorder="1" applyAlignment="1">
      <alignment horizontal="center" wrapText="1"/>
    </xf>
    <xf numFmtId="0" fontId="28" fillId="0" borderId="14" xfId="0" applyFont="1" applyBorder="1" applyAlignment="1">
      <alignment horizontal="center" wrapText="1"/>
    </xf>
    <xf numFmtId="14" fontId="28" fillId="0" borderId="48" xfId="0" applyNumberFormat="1" applyFont="1" applyBorder="1" applyAlignment="1">
      <alignment horizontal="center"/>
    </xf>
    <xf numFmtId="0" fontId="28" fillId="0" borderId="37" xfId="0" applyFont="1" applyBorder="1" applyAlignment="1">
      <alignment horizontal="center"/>
    </xf>
    <xf numFmtId="14" fontId="28" fillId="0" borderId="49" xfId="0" applyNumberFormat="1" applyFont="1" applyBorder="1" applyAlignment="1">
      <alignment horizontal="center"/>
    </xf>
    <xf numFmtId="0" fontId="28" fillId="0" borderId="50" xfId="0" applyFont="1" applyBorder="1" applyAlignment="1">
      <alignment horizontal="center"/>
    </xf>
    <xf numFmtId="0" fontId="40" fillId="0" borderId="12" xfId="0" applyFont="1" applyFill="1" applyBorder="1" applyAlignment="1">
      <alignment horizontal="center"/>
    </xf>
    <xf numFmtId="14" fontId="40" fillId="0" borderId="13" xfId="0" applyNumberFormat="1" applyFont="1" applyFill="1" applyBorder="1" applyAlignment="1">
      <alignment horizontal="center"/>
    </xf>
    <xf numFmtId="14" fontId="40" fillId="0" borderId="14" xfId="0" applyNumberFormat="1" applyFont="1" applyFill="1" applyBorder="1" applyAlignment="1">
      <alignment horizontal="center"/>
    </xf>
    <xf numFmtId="0" fontId="60" fillId="0" borderId="15" xfId="0" applyFont="1" applyFill="1" applyBorder="1" applyAlignment="1">
      <alignment wrapText="1"/>
    </xf>
    <xf numFmtId="173" fontId="28" fillId="0" borderId="11" xfId="0" applyNumberFormat="1" applyFont="1" applyFill="1" applyBorder="1" applyAlignment="1">
      <alignment horizontal="right" vertical="center"/>
    </xf>
    <xf numFmtId="173" fontId="60" fillId="0" borderId="11" xfId="0" applyNumberFormat="1" applyFont="1" applyFill="1" applyBorder="1" applyAlignment="1">
      <alignment horizontal="right"/>
    </xf>
    <xf numFmtId="173" fontId="60" fillId="0" borderId="30" xfId="0" applyNumberFormat="1" applyFont="1" applyFill="1" applyBorder="1" applyAlignment="1">
      <alignment horizontal="right"/>
    </xf>
    <xf numFmtId="0" fontId="60" fillId="0" borderId="16" xfId="0" applyFont="1" applyFill="1" applyBorder="1" applyAlignment="1">
      <alignment wrapText="1"/>
    </xf>
    <xf numFmtId="172" fontId="60" fillId="0" borderId="17" xfId="149" applyNumberFormat="1" applyFont="1" applyFill="1" applyBorder="1"/>
    <xf numFmtId="172" fontId="60" fillId="0" borderId="33" xfId="149" applyNumberFormat="1" applyFont="1" applyFill="1" applyBorder="1"/>
    <xf numFmtId="172" fontId="0" fillId="0" borderId="0" xfId="0" applyNumberFormat="1"/>
    <xf numFmtId="0" fontId="60" fillId="0" borderId="0" xfId="0" applyFont="1" applyAlignment="1">
      <alignment horizontal="right"/>
    </xf>
    <xf numFmtId="0" fontId="40" fillId="0" borderId="24" xfId="0" applyFont="1" applyBorder="1" applyAlignment="1">
      <alignment horizontal="center"/>
    </xf>
    <xf numFmtId="14" fontId="40" fillId="0" borderId="25" xfId="0" applyNumberFormat="1" applyFont="1" applyBorder="1" applyAlignment="1">
      <alignment horizontal="center"/>
    </xf>
    <xf numFmtId="14" fontId="40" fillId="0" borderId="26" xfId="0" applyNumberFormat="1" applyFont="1" applyBorder="1" applyAlignment="1">
      <alignment horizontal="center"/>
    </xf>
    <xf numFmtId="173" fontId="60" fillId="0" borderId="28" xfId="0" applyNumberFormat="1" applyFont="1" applyBorder="1" applyAlignment="1">
      <alignment horizontal="right"/>
    </xf>
    <xf numFmtId="173" fontId="60" fillId="0" borderId="29" xfId="0" applyNumberFormat="1" applyFont="1" applyBorder="1" applyAlignment="1">
      <alignment horizontal="right"/>
    </xf>
    <xf numFmtId="0" fontId="60" fillId="0" borderId="16" xfId="0" applyFont="1" applyBorder="1" applyAlignment="1">
      <alignment wrapText="1"/>
    </xf>
    <xf numFmtId="173" fontId="60" fillId="0" borderId="17" xfId="0" applyNumberFormat="1" applyFont="1" applyBorder="1" applyAlignment="1">
      <alignment horizontal="right"/>
    </xf>
    <xf numFmtId="173" fontId="60" fillId="0" borderId="33" xfId="0" applyNumberFormat="1" applyFont="1" applyBorder="1" applyAlignment="1">
      <alignment horizontal="right"/>
    </xf>
    <xf numFmtId="0" fontId="28" fillId="0" borderId="0" xfId="134" applyFont="1" applyBorder="1"/>
    <xf numFmtId="177" fontId="28" fillId="0" borderId="0" xfId="149" applyNumberFormat="1" applyFont="1" applyBorder="1"/>
    <xf numFmtId="0" fontId="28" fillId="0" borderId="0" xfId="134" applyFont="1"/>
    <xf numFmtId="177" fontId="28" fillId="0" borderId="0" xfId="149" applyNumberFormat="1" applyFont="1" applyBorder="1" applyAlignment="1">
      <alignment horizontal="right"/>
    </xf>
    <xf numFmtId="14" fontId="35" fillId="0" borderId="13" xfId="134" applyNumberFormat="1" applyFont="1" applyBorder="1" applyAlignment="1">
      <alignment horizontal="center"/>
    </xf>
    <xf numFmtId="14" fontId="35" fillId="0" borderId="14" xfId="134" applyNumberFormat="1" applyFont="1" applyBorder="1" applyAlignment="1">
      <alignment horizontal="center"/>
    </xf>
    <xf numFmtId="0" fontId="28" fillId="0" borderId="15" xfId="134" applyFont="1" applyFill="1" applyBorder="1" applyAlignment="1">
      <alignment horizontal="left" vertical="center" wrapText="1"/>
    </xf>
    <xf numFmtId="173" fontId="28" fillId="0" borderId="11" xfId="134" applyNumberFormat="1" applyFont="1" applyBorder="1"/>
    <xf numFmtId="173" fontId="60" fillId="0" borderId="11" xfId="0" applyNumberFormat="1" applyFont="1" applyBorder="1" applyAlignment="1">
      <alignment horizontal="right"/>
    </xf>
    <xf numFmtId="173" fontId="60" fillId="0" borderId="30" xfId="0" applyNumberFormat="1" applyFont="1" applyBorder="1" applyAlignment="1">
      <alignment horizontal="right"/>
    </xf>
    <xf numFmtId="0" fontId="28" fillId="0" borderId="16" xfId="134" applyFont="1" applyFill="1" applyBorder="1" applyAlignment="1">
      <alignment horizontal="left" vertical="center" wrapText="1"/>
    </xf>
    <xf numFmtId="173" fontId="28" fillId="0" borderId="17" xfId="134" applyNumberFormat="1" applyFont="1" applyBorder="1"/>
    <xf numFmtId="173" fontId="28" fillId="0" borderId="33" xfId="134" applyNumberFormat="1" applyFont="1" applyBorder="1"/>
    <xf numFmtId="0" fontId="28" fillId="0" borderId="0" xfId="112" applyFont="1"/>
    <xf numFmtId="0" fontId="35" fillId="0" borderId="12" xfId="112" applyFont="1" applyBorder="1" applyAlignment="1">
      <alignment horizontal="center" vertical="center"/>
    </xf>
    <xf numFmtId="14" fontId="35" fillId="0" borderId="13" xfId="112" applyNumberFormat="1" applyFont="1" applyFill="1" applyBorder="1" applyAlignment="1">
      <alignment horizontal="center" vertical="center" wrapText="1"/>
    </xf>
    <xf numFmtId="0" fontId="35" fillId="0" borderId="13" xfId="112" applyNumberFormat="1" applyFont="1" applyBorder="1" applyAlignment="1">
      <alignment horizontal="center" vertical="center" wrapText="1"/>
    </xf>
    <xf numFmtId="49" fontId="35" fillId="0" borderId="13" xfId="112" applyNumberFormat="1" applyFont="1" applyBorder="1" applyAlignment="1">
      <alignment horizontal="center" vertical="center" wrapText="1"/>
    </xf>
    <xf numFmtId="49" fontId="35" fillId="0" borderId="13" xfId="112" applyNumberFormat="1" applyFont="1" applyBorder="1" applyAlignment="1">
      <alignment horizontal="center"/>
    </xf>
    <xf numFmtId="49" fontId="35" fillId="0" borderId="14" xfId="112" applyNumberFormat="1" applyFont="1" applyBorder="1" applyAlignment="1">
      <alignment horizontal="center"/>
    </xf>
    <xf numFmtId="0" fontId="28" fillId="0" borderId="15" xfId="112" applyFont="1" applyBorder="1"/>
    <xf numFmtId="173" fontId="28" fillId="0" borderId="11" xfId="112" applyNumberFormat="1" applyFont="1" applyBorder="1"/>
    <xf numFmtId="173" fontId="28" fillId="0" borderId="11" xfId="112" applyNumberFormat="1" applyFont="1" applyFill="1" applyBorder="1"/>
    <xf numFmtId="173" fontId="28" fillId="0" borderId="30" xfId="89" applyNumberFormat="1" applyFont="1" applyBorder="1" applyAlignment="1">
      <alignment horizontal="right" vertical="center"/>
    </xf>
    <xf numFmtId="0" fontId="28" fillId="0" borderId="16" xfId="112" applyFont="1" applyFill="1" applyBorder="1" applyAlignment="1">
      <alignment wrapText="1"/>
    </xf>
    <xf numFmtId="165" fontId="28" fillId="0" borderId="17" xfId="156" applyFont="1" applyBorder="1"/>
    <xf numFmtId="165" fontId="28" fillId="0" borderId="17" xfId="156" applyFont="1" applyFill="1" applyBorder="1"/>
    <xf numFmtId="165" fontId="28" fillId="0" borderId="33" xfId="156" applyFont="1" applyFill="1" applyBorder="1"/>
    <xf numFmtId="165" fontId="0" fillId="0" borderId="0" xfId="0" applyNumberFormat="1"/>
    <xf numFmtId="0" fontId="60" fillId="0" borderId="27" xfId="0" applyFont="1" applyFill="1" applyBorder="1" applyAlignment="1">
      <alignment horizontal="left" wrapText="1"/>
    </xf>
    <xf numFmtId="0" fontId="60" fillId="0" borderId="15" xfId="0" applyFont="1" applyFill="1" applyBorder="1" applyAlignment="1">
      <alignment horizontal="left" wrapText="1"/>
    </xf>
    <xf numFmtId="0" fontId="60" fillId="0" borderId="16" xfId="0" applyFont="1" applyFill="1" applyBorder="1" applyAlignment="1">
      <alignment horizontal="left" wrapText="1"/>
    </xf>
    <xf numFmtId="0" fontId="35" fillId="0" borderId="24" xfId="112" applyFont="1" applyBorder="1" applyAlignment="1">
      <alignment horizontal="left" vertical="center"/>
    </xf>
    <xf numFmtId="14" fontId="55" fillId="0" borderId="13" xfId="0" applyNumberFormat="1" applyFont="1" applyBorder="1" applyAlignment="1">
      <alignment horizontal="center"/>
    </xf>
    <xf numFmtId="14" fontId="55" fillId="0" borderId="14" xfId="0" applyNumberFormat="1" applyFont="1" applyBorder="1" applyAlignment="1">
      <alignment horizontal="center"/>
    </xf>
    <xf numFmtId="0" fontId="28" fillId="0" borderId="15" xfId="0" applyFont="1" applyBorder="1"/>
    <xf numFmtId="173" fontId="28" fillId="0" borderId="11" xfId="0" applyNumberFormat="1" applyFont="1" applyBorder="1"/>
    <xf numFmtId="173" fontId="50" fillId="0" borderId="30" xfId="0" applyNumberFormat="1" applyFont="1" applyBorder="1"/>
    <xf numFmtId="0" fontId="28" fillId="0" borderId="16" xfId="0" applyFont="1" applyBorder="1" applyAlignment="1">
      <alignment wrapText="1"/>
    </xf>
    <xf numFmtId="173" fontId="28" fillId="0" borderId="17" xfId="0" applyNumberFormat="1" applyFont="1" applyBorder="1"/>
    <xf numFmtId="173" fontId="50" fillId="0" borderId="33" xfId="0" applyNumberFormat="1" applyFont="1" applyBorder="1"/>
    <xf numFmtId="49" fontId="35" fillId="0" borderId="25" xfId="0" applyNumberFormat="1" applyFont="1" applyBorder="1" applyAlignment="1">
      <alignment horizontal="center"/>
    </xf>
    <xf numFmtId="49" fontId="35" fillId="0" borderId="26" xfId="0" applyNumberFormat="1" applyFont="1" applyBorder="1" applyAlignment="1">
      <alignment horizontal="center"/>
    </xf>
    <xf numFmtId="0" fontId="28" fillId="0" borderId="51" xfId="0" applyFont="1" applyBorder="1" applyAlignment="1">
      <alignment horizontal="left" vertical="top" wrapText="1"/>
    </xf>
    <xf numFmtId="173" fontId="28" fillId="0" borderId="52" xfId="0" applyNumberFormat="1" applyFont="1" applyBorder="1"/>
    <xf numFmtId="173" fontId="28" fillId="0" borderId="53" xfId="0" applyNumberFormat="1" applyFont="1" applyBorder="1"/>
    <xf numFmtId="0" fontId="28" fillId="0" borderId="0" xfId="113" applyFont="1" applyAlignment="1">
      <alignment horizontal="right"/>
    </xf>
    <xf numFmtId="0" fontId="35" fillId="0" borderId="24" xfId="113" applyFont="1" applyFill="1" applyBorder="1" applyAlignment="1">
      <alignment horizontal="center" vertical="center" wrapText="1"/>
    </xf>
    <xf numFmtId="14" fontId="35" fillId="0" borderId="25" xfId="113" applyNumberFormat="1" applyFont="1" applyFill="1" applyBorder="1" applyAlignment="1">
      <alignment horizontal="center" vertical="center" wrapText="1"/>
    </xf>
    <xf numFmtId="0" fontId="35" fillId="0" borderId="25" xfId="113" applyNumberFormat="1" applyFont="1" applyBorder="1" applyAlignment="1">
      <alignment horizontal="center" vertical="center" wrapText="1"/>
    </xf>
    <xf numFmtId="14" fontId="35" fillId="0" borderId="25" xfId="113" applyNumberFormat="1" applyFont="1" applyBorder="1" applyAlignment="1">
      <alignment horizontal="center" vertical="center" wrapText="1"/>
    </xf>
    <xf numFmtId="0" fontId="35" fillId="0" borderId="27" xfId="113" applyFont="1" applyFill="1" applyBorder="1" applyAlignment="1">
      <alignment vertical="center" wrapText="1"/>
    </xf>
    <xf numFmtId="172" fontId="28" fillId="0" borderId="28" xfId="113" applyNumberFormat="1" applyFont="1" applyFill="1" applyBorder="1" applyAlignment="1">
      <alignment horizontal="right" vertical="center" wrapText="1"/>
    </xf>
    <xf numFmtId="0" fontId="28" fillId="0" borderId="28" xfId="113" applyFont="1" applyBorder="1" applyAlignment="1">
      <alignment horizontal="right" vertical="center"/>
    </xf>
    <xf numFmtId="172" fontId="28" fillId="0" borderId="29" xfId="113" applyNumberFormat="1" applyFont="1" applyBorder="1"/>
    <xf numFmtId="0" fontId="35" fillId="0" borderId="15" xfId="113" applyFont="1" applyFill="1" applyBorder="1" applyAlignment="1">
      <alignment vertical="center" wrapText="1"/>
    </xf>
    <xf numFmtId="172" fontId="28" fillId="0" borderId="11" xfId="113" applyNumberFormat="1" applyFont="1" applyBorder="1" applyAlignment="1">
      <alignment vertical="center"/>
    </xf>
    <xf numFmtId="0" fontId="28" fillId="0" borderId="11" xfId="113" applyFont="1" applyBorder="1" applyAlignment="1">
      <alignment horizontal="right" vertical="center"/>
    </xf>
    <xf numFmtId="172" fontId="28" fillId="0" borderId="30" xfId="113" applyNumberFormat="1" applyFont="1" applyBorder="1"/>
    <xf numFmtId="0" fontId="35" fillId="0" borderId="16" xfId="113" applyFont="1" applyFill="1" applyBorder="1" applyAlignment="1">
      <alignment vertical="center" wrapText="1"/>
    </xf>
    <xf numFmtId="172" fontId="28" fillId="0" borderId="17" xfId="113" applyNumberFormat="1" applyFont="1" applyBorder="1" applyAlignment="1">
      <alignment vertical="center"/>
    </xf>
    <xf numFmtId="0" fontId="28" fillId="0" borderId="17" xfId="113" applyFont="1" applyBorder="1" applyAlignment="1">
      <alignment horizontal="right" vertical="center"/>
    </xf>
    <xf numFmtId="172" fontId="28" fillId="0" borderId="33" xfId="113" applyNumberFormat="1" applyFont="1" applyBorder="1"/>
    <xf numFmtId="0" fontId="35" fillId="0" borderId="0" xfId="113" applyFont="1" applyAlignment="1"/>
    <xf numFmtId="49" fontId="35" fillId="0" borderId="13" xfId="89" applyNumberFormat="1" applyFont="1" applyBorder="1"/>
    <xf numFmtId="0" fontId="28" fillId="0" borderId="16" xfId="89" applyFont="1" applyBorder="1" applyAlignment="1">
      <alignment horizontal="left" vertical="center" wrapText="1"/>
    </xf>
    <xf numFmtId="2" fontId="28" fillId="0" borderId="17" xfId="89" applyNumberFormat="1" applyFont="1" applyBorder="1"/>
    <xf numFmtId="0" fontId="28" fillId="0" borderId="33" xfId="89" applyFont="1" applyBorder="1"/>
    <xf numFmtId="49" fontId="35" fillId="0" borderId="26" xfId="0" applyNumberFormat="1" applyFont="1" applyFill="1" applyBorder="1" applyAlignment="1">
      <alignment horizontal="center"/>
    </xf>
    <xf numFmtId="0" fontId="28" fillId="0" borderId="27" xfId="0" applyFont="1" applyBorder="1" applyAlignment="1">
      <alignment horizontal="left" vertical="top" wrapText="1"/>
    </xf>
    <xf numFmtId="173" fontId="28" fillId="0" borderId="28" xfId="0" applyNumberFormat="1" applyFont="1" applyBorder="1" applyAlignment="1">
      <alignment horizontal="right" vertical="center"/>
    </xf>
    <xf numFmtId="173" fontId="28" fillId="0" borderId="28" xfId="142" applyNumberFormat="1" applyFont="1" applyFill="1" applyBorder="1" applyAlignment="1">
      <alignment horizontal="right" vertical="center"/>
    </xf>
    <xf numFmtId="173" fontId="28" fillId="0" borderId="29" xfId="0" applyNumberFormat="1" applyFont="1" applyFill="1" applyBorder="1" applyAlignment="1">
      <alignment horizontal="right" vertical="center"/>
    </xf>
    <xf numFmtId="0" fontId="28" fillId="0" borderId="15" xfId="142" applyFont="1" applyFill="1" applyBorder="1" applyAlignment="1">
      <alignment horizontal="left" vertical="top" wrapText="1"/>
    </xf>
    <xf numFmtId="173" fontId="28" fillId="0" borderId="11" xfId="0" applyNumberFormat="1" applyFont="1" applyBorder="1" applyAlignment="1">
      <alignment horizontal="right"/>
    </xf>
    <xf numFmtId="173" fontId="28" fillId="0" borderId="11" xfId="0" applyNumberFormat="1" applyFont="1" applyFill="1" applyBorder="1" applyAlignment="1">
      <alignment horizontal="right"/>
    </xf>
    <xf numFmtId="173" fontId="28" fillId="0" borderId="30" xfId="0" applyNumberFormat="1" applyFont="1" applyBorder="1" applyAlignment="1">
      <alignment horizontal="right"/>
    </xf>
    <xf numFmtId="0" fontId="28" fillId="0" borderId="16" xfId="0" applyFont="1" applyBorder="1" applyAlignment="1">
      <alignment horizontal="left" vertical="top" wrapText="1"/>
    </xf>
    <xf numFmtId="173" fontId="28" fillId="0" borderId="33" xfId="0" applyNumberFormat="1" applyFont="1" applyBorder="1"/>
    <xf numFmtId="0" fontId="35" fillId="24" borderId="24" xfId="0" applyFont="1" applyFill="1" applyBorder="1" applyAlignment="1">
      <alignment horizontal="center"/>
    </xf>
    <xf numFmtId="0" fontId="35" fillId="24" borderId="25" xfId="0" applyFont="1" applyFill="1" applyBorder="1" applyAlignment="1">
      <alignment horizontal="center"/>
    </xf>
    <xf numFmtId="0" fontId="28" fillId="24" borderId="27" xfId="0" applyFont="1" applyFill="1" applyBorder="1"/>
    <xf numFmtId="0" fontId="28" fillId="24" borderId="28" xfId="0" applyFont="1" applyFill="1" applyBorder="1" applyAlignment="1">
      <alignment wrapText="1"/>
    </xf>
    <xf numFmtId="2" fontId="28" fillId="24" borderId="29" xfId="0" applyNumberFormat="1" applyFont="1" applyFill="1" applyBorder="1"/>
    <xf numFmtId="0" fontId="28" fillId="24" borderId="15" xfId="0" applyFont="1" applyFill="1" applyBorder="1"/>
    <xf numFmtId="2" fontId="28" fillId="24" borderId="30" xfId="0" applyNumberFormat="1" applyFont="1" applyFill="1" applyBorder="1"/>
    <xf numFmtId="0" fontId="28" fillId="0" borderId="0" xfId="109" applyFont="1" applyAlignment="1">
      <alignment horizontal="center"/>
    </xf>
    <xf numFmtId="0" fontId="35" fillId="0" borderId="0" xfId="109" applyFont="1" applyAlignment="1"/>
    <xf numFmtId="0" fontId="28" fillId="0" borderId="0" xfId="109" applyFont="1"/>
    <xf numFmtId="3" fontId="35" fillId="0" borderId="11" xfId="109" applyNumberFormat="1" applyFont="1" applyFill="1" applyBorder="1" applyAlignment="1">
      <alignment horizontal="center" wrapText="1"/>
    </xf>
    <xf numFmtId="0" fontId="35" fillId="0" borderId="11" xfId="109" applyFont="1" applyFill="1" applyBorder="1" applyAlignment="1">
      <alignment horizontal="center"/>
    </xf>
    <xf numFmtId="0" fontId="28" fillId="0" borderId="11" xfId="109" applyFont="1" applyBorder="1" applyAlignment="1">
      <alignment wrapText="1"/>
    </xf>
    <xf numFmtId="3" fontId="28" fillId="0" borderId="11" xfId="109" applyNumberFormat="1" applyFont="1" applyFill="1" applyBorder="1" applyAlignment="1">
      <alignment horizontal="center" wrapText="1"/>
    </xf>
    <xf numFmtId="2" fontId="28" fillId="0" borderId="11" xfId="109" applyNumberFormat="1" applyFont="1" applyBorder="1" applyAlignment="1">
      <alignment horizontal="center" wrapText="1"/>
    </xf>
    <xf numFmtId="2" fontId="28" fillId="0" borderId="11" xfId="109" applyNumberFormat="1" applyFont="1" applyFill="1" applyBorder="1" applyAlignment="1">
      <alignment horizontal="center" wrapText="1"/>
    </xf>
    <xf numFmtId="176" fontId="28" fillId="0" borderId="0" xfId="109" applyNumberFormat="1" applyFont="1"/>
    <xf numFmtId="3" fontId="28" fillId="0" borderId="11" xfId="109" applyNumberFormat="1" applyFont="1" applyBorder="1" applyAlignment="1">
      <alignment horizontal="center" wrapText="1"/>
    </xf>
    <xf numFmtId="0" fontId="35" fillId="0" borderId="11" xfId="109" applyFont="1" applyBorder="1" applyAlignment="1">
      <alignment wrapText="1"/>
    </xf>
    <xf numFmtId="0" fontId="47" fillId="0" borderId="0" xfId="109" applyFont="1" applyBorder="1" applyAlignment="1">
      <alignment wrapText="1"/>
    </xf>
    <xf numFmtId="3" fontId="47" fillId="0" borderId="0" xfId="109" applyNumberFormat="1" applyFont="1" applyFill="1" applyBorder="1" applyAlignment="1">
      <alignment horizontal="center" wrapText="1"/>
    </xf>
    <xf numFmtId="0" fontId="57" fillId="0" borderId="0" xfId="109" applyFont="1"/>
    <xf numFmtId="0" fontId="72" fillId="0" borderId="0" xfId="109" applyFont="1" applyBorder="1" applyAlignment="1">
      <alignment horizontal="center"/>
    </xf>
    <xf numFmtId="49" fontId="72" fillId="0" borderId="0" xfId="109" applyNumberFormat="1" applyFont="1" applyFill="1" applyBorder="1" applyAlignment="1">
      <alignment horizontal="center" wrapText="1"/>
    </xf>
    <xf numFmtId="0" fontId="72" fillId="0" borderId="0" xfId="109" applyFont="1" applyBorder="1" applyAlignment="1">
      <alignment wrapText="1"/>
    </xf>
    <xf numFmtId="2" fontId="73" fillId="0" borderId="0" xfId="109" applyNumberFormat="1" applyFont="1" applyBorder="1" applyAlignment="1">
      <alignment horizontal="center" wrapText="1"/>
    </xf>
    <xf numFmtId="2" fontId="73" fillId="0" borderId="0" xfId="109" applyNumberFormat="1" applyFont="1" applyFill="1" applyBorder="1" applyAlignment="1">
      <alignment horizontal="center" wrapText="1"/>
    </xf>
    <xf numFmtId="3" fontId="74" fillId="0" borderId="0" xfId="109" applyNumberFormat="1" applyFont="1" applyFill="1" applyBorder="1" applyAlignment="1">
      <alignment horizontal="center" wrapText="1"/>
    </xf>
    <xf numFmtId="0" fontId="37" fillId="0" borderId="0" xfId="112" applyFont="1"/>
    <xf numFmtId="0" fontId="35" fillId="0" borderId="0" xfId="109" applyFont="1" applyAlignment="1">
      <alignment horizontal="center"/>
    </xf>
    <xf numFmtId="0" fontId="62" fillId="0" borderId="0" xfId="109" applyFont="1"/>
    <xf numFmtId="3" fontId="28" fillId="0" borderId="0" xfId="109" applyNumberFormat="1" applyFont="1" applyAlignment="1">
      <alignment horizontal="right" vertical="center"/>
    </xf>
    <xf numFmtId="0" fontId="58" fillId="0" borderId="0" xfId="109" applyFont="1"/>
    <xf numFmtId="0" fontId="35" fillId="0" borderId="11" xfId="109" applyFont="1" applyBorder="1"/>
    <xf numFmtId="14" fontId="35" fillId="0" borderId="11" xfId="109" applyNumberFormat="1" applyFont="1" applyFill="1" applyBorder="1"/>
    <xf numFmtId="14" fontId="35" fillId="0" borderId="11" xfId="109" applyNumberFormat="1" applyFont="1" applyBorder="1"/>
    <xf numFmtId="0" fontId="28" fillId="0" borderId="11" xfId="109" applyNumberFormat="1" applyFont="1" applyFill="1" applyBorder="1" applyAlignment="1" applyProtection="1">
      <alignment horizontal="left" vertical="top" wrapText="1"/>
    </xf>
    <xf numFmtId="4" fontId="28" fillId="0" borderId="11" xfId="109" applyNumberFormat="1" applyFont="1" applyFill="1" applyBorder="1"/>
    <xf numFmtId="0" fontId="52" fillId="0" borderId="11" xfId="109" applyNumberFormat="1" applyFont="1" applyFill="1" applyBorder="1" applyAlignment="1" applyProtection="1">
      <alignment horizontal="left" vertical="top" wrapText="1"/>
    </xf>
    <xf numFmtId="4" fontId="28" fillId="0" borderId="0" xfId="109" applyNumberFormat="1" applyFont="1" applyFill="1" applyBorder="1"/>
    <xf numFmtId="4" fontId="62" fillId="0" borderId="0" xfId="109" applyNumberFormat="1" applyFont="1" applyFill="1" applyBorder="1"/>
    <xf numFmtId="4" fontId="62" fillId="0" borderId="0" xfId="109" applyNumberFormat="1" applyFont="1" applyFill="1"/>
    <xf numFmtId="4" fontId="62" fillId="0" borderId="0" xfId="109" applyNumberFormat="1" applyFont="1"/>
    <xf numFmtId="0" fontId="62" fillId="0" borderId="0" xfId="109" applyFont="1" applyFill="1"/>
    <xf numFmtId="3" fontId="62" fillId="0" borderId="0" xfId="109" applyNumberFormat="1" applyFont="1"/>
    <xf numFmtId="0" fontId="42" fillId="0" borderId="0" xfId="109"/>
    <xf numFmtId="0" fontId="35" fillId="0" borderId="0" xfId="109" applyFont="1" applyAlignment="1">
      <alignment horizontal="left"/>
    </xf>
    <xf numFmtId="0" fontId="42" fillId="0" borderId="0" xfId="127" applyFont="1" applyFill="1"/>
    <xf numFmtId="4" fontId="35" fillId="0" borderId="11" xfId="127" applyNumberFormat="1" applyFont="1" applyFill="1" applyBorder="1" applyAlignment="1">
      <alignment horizontal="center" vertical="center"/>
    </xf>
    <xf numFmtId="49" fontId="35" fillId="0" borderId="11" xfId="109" applyNumberFormat="1" applyFont="1" applyFill="1" applyBorder="1" applyAlignment="1">
      <alignment horizontal="center" wrapText="1"/>
    </xf>
    <xf numFmtId="0" fontId="28" fillId="0" borderId="0" xfId="127" applyFont="1" applyFill="1"/>
    <xf numFmtId="4" fontId="28" fillId="0" borderId="11" xfId="127" applyNumberFormat="1" applyFont="1" applyFill="1" applyBorder="1" applyAlignment="1">
      <alignment wrapText="1"/>
    </xf>
    <xf numFmtId="4" fontId="28" fillId="0" borderId="11" xfId="109" applyNumberFormat="1" applyFont="1" applyFill="1" applyBorder="1" applyAlignment="1">
      <alignment horizontal="center" vertical="center"/>
    </xf>
    <xf numFmtId="0" fontId="28" fillId="0" borderId="0" xfId="127" applyFont="1"/>
    <xf numFmtId="172" fontId="42" fillId="0" borderId="0" xfId="109" applyNumberFormat="1" applyFill="1"/>
    <xf numFmtId="0" fontId="28" fillId="0" borderId="0" xfId="109" applyFont="1" applyAlignment="1">
      <alignment wrapText="1"/>
    </xf>
    <xf numFmtId="49" fontId="35" fillId="0" borderId="0" xfId="109" applyNumberFormat="1" applyFont="1" applyAlignment="1"/>
    <xf numFmtId="0" fontId="46" fillId="0" borderId="0" xfId="109" applyFont="1" applyAlignment="1">
      <alignment horizontal="center"/>
    </xf>
    <xf numFmtId="0" fontId="46" fillId="0" borderId="0" xfId="109" applyFont="1" applyBorder="1" applyAlignment="1">
      <alignment horizontal="center"/>
    </xf>
    <xf numFmtId="0" fontId="28" fillId="0" borderId="0" xfId="109" applyFont="1" applyBorder="1"/>
    <xf numFmtId="0" fontId="28" fillId="0" borderId="0" xfId="109" applyFont="1" applyBorder="1" applyAlignment="1">
      <alignment horizontal="right"/>
    </xf>
    <xf numFmtId="0" fontId="35" fillId="0" borderId="11" xfId="109" applyFont="1" applyBorder="1" applyAlignment="1">
      <alignment horizontal="center" wrapText="1"/>
    </xf>
    <xf numFmtId="14" fontId="35" fillId="24" borderId="11" xfId="109" applyNumberFormat="1" applyFont="1" applyFill="1" applyBorder="1" applyAlignment="1">
      <alignment horizontal="center" wrapText="1"/>
    </xf>
    <xf numFmtId="14" fontId="45" fillId="29" borderId="11" xfId="109" applyNumberFormat="1" applyFont="1" applyFill="1" applyBorder="1" applyAlignment="1">
      <alignment horizontal="center" wrapText="1"/>
    </xf>
    <xf numFmtId="14" fontId="35" fillId="24" borderId="11" xfId="109" applyNumberFormat="1" applyFont="1" applyFill="1" applyBorder="1" applyAlignment="1">
      <alignment horizontal="center"/>
    </xf>
    <xf numFmtId="0" fontId="35" fillId="24" borderId="11" xfId="109" applyFont="1" applyFill="1" applyBorder="1" applyAlignment="1">
      <alignment horizontal="center"/>
    </xf>
    <xf numFmtId="3" fontId="45" fillId="29" borderId="11" xfId="109" applyNumberFormat="1" applyFont="1" applyFill="1" applyBorder="1" applyAlignment="1">
      <alignment horizontal="center" wrapText="1"/>
    </xf>
    <xf numFmtId="0" fontId="28" fillId="0" borderId="11" xfId="140" applyFont="1" applyFill="1" applyBorder="1" applyAlignment="1" applyProtection="1">
      <alignment horizontal="center" vertical="center" wrapText="1"/>
    </xf>
    <xf numFmtId="173" fontId="28" fillId="24" borderId="11" xfId="109" applyNumberFormat="1" applyFont="1" applyFill="1" applyBorder="1" applyAlignment="1">
      <alignment horizontal="center" wrapText="1"/>
    </xf>
    <xf numFmtId="3" fontId="52" fillId="29" borderId="11" xfId="109" applyNumberFormat="1" applyFont="1" applyFill="1" applyBorder="1" applyAlignment="1">
      <alignment horizontal="center" wrapText="1"/>
    </xf>
    <xf numFmtId="173" fontId="28" fillId="24" borderId="11" xfId="109" applyNumberFormat="1" applyFont="1" applyFill="1" applyBorder="1" applyAlignment="1">
      <alignment horizontal="center"/>
    </xf>
    <xf numFmtId="3" fontId="52" fillId="29" borderId="11" xfId="109" applyNumberFormat="1" applyFont="1" applyFill="1" applyBorder="1" applyAlignment="1">
      <alignment horizontal="center"/>
    </xf>
    <xf numFmtId="0" fontId="35" fillId="0" borderId="0" xfId="140" applyFont="1" applyFill="1" applyBorder="1" applyAlignment="1" applyProtection="1">
      <alignment horizontal="center" vertical="center" wrapText="1"/>
    </xf>
    <xf numFmtId="0" fontId="42" fillId="0" borderId="0" xfId="109" applyBorder="1"/>
    <xf numFmtId="0" fontId="59" fillId="0" borderId="0" xfId="109" applyFont="1" applyAlignment="1">
      <alignment wrapText="1"/>
    </xf>
    <xf numFmtId="0" fontId="59" fillId="0" borderId="0" xfId="109" applyFont="1"/>
    <xf numFmtId="0" fontId="42" fillId="0" borderId="0" xfId="109" applyFont="1" applyAlignment="1">
      <alignment wrapText="1"/>
    </xf>
    <xf numFmtId="0" fontId="42" fillId="0" borderId="0" xfId="109" applyAlignment="1"/>
    <xf numFmtId="0" fontId="42" fillId="0" borderId="0" xfId="109" applyAlignment="1">
      <alignment wrapText="1"/>
    </xf>
    <xf numFmtId="49" fontId="35" fillId="0" borderId="11" xfId="109" applyNumberFormat="1" applyFont="1" applyBorder="1" applyAlignment="1">
      <alignment horizontal="center" wrapText="1"/>
    </xf>
    <xf numFmtId="0" fontId="28" fillId="24" borderId="11" xfId="109" applyFont="1" applyFill="1" applyBorder="1" applyAlignment="1">
      <alignment wrapText="1"/>
    </xf>
    <xf numFmtId="172" fontId="28" fillId="24" borderId="11" xfId="109" applyNumberFormat="1" applyFont="1" applyFill="1" applyBorder="1" applyAlignment="1">
      <alignment horizontal="center" wrapText="1"/>
    </xf>
    <xf numFmtId="188" fontId="75" fillId="0" borderId="0" xfId="156" applyNumberFormat="1" applyFont="1" applyFill="1" applyProtection="1"/>
    <xf numFmtId="188" fontId="75" fillId="0" borderId="0" xfId="156" applyNumberFormat="1" applyFont="1" applyFill="1" applyAlignment="1" applyProtection="1">
      <alignment horizontal="left" wrapText="1"/>
    </xf>
    <xf numFmtId="188" fontId="75" fillId="0" borderId="0" xfId="156" applyNumberFormat="1" applyFont="1" applyFill="1" applyAlignment="1" applyProtection="1">
      <alignment wrapText="1"/>
    </xf>
    <xf numFmtId="188" fontId="39" fillId="0" borderId="0" xfId="156" applyNumberFormat="1" applyFont="1" applyFill="1" applyAlignment="1" applyProtection="1">
      <alignment horizontal="right"/>
    </xf>
    <xf numFmtId="188" fontId="75" fillId="0" borderId="0" xfId="156" applyNumberFormat="1" applyFont="1" applyFill="1" applyAlignment="1" applyProtection="1">
      <alignment horizontal="left"/>
    </xf>
    <xf numFmtId="188" fontId="75" fillId="0" borderId="18" xfId="156" applyNumberFormat="1" applyFont="1" applyFill="1" applyBorder="1" applyAlignment="1" applyProtection="1">
      <alignment horizontal="center" vertical="center" wrapText="1"/>
    </xf>
    <xf numFmtId="49" fontId="75" fillId="0" borderId="11" xfId="156" applyNumberFormat="1" applyFont="1" applyFill="1" applyBorder="1" applyAlignment="1" applyProtection="1">
      <alignment horizontal="center" wrapText="1"/>
    </xf>
    <xf numFmtId="188" fontId="76" fillId="0" borderId="0" xfId="156" applyNumberFormat="1" applyFont="1" applyFill="1" applyProtection="1"/>
    <xf numFmtId="188" fontId="76" fillId="0" borderId="11" xfId="156" applyNumberFormat="1" applyFont="1" applyFill="1" applyBorder="1" applyAlignment="1" applyProtection="1">
      <alignment wrapText="1"/>
    </xf>
    <xf numFmtId="173" fontId="76" fillId="0" borderId="11" xfId="156" applyNumberFormat="1" applyFont="1" applyFill="1" applyBorder="1" applyProtection="1"/>
    <xf numFmtId="188" fontId="75" fillId="0" borderId="11" xfId="156" applyNumberFormat="1" applyFont="1" applyFill="1" applyBorder="1" applyAlignment="1" applyProtection="1">
      <alignment wrapText="1"/>
    </xf>
    <xf numFmtId="173" fontId="75" fillId="0" borderId="11" xfId="156" applyNumberFormat="1" applyFont="1" applyFill="1" applyBorder="1" applyProtection="1"/>
    <xf numFmtId="188" fontId="77" fillId="0" borderId="0" xfId="156" applyNumberFormat="1" applyFont="1" applyFill="1" applyProtection="1"/>
    <xf numFmtId="188" fontId="76" fillId="0" borderId="0" xfId="156" applyNumberFormat="1" applyFont="1" applyFill="1" applyAlignment="1" applyProtection="1">
      <alignment wrapText="1"/>
    </xf>
    <xf numFmtId="0" fontId="46" fillId="0" borderId="0" xfId="109" applyFont="1" applyAlignment="1">
      <alignment wrapText="1"/>
    </xf>
    <xf numFmtId="173" fontId="28" fillId="0" borderId="11" xfId="109" applyNumberFormat="1" applyFont="1" applyBorder="1" applyAlignment="1">
      <alignment horizontal="center" wrapText="1"/>
    </xf>
    <xf numFmtId="172" fontId="28" fillId="0" borderId="11" xfId="109" applyNumberFormat="1" applyFont="1" applyBorder="1" applyAlignment="1">
      <alignment horizontal="center" wrapText="1"/>
    </xf>
    <xf numFmtId="172" fontId="42" fillId="0" borderId="0" xfId="109" applyNumberFormat="1" applyAlignment="1">
      <alignment wrapText="1"/>
    </xf>
    <xf numFmtId="0" fontId="35" fillId="0" borderId="0" xfId="0" applyFont="1" applyBorder="1" applyAlignment="1">
      <alignment horizontal="left" vertical="top" wrapText="1"/>
    </xf>
    <xf numFmtId="0" fontId="35" fillId="0" borderId="11" xfId="0" applyFont="1" applyBorder="1" applyAlignment="1">
      <alignment horizontal="center"/>
    </xf>
    <xf numFmtId="49" fontId="35" fillId="0" borderId="11" xfId="0" applyNumberFormat="1" applyFont="1" applyBorder="1" applyAlignment="1">
      <alignment horizontal="center"/>
    </xf>
    <xf numFmtId="0" fontId="35" fillId="0" borderId="11" xfId="0" applyFont="1" applyBorder="1" applyAlignment="1">
      <alignment wrapText="1" shrinkToFit="1"/>
    </xf>
    <xf numFmtId="0" fontId="35" fillId="0" borderId="0" xfId="0" applyFont="1" applyFill="1" applyBorder="1" applyAlignment="1">
      <alignment horizontal="left" vertical="top" wrapText="1"/>
    </xf>
    <xf numFmtId="0" fontId="35" fillId="0" borderId="0" xfId="0" applyFont="1" applyAlignment="1">
      <alignment vertical="top"/>
    </xf>
    <xf numFmtId="0" fontId="0" fillId="0" borderId="0" xfId="0" applyAlignment="1">
      <alignment wrapText="1" shrinkToFit="1"/>
    </xf>
    <xf numFmtId="0" fontId="28" fillId="0" borderId="0" xfId="0" applyFont="1" applyAlignment="1">
      <alignment horizontal="center"/>
    </xf>
    <xf numFmtId="3" fontId="28" fillId="0" borderId="11" xfId="0" applyNumberFormat="1" applyFont="1" applyFill="1" applyBorder="1" applyAlignment="1">
      <alignment horizontal="right"/>
    </xf>
    <xf numFmtId="3" fontId="28" fillId="0" borderId="11" xfId="0" applyNumberFormat="1" applyFont="1" applyFill="1" applyBorder="1" applyAlignment="1">
      <alignment horizontal="right" wrapText="1"/>
    </xf>
    <xf numFmtId="3" fontId="28" fillId="0" borderId="11" xfId="144" applyNumberFormat="1" applyFont="1" applyFill="1" applyBorder="1" applyAlignment="1" applyProtection="1">
      <alignment horizontal="right"/>
    </xf>
    <xf numFmtId="3" fontId="28" fillId="0" borderId="0" xfId="0" applyNumberFormat="1" applyFont="1"/>
    <xf numFmtId="177" fontId="28" fillId="0" borderId="11" xfId="149" applyNumberFormat="1" applyFont="1" applyFill="1" applyBorder="1" applyAlignment="1">
      <alignment horizontal="center"/>
    </xf>
    <xf numFmtId="3" fontId="28" fillId="0" borderId="11" xfId="0" applyNumberFormat="1" applyFont="1" applyBorder="1"/>
    <xf numFmtId="0" fontId="35" fillId="0" borderId="11" xfId="0" applyFont="1" applyFill="1" applyBorder="1" applyAlignment="1">
      <alignment wrapText="1"/>
    </xf>
    <xf numFmtId="3" fontId="35" fillId="0" borderId="11" xfId="0" applyNumberFormat="1" applyFont="1" applyBorder="1"/>
    <xf numFmtId="3" fontId="28" fillId="0" borderId="0" xfId="0" applyNumberFormat="1" applyFont="1" applyFill="1"/>
    <xf numFmtId="171" fontId="28" fillId="0" borderId="0" xfId="0" applyNumberFormat="1" applyFont="1" applyFill="1"/>
    <xf numFmtId="49" fontId="35" fillId="0" borderId="13" xfId="0" applyNumberFormat="1" applyFont="1" applyFill="1" applyBorder="1" applyAlignment="1">
      <alignment horizontal="center"/>
    </xf>
    <xf numFmtId="49" fontId="35" fillId="0" borderId="14" xfId="0" applyNumberFormat="1" applyFont="1" applyFill="1" applyBorder="1" applyAlignment="1">
      <alignment horizontal="center"/>
    </xf>
    <xf numFmtId="0" fontId="35" fillId="0" borderId="15" xfId="0" applyFont="1" applyBorder="1"/>
    <xf numFmtId="177" fontId="28" fillId="0" borderId="11" xfId="149" applyNumberFormat="1" applyFont="1" applyBorder="1" applyAlignment="1">
      <alignment horizontal="center"/>
    </xf>
    <xf numFmtId="177" fontId="28" fillId="0" borderId="30" xfId="149" applyNumberFormat="1" applyFont="1" applyBorder="1" applyAlignment="1">
      <alignment horizontal="center"/>
    </xf>
    <xf numFmtId="0" fontId="35" fillId="0" borderId="16" xfId="0" applyFont="1" applyBorder="1"/>
    <xf numFmtId="177" fontId="28" fillId="0" borderId="17" xfId="149" applyNumberFormat="1" applyFont="1" applyBorder="1" applyAlignment="1">
      <alignment horizontal="center"/>
    </xf>
    <xf numFmtId="177" fontId="28" fillId="0" borderId="33" xfId="149" applyNumberFormat="1" applyFont="1" applyBorder="1" applyAlignment="1">
      <alignment horizontal="center"/>
    </xf>
    <xf numFmtId="0" fontId="57" fillId="0" borderId="0" xfId="0" applyFont="1" applyAlignment="1">
      <alignment horizontal="right"/>
    </xf>
    <xf numFmtId="49" fontId="35" fillId="0" borderId="11" xfId="0" applyNumberFormat="1" applyFont="1" applyBorder="1"/>
    <xf numFmtId="49" fontId="35" fillId="0" borderId="11" xfId="0" applyNumberFormat="1" applyFont="1" applyFill="1" applyBorder="1" applyAlignment="1">
      <alignment horizontal="center"/>
    </xf>
    <xf numFmtId="4" fontId="35" fillId="0" borderId="11" xfId="0" applyNumberFormat="1" applyFont="1" applyBorder="1" applyAlignment="1">
      <alignment horizontal="right"/>
    </xf>
    <xf numFmtId="173" fontId="28" fillId="0" borderId="11" xfId="0" applyNumberFormat="1" applyFont="1" applyFill="1" applyBorder="1" applyAlignment="1">
      <alignment horizontal="right" wrapText="1"/>
    </xf>
    <xf numFmtId="9" fontId="28" fillId="0" borderId="11" xfId="149" applyNumberFormat="1" applyFont="1" applyBorder="1" applyAlignment="1">
      <alignment horizontal="right"/>
    </xf>
    <xf numFmtId="14" fontId="35" fillId="0" borderId="11" xfId="0" applyNumberFormat="1" applyFont="1" applyBorder="1" applyAlignment="1">
      <alignment horizontal="center" vertical="top" wrapText="1"/>
    </xf>
    <xf numFmtId="49" fontId="35" fillId="0" borderId="11" xfId="0" applyNumberFormat="1" applyFont="1" applyBorder="1" applyAlignment="1">
      <alignment horizontal="center" vertical="top" wrapText="1"/>
    </xf>
    <xf numFmtId="173" fontId="28" fillId="0" borderId="11" xfId="0" applyNumberFormat="1" applyFont="1" applyBorder="1" applyAlignment="1" applyProtection="1">
      <alignment horizontal="center"/>
    </xf>
    <xf numFmtId="173" fontId="28" fillId="0" borderId="11" xfId="0" applyNumberFormat="1" applyFont="1" applyBorder="1" applyAlignment="1">
      <alignment horizontal="center" wrapText="1"/>
    </xf>
    <xf numFmtId="173" fontId="28" fillId="0" borderId="11" xfId="0" applyNumberFormat="1" applyFont="1" applyFill="1" applyBorder="1" applyAlignment="1">
      <alignment horizontal="center" wrapText="1"/>
    </xf>
    <xf numFmtId="14" fontId="35" fillId="0" borderId="0" xfId="0" applyNumberFormat="1" applyFont="1" applyBorder="1" applyAlignment="1">
      <alignment horizontal="center" vertical="top" wrapText="1"/>
    </xf>
    <xf numFmtId="3" fontId="35" fillId="0" borderId="0" xfId="0" applyNumberFormat="1" applyFont="1" applyBorder="1" applyAlignment="1" applyProtection="1">
      <alignment horizontal="right" vertical="top"/>
    </xf>
    <xf numFmtId="3" fontId="35" fillId="0" borderId="0" xfId="0" applyNumberFormat="1" applyFont="1" applyBorder="1" applyProtection="1"/>
    <xf numFmtId="3" fontId="35" fillId="0" borderId="0" xfId="0" applyNumberFormat="1" applyFont="1" applyBorder="1" applyAlignment="1">
      <alignment horizontal="right" vertical="top" wrapText="1"/>
    </xf>
    <xf numFmtId="0" fontId="52" fillId="0" borderId="0" xfId="0" applyFont="1" applyBorder="1"/>
    <xf numFmtId="0" fontId="28" fillId="0" borderId="0" xfId="115" applyFont="1"/>
    <xf numFmtId="0" fontId="57" fillId="0" borderId="0" xfId="115" applyFont="1" applyBorder="1" applyAlignment="1">
      <alignment horizontal="center"/>
    </xf>
    <xf numFmtId="0" fontId="57" fillId="0" borderId="0" xfId="115" applyFont="1" applyBorder="1"/>
    <xf numFmtId="0" fontId="35" fillId="0" borderId="0" xfId="115" applyFont="1"/>
    <xf numFmtId="14" fontId="35" fillId="0" borderId="0" xfId="115" applyNumberFormat="1" applyFont="1" applyAlignment="1">
      <alignment horizontal="right"/>
    </xf>
    <xf numFmtId="0" fontId="35" fillId="0" borderId="12" xfId="115" applyFont="1" applyBorder="1"/>
    <xf numFmtId="173" fontId="35" fillId="0" borderId="14" xfId="141" applyNumberFormat="1" applyFont="1" applyBorder="1" applyAlignment="1">
      <alignment horizontal="right" vertical="top" wrapText="1"/>
    </xf>
    <xf numFmtId="0" fontId="35" fillId="0" borderId="15" xfId="115" applyFont="1" applyBorder="1"/>
    <xf numFmtId="173" fontId="35" fillId="0" borderId="30" xfId="141" applyNumberFormat="1" applyFont="1" applyBorder="1" applyAlignment="1">
      <alignment horizontal="right" vertical="top" wrapText="1"/>
    </xf>
    <xf numFmtId="0" fontId="35" fillId="0" borderId="16" xfId="115" applyFont="1" applyBorder="1"/>
    <xf numFmtId="173" fontId="35" fillId="0" borderId="33" xfId="141" applyNumberFormat="1" applyFont="1" applyBorder="1" applyAlignment="1">
      <alignment horizontal="right" vertical="top" wrapText="1"/>
    </xf>
    <xf numFmtId="173" fontId="28" fillId="0" borderId="0" xfId="115" applyNumberFormat="1" applyFont="1"/>
    <xf numFmtId="0" fontId="35" fillId="0" borderId="0" xfId="115" applyFont="1" applyFill="1"/>
    <xf numFmtId="0" fontId="28" fillId="0" borderId="0" xfId="115" applyFont="1" applyFill="1"/>
    <xf numFmtId="171" fontId="57" fillId="0" borderId="0" xfId="156" applyNumberFormat="1" applyFont="1" applyBorder="1"/>
    <xf numFmtId="0" fontId="73" fillId="0" borderId="0" xfId="115" applyFont="1" applyBorder="1"/>
    <xf numFmtId="0" fontId="52" fillId="0" borderId="0" xfId="115" applyFont="1"/>
    <xf numFmtId="0" fontId="37" fillId="0" borderId="0" xfId="115" applyFont="1"/>
    <xf numFmtId="49" fontId="35" fillId="0" borderId="11" xfId="0" applyNumberFormat="1" applyFont="1" applyFill="1" applyBorder="1" applyAlignment="1">
      <alignment horizontal="center" vertical="center" wrapText="1"/>
    </xf>
    <xf numFmtId="177" fontId="28" fillId="0" borderId="11" xfId="149" applyNumberFormat="1" applyFont="1" applyBorder="1" applyAlignment="1"/>
    <xf numFmtId="177" fontId="28" fillId="0" borderId="11" xfId="149" applyNumberFormat="1" applyFont="1" applyFill="1" applyBorder="1" applyAlignment="1"/>
    <xf numFmtId="0" fontId="0" fillId="0" borderId="0" xfId="0" applyAlignment="1">
      <alignment wrapText="1"/>
    </xf>
    <xf numFmtId="0" fontId="28" fillId="0" borderId="0" xfId="116" applyFont="1"/>
    <xf numFmtId="178" fontId="28" fillId="0" borderId="0" xfId="156" applyNumberFormat="1" applyFont="1"/>
    <xf numFmtId="0" fontId="35" fillId="0" borderId="0" xfId="116" applyFont="1"/>
    <xf numFmtId="0" fontId="35" fillId="0" borderId="11" xfId="116" applyFont="1" applyBorder="1" applyAlignment="1">
      <alignment horizontal="center" vertical="center" wrapText="1"/>
    </xf>
    <xf numFmtId="0" fontId="35" fillId="0" borderId="11" xfId="116" applyFont="1" applyBorder="1" applyAlignment="1">
      <alignment horizontal="center" vertical="center"/>
    </xf>
    <xf numFmtId="0" fontId="28" fillId="0" borderId="11" xfId="116" applyFont="1" applyBorder="1" applyAlignment="1">
      <alignment wrapText="1"/>
    </xf>
    <xf numFmtId="173" fontId="28" fillId="0" borderId="11" xfId="116" applyNumberFormat="1" applyFont="1" applyBorder="1" applyAlignment="1">
      <alignment horizontal="center"/>
    </xf>
    <xf numFmtId="173" fontId="28" fillId="0" borderId="0" xfId="116" applyNumberFormat="1" applyFont="1"/>
    <xf numFmtId="0" fontId="52" fillId="0" borderId="11" xfId="116" applyFont="1" applyBorder="1" applyAlignment="1">
      <alignment wrapText="1"/>
    </xf>
    <xf numFmtId="173" fontId="52" fillId="0" borderId="11" xfId="116" applyNumberFormat="1" applyFont="1" applyBorder="1" applyAlignment="1">
      <alignment horizontal="center"/>
    </xf>
    <xf numFmtId="165" fontId="28" fillId="0" borderId="0" xfId="156" applyFont="1"/>
    <xf numFmtId="172" fontId="28" fillId="0" borderId="0" xfId="116" applyNumberFormat="1" applyFont="1"/>
    <xf numFmtId="0" fontId="35" fillId="0" borderId="0" xfId="116" applyFont="1" applyBorder="1" applyAlignment="1">
      <alignment horizontal="left"/>
    </xf>
    <xf numFmtId="0" fontId="35" fillId="0" borderId="0" xfId="116" applyFont="1" applyBorder="1" applyAlignment="1">
      <alignment horizontal="center"/>
    </xf>
    <xf numFmtId="177" fontId="35" fillId="0" borderId="0" xfId="149" applyNumberFormat="1" applyFont="1" applyBorder="1" applyAlignment="1">
      <alignment horizontal="center"/>
    </xf>
    <xf numFmtId="0" fontId="28" fillId="0" borderId="0" xfId="116" applyFont="1" applyBorder="1" applyAlignment="1">
      <alignment wrapText="1"/>
    </xf>
    <xf numFmtId="0" fontId="28" fillId="0" borderId="0" xfId="116" applyFont="1" applyBorder="1"/>
    <xf numFmtId="0" fontId="37" fillId="0" borderId="0" xfId="116" applyFont="1" applyFill="1" applyBorder="1" applyAlignment="1">
      <alignment vertical="top" wrapText="1"/>
    </xf>
    <xf numFmtId="181" fontId="35" fillId="0" borderId="0" xfId="53" applyNumberFormat="1" applyFont="1" applyFill="1" applyBorder="1" applyAlignment="1">
      <alignment horizontal="left" wrapText="1"/>
    </xf>
    <xf numFmtId="0" fontId="44" fillId="0" borderId="0" xfId="116" applyFont="1" applyFill="1" applyBorder="1" applyAlignment="1">
      <alignment horizontal="left" vertical="justify" wrapText="1"/>
    </xf>
    <xf numFmtId="177" fontId="44" fillId="0" borderId="0" xfId="149" applyNumberFormat="1" applyFont="1" applyFill="1" applyBorder="1" applyAlignment="1">
      <alignment horizontal="center"/>
    </xf>
    <xf numFmtId="0" fontId="35" fillId="0" borderId="11" xfId="116" applyFont="1" applyFill="1" applyBorder="1" applyAlignment="1">
      <alignment horizontal="center" vertical="center" wrapText="1"/>
    </xf>
    <xf numFmtId="0" fontId="28" fillId="0" borderId="11" xfId="116" applyFont="1" applyFill="1" applyBorder="1" applyAlignment="1">
      <alignment vertical="center" wrapText="1"/>
    </xf>
    <xf numFmtId="172" fontId="28" fillId="0" borderId="11" xfId="116" applyNumberFormat="1" applyFont="1" applyFill="1" applyBorder="1" applyAlignment="1">
      <alignment horizontal="center" vertical="center" wrapText="1"/>
    </xf>
    <xf numFmtId="172" fontId="28" fillId="0" borderId="54" xfId="116" applyNumberFormat="1" applyFont="1" applyFill="1" applyBorder="1" applyAlignment="1">
      <alignment horizontal="center" vertical="center" wrapText="1"/>
    </xf>
    <xf numFmtId="2" fontId="28" fillId="0" borderId="11" xfId="116" applyNumberFormat="1" applyFont="1" applyFill="1" applyBorder="1" applyAlignment="1">
      <alignment horizontal="center" vertical="center" wrapText="1"/>
    </xf>
    <xf numFmtId="0" fontId="78" fillId="0" borderId="0" xfId="116" applyFont="1" applyAlignment="1">
      <alignment horizontal="left" wrapText="1"/>
    </xf>
    <xf numFmtId="0" fontId="78" fillId="0" borderId="0" xfId="116" applyFont="1" applyBorder="1" applyAlignment="1">
      <alignment horizontal="left" wrapText="1"/>
    </xf>
    <xf numFmtId="0" fontId="37" fillId="0" borderId="0" xfId="116" applyFont="1" applyBorder="1" applyAlignment="1"/>
    <xf numFmtId="0" fontId="35" fillId="0" borderId="0" xfId="116" applyFont="1" applyAlignment="1">
      <alignment horizontal="left"/>
    </xf>
    <xf numFmtId="0" fontId="42" fillId="0" borderId="0" xfId="116"/>
    <xf numFmtId="0" fontId="35" fillId="0" borderId="0" xfId="116" applyFont="1" applyAlignment="1">
      <alignment horizontal="justify"/>
    </xf>
    <xf numFmtId="0" fontId="42" fillId="0" borderId="0" xfId="116" applyAlignment="1"/>
    <xf numFmtId="0" fontId="35" fillId="0" borderId="11" xfId="116" applyFont="1" applyFill="1" applyBorder="1" applyAlignment="1">
      <alignment horizontal="center"/>
    </xf>
    <xf numFmtId="0" fontId="35" fillId="0" borderId="11" xfId="116" applyFont="1" applyFill="1" applyBorder="1" applyAlignment="1">
      <alignment horizontal="center" wrapText="1"/>
    </xf>
    <xf numFmtId="0" fontId="52" fillId="0" borderId="11" xfId="116" applyFont="1" applyFill="1" applyBorder="1" applyAlignment="1">
      <alignment horizontal="left" vertical="top"/>
    </xf>
    <xf numFmtId="0" fontId="28" fillId="0" borderId="11" xfId="116" applyFont="1" applyFill="1" applyBorder="1" applyAlignment="1">
      <alignment horizontal="justify" vertical="top"/>
    </xf>
    <xf numFmtId="173" fontId="28" fillId="0" borderId="11" xfId="156" applyNumberFormat="1" applyFont="1" applyFill="1" applyBorder="1" applyAlignment="1">
      <alignment horizontal="center"/>
    </xf>
    <xf numFmtId="171" fontId="28" fillId="0" borderId="11" xfId="156" applyNumberFormat="1" applyFont="1" applyFill="1" applyBorder="1" applyAlignment="1">
      <alignment horizontal="center"/>
    </xf>
    <xf numFmtId="171" fontId="28" fillId="0" borderId="11" xfId="156" applyNumberFormat="1" applyFont="1" applyFill="1" applyBorder="1" applyAlignment="1">
      <alignment horizontal="center" wrapText="1"/>
    </xf>
    <xf numFmtId="0" fontId="52" fillId="0" borderId="0" xfId="116" applyFont="1" applyAlignment="1"/>
    <xf numFmtId="0" fontId="52" fillId="0" borderId="0" xfId="116" applyFont="1"/>
    <xf numFmtId="0" fontId="28" fillId="0" borderId="0" xfId="116" applyFont="1" applyAlignment="1"/>
    <xf numFmtId="3" fontId="28" fillId="0" borderId="11" xfId="116" applyNumberFormat="1" applyFont="1" applyFill="1" applyBorder="1" applyAlignment="1">
      <alignment horizontal="center"/>
    </xf>
    <xf numFmtId="0" fontId="42" fillId="0" borderId="0" xfId="116" applyBorder="1"/>
    <xf numFmtId="0" fontId="78" fillId="0" borderId="55" xfId="116" applyFont="1" applyBorder="1" applyAlignment="1">
      <alignment horizontal="left" wrapText="1"/>
    </xf>
    <xf numFmtId="0" fontId="37" fillId="0" borderId="0" xfId="116" applyFont="1" applyAlignment="1">
      <alignment horizontal="justify"/>
    </xf>
    <xf numFmtId="0" fontId="28" fillId="0" borderId="11" xfId="116" applyFont="1" applyFill="1" applyBorder="1" applyAlignment="1">
      <alignment vertical="top" wrapText="1"/>
    </xf>
    <xf numFmtId="0" fontId="28" fillId="0" borderId="11" xfId="116" applyFont="1" applyFill="1" applyBorder="1" applyAlignment="1">
      <alignment horizontal="center" vertical="center" wrapText="1"/>
    </xf>
    <xf numFmtId="2" fontId="28" fillId="0" borderId="0" xfId="116" applyNumberFormat="1" applyFont="1"/>
    <xf numFmtId="9" fontId="28" fillId="0" borderId="0" xfId="149" applyFont="1"/>
    <xf numFmtId="0" fontId="37" fillId="0" borderId="0" xfId="116" applyFont="1" applyAlignment="1"/>
    <xf numFmtId="0" fontId="28" fillId="0" borderId="0" xfId="106" applyFont="1" applyFill="1" applyBorder="1"/>
    <xf numFmtId="0" fontId="35" fillId="0" borderId="0" xfId="106" applyFont="1"/>
    <xf numFmtId="0" fontId="37" fillId="0" borderId="0" xfId="106" applyFont="1"/>
    <xf numFmtId="0" fontId="42" fillId="0" borderId="0" xfId="130" applyFill="1"/>
    <xf numFmtId="0" fontId="28" fillId="0" borderId="0" xfId="106" applyFont="1" applyFill="1" applyBorder="1" applyAlignment="1">
      <alignment horizontal="left"/>
    </xf>
    <xf numFmtId="0" fontId="28" fillId="0" borderId="0" xfId="106" applyFont="1" applyFill="1" applyBorder="1" applyAlignment="1">
      <alignment horizontal="right"/>
    </xf>
    <xf numFmtId="0" fontId="35" fillId="0" borderId="0" xfId="106" applyFont="1" applyFill="1" applyBorder="1" applyAlignment="1">
      <alignment horizontal="right"/>
    </xf>
    <xf numFmtId="172" fontId="0" fillId="0" borderId="0" xfId="0" applyNumberFormat="1" applyBorder="1"/>
    <xf numFmtId="172" fontId="28" fillId="0" borderId="0" xfId="106" applyNumberFormat="1" applyFont="1" applyFill="1" applyBorder="1" applyAlignment="1">
      <alignment horizontal="right"/>
    </xf>
    <xf numFmtId="17" fontId="35" fillId="0" borderId="0" xfId="106" applyNumberFormat="1" applyFont="1" applyFill="1" applyBorder="1" applyAlignment="1">
      <alignment horizontal="left"/>
    </xf>
    <xf numFmtId="0" fontId="61" fillId="0" borderId="0" xfId="106" applyFont="1" applyFill="1" applyBorder="1" applyAlignment="1">
      <alignment horizontal="left"/>
    </xf>
    <xf numFmtId="4" fontId="45" fillId="0" borderId="0" xfId="106" applyNumberFormat="1" applyFont="1" applyFill="1" applyBorder="1" applyAlignment="1">
      <alignment horizontal="left"/>
    </xf>
    <xf numFmtId="4" fontId="28" fillId="0" borderId="0" xfId="106" applyNumberFormat="1" applyFont="1" applyFill="1" applyBorder="1" applyAlignment="1">
      <alignment horizontal="left"/>
    </xf>
    <xf numFmtId="2" fontId="28" fillId="0" borderId="0" xfId="106" applyNumberFormat="1" applyFont="1" applyFill="1" applyBorder="1" applyAlignment="1">
      <alignment horizontal="left"/>
    </xf>
    <xf numFmtId="173" fontId="28" fillId="0" borderId="0" xfId="106" applyNumberFormat="1" applyFont="1" applyFill="1" applyBorder="1" applyAlignment="1">
      <alignment horizontal="left"/>
    </xf>
    <xf numFmtId="0" fontId="28" fillId="0" borderId="0" xfId="121" applyFont="1" applyFill="1" applyBorder="1"/>
    <xf numFmtId="4" fontId="28" fillId="0" borderId="0" xfId="121" applyNumberFormat="1" applyFont="1" applyFill="1" applyBorder="1" applyAlignment="1">
      <alignment horizontal="right"/>
    </xf>
    <xf numFmtId="0" fontId="28" fillId="0" borderId="0" xfId="121" applyNumberFormat="1" applyFont="1" applyFill="1" applyBorder="1" applyAlignment="1">
      <alignment horizontal="right"/>
    </xf>
    <xf numFmtId="0" fontId="35" fillId="0" borderId="0" xfId="121" applyFont="1" applyFill="1" applyBorder="1" applyAlignment="1">
      <alignment horizontal="right"/>
    </xf>
    <xf numFmtId="0" fontId="35" fillId="0" borderId="0" xfId="121" applyFont="1" applyFill="1" applyBorder="1"/>
    <xf numFmtId="181" fontId="60" fillId="0" borderId="0" xfId="52" applyNumberFormat="1" applyFont="1" applyFill="1" applyBorder="1" applyAlignment="1">
      <alignment horizontal="left" wrapText="1"/>
    </xf>
    <xf numFmtId="181" fontId="28" fillId="0" borderId="0" xfId="51" applyNumberFormat="1" applyFont="1" applyFill="1" applyBorder="1" applyAlignment="1">
      <alignment horizontal="left"/>
    </xf>
    <xf numFmtId="3" fontId="28" fillId="0" borderId="0" xfId="121" applyNumberFormat="1" applyFont="1" applyFill="1" applyBorder="1"/>
    <xf numFmtId="0" fontId="35" fillId="0" borderId="0" xfId="106" applyFont="1" applyFill="1" applyBorder="1"/>
    <xf numFmtId="177" fontId="28" fillId="0" borderId="0" xfId="121" applyNumberFormat="1" applyFont="1" applyFill="1" applyBorder="1"/>
    <xf numFmtId="0" fontId="52" fillId="0" borderId="0" xfId="106" applyFont="1" applyFill="1" applyBorder="1"/>
    <xf numFmtId="0" fontId="28" fillId="0" borderId="0" xfId="106" applyFont="1" applyFill="1"/>
    <xf numFmtId="17" fontId="28" fillId="0" borderId="0" xfId="106" applyNumberFormat="1" applyFont="1" applyFill="1"/>
    <xf numFmtId="17" fontId="28" fillId="0" borderId="0" xfId="117" applyNumberFormat="1" applyFont="1" applyFill="1"/>
    <xf numFmtId="172" fontId="28" fillId="0" borderId="0" xfId="117" applyNumberFormat="1" applyFont="1" applyFill="1"/>
    <xf numFmtId="0" fontId="37" fillId="0" borderId="0" xfId="106" applyFont="1" applyFill="1" applyBorder="1"/>
    <xf numFmtId="0" fontId="28" fillId="0" borderId="0" xfId="122" applyFont="1" applyFill="1" applyBorder="1" applyProtection="1">
      <protection locked="0"/>
    </xf>
    <xf numFmtId="0" fontId="28" fillId="0" borderId="0" xfId="122" applyFont="1" applyFill="1"/>
    <xf numFmtId="0" fontId="35" fillId="0" borderId="0" xfId="106" applyFont="1" applyFill="1"/>
    <xf numFmtId="0" fontId="28" fillId="0" borderId="0" xfId="122" applyFont="1" applyFill="1" applyBorder="1"/>
    <xf numFmtId="0" fontId="52" fillId="0" borderId="0" xfId="106" applyFont="1" applyFill="1"/>
    <xf numFmtId="0" fontId="28" fillId="0" borderId="0" xfId="50" applyFont="1" applyFill="1"/>
    <xf numFmtId="0" fontId="28" fillId="0" borderId="0" xfId="50" applyFont="1" applyFill="1" applyBorder="1"/>
    <xf numFmtId="4" fontId="28" fillId="0" borderId="0" xfId="50" applyNumberFormat="1" applyFont="1" applyFill="1"/>
    <xf numFmtId="4" fontId="28" fillId="0" borderId="0" xfId="50" applyNumberFormat="1" applyFont="1" applyFill="1" applyBorder="1"/>
    <xf numFmtId="179" fontId="35" fillId="0" borderId="0" xfId="50" applyNumberFormat="1" applyFont="1" applyFill="1" applyBorder="1"/>
    <xf numFmtId="0" fontId="35" fillId="0" borderId="0" xfId="50" applyFont="1" applyFill="1" applyBorder="1"/>
    <xf numFmtId="179" fontId="86" fillId="0" borderId="0" xfId="50" applyNumberFormat="1" applyFont="1" applyBorder="1"/>
    <xf numFmtId="4" fontId="35" fillId="0" borderId="0" xfId="53" applyNumberFormat="1" applyFont="1" applyFill="1" applyBorder="1" applyAlignment="1">
      <alignment horizontal="left" wrapText="1"/>
    </xf>
    <xf numFmtId="4" fontId="28" fillId="0" borderId="0" xfId="51" applyNumberFormat="1" applyFont="1" applyFill="1" applyBorder="1" applyAlignment="1">
      <alignment horizontal="left"/>
    </xf>
    <xf numFmtId="181" fontId="28" fillId="0" borderId="0" xfId="106" applyNumberFormat="1" applyFont="1" applyFill="1" applyBorder="1" applyAlignment="1">
      <alignment horizontal="left"/>
    </xf>
    <xf numFmtId="14" fontId="60" fillId="0" borderId="0" xfId="52" applyNumberFormat="1" applyFont="1" applyFill="1" applyBorder="1" applyAlignment="1">
      <alignment horizontal="left" wrapText="1"/>
    </xf>
    <xf numFmtId="0" fontId="60" fillId="0" borderId="0" xfId="145" applyFont="1" applyFill="1"/>
    <xf numFmtId="14" fontId="60" fillId="0" borderId="0" xfId="0" applyNumberFormat="1" applyFont="1"/>
    <xf numFmtId="0" fontId="60" fillId="0" borderId="11" xfId="145" applyFont="1" applyFill="1" applyBorder="1"/>
    <xf numFmtId="0" fontId="28" fillId="0" borderId="11" xfId="145" applyFont="1" applyFill="1" applyBorder="1"/>
    <xf numFmtId="0" fontId="60" fillId="0" borderId="0" xfId="145" applyFont="1" applyFill="1" applyBorder="1"/>
    <xf numFmtId="0" fontId="28" fillId="0" borderId="0" xfId="145" applyFont="1"/>
    <xf numFmtId="0" fontId="37" fillId="0" borderId="0" xfId="106" applyFont="1" applyFill="1"/>
    <xf numFmtId="0" fontId="28" fillId="0" borderId="0" xfId="145" applyFont="1" applyBorder="1"/>
    <xf numFmtId="0" fontId="35" fillId="27" borderId="11" xfId="74" applyFont="1" applyFill="1" applyBorder="1" applyAlignment="1" applyProtection="1">
      <alignment horizontal="left"/>
    </xf>
    <xf numFmtId="0" fontId="28" fillId="0" borderId="0" xfId="118" applyFont="1" applyAlignment="1">
      <alignment horizontal="right"/>
    </xf>
    <xf numFmtId="0" fontId="28" fillId="0" borderId="0" xfId="118" applyFont="1"/>
    <xf numFmtId="0" fontId="28" fillId="0" borderId="0" xfId="118" applyFont="1" applyFill="1"/>
    <xf numFmtId="0" fontId="28" fillId="0" borderId="12" xfId="118" applyFont="1" applyBorder="1"/>
    <xf numFmtId="0" fontId="28" fillId="0" borderId="13" xfId="118" applyFont="1" applyBorder="1"/>
    <xf numFmtId="0" fontId="28" fillId="0" borderId="13" xfId="118" applyFont="1" applyFill="1" applyBorder="1"/>
    <xf numFmtId="0" fontId="28" fillId="0" borderId="14" xfId="118" applyFont="1" applyFill="1" applyBorder="1"/>
    <xf numFmtId="0" fontId="35" fillId="0" borderId="15" xfId="118" applyFont="1" applyBorder="1"/>
    <xf numFmtId="0" fontId="28" fillId="0" borderId="11" xfId="118" applyFont="1" applyBorder="1"/>
    <xf numFmtId="0" fontId="28" fillId="0" borderId="11" xfId="118" applyFont="1" applyFill="1" applyBorder="1"/>
    <xf numFmtId="0" fontId="28" fillId="0" borderId="30" xfId="118" applyFont="1" applyFill="1" applyBorder="1"/>
    <xf numFmtId="0" fontId="28" fillId="0" borderId="15" xfId="118" applyFont="1" applyBorder="1" applyAlignment="1">
      <alignment wrapText="1"/>
    </xf>
    <xf numFmtId="0" fontId="35" fillId="0" borderId="15" xfId="118" applyFont="1" applyBorder="1" applyAlignment="1">
      <alignment wrapText="1"/>
    </xf>
    <xf numFmtId="0" fontId="28" fillId="0" borderId="16" xfId="118" applyFont="1" applyFill="1" applyBorder="1" applyAlignment="1">
      <alignment wrapText="1"/>
    </xf>
    <xf numFmtId="0" fontId="28" fillId="0" borderId="0" xfId="118" applyFont="1" applyFill="1" applyBorder="1"/>
    <xf numFmtId="2" fontId="28" fillId="0" borderId="0" xfId="118" applyNumberFormat="1" applyFont="1" applyFill="1" applyBorder="1"/>
    <xf numFmtId="0" fontId="28" fillId="0" borderId="0" xfId="118" applyFont="1" applyFill="1" applyBorder="1" applyAlignment="1"/>
    <xf numFmtId="0" fontId="28" fillId="0" borderId="0" xfId="83" applyFont="1" applyBorder="1" applyAlignment="1">
      <alignment horizontal="justify" wrapText="1"/>
    </xf>
    <xf numFmtId="17" fontId="28" fillId="0" borderId="0" xfId="0" applyNumberFormat="1" applyFont="1"/>
    <xf numFmtId="17" fontId="28" fillId="0" borderId="11" xfId="0" applyNumberFormat="1" applyFont="1" applyBorder="1"/>
    <xf numFmtId="176" fontId="28" fillId="0" borderId="11" xfId="0" applyNumberFormat="1" applyFont="1" applyBorder="1"/>
    <xf numFmtId="172" fontId="28" fillId="0" borderId="11" xfId="0" applyNumberFormat="1" applyFont="1" applyBorder="1"/>
    <xf numFmtId="0" fontId="28" fillId="0" borderId="11" xfId="119" applyFont="1" applyBorder="1"/>
    <xf numFmtId="0" fontId="60" fillId="0" borderId="0" xfId="120" applyFont="1"/>
    <xf numFmtId="172" fontId="28" fillId="0" borderId="11" xfId="149" applyNumberFormat="1" applyFont="1" applyBorder="1"/>
    <xf numFmtId="0" fontId="45" fillId="0" borderId="11" xfId="125" applyFont="1" applyFill="1" applyBorder="1" applyAlignment="1">
      <alignment horizontal="left" wrapText="1" indent="3"/>
    </xf>
    <xf numFmtId="3" fontId="28" fillId="0" borderId="11" xfId="125" applyNumberFormat="1" applyFont="1" applyFill="1" applyBorder="1" applyAlignment="1">
      <alignment horizontal="center"/>
    </xf>
    <xf numFmtId="0" fontId="60" fillId="0" borderId="0" xfId="95" applyFont="1"/>
    <xf numFmtId="17" fontId="60" fillId="0" borderId="0" xfId="95" applyNumberFormat="1" applyFont="1"/>
    <xf numFmtId="0" fontId="60" fillId="0" borderId="11" xfId="95" applyFont="1" applyBorder="1"/>
    <xf numFmtId="0" fontId="65" fillId="0" borderId="0" xfId="0" applyFont="1" applyAlignment="1"/>
    <xf numFmtId="0" fontId="56" fillId="0" borderId="0" xfId="0" applyFont="1"/>
    <xf numFmtId="0" fontId="60" fillId="0" borderId="11" xfId="125" applyFont="1" applyBorder="1"/>
    <xf numFmtId="0" fontId="89" fillId="0" borderId="0" xfId="125" applyFont="1"/>
    <xf numFmtId="0" fontId="40" fillId="0" borderId="11" xfId="125" applyFont="1" applyBorder="1" applyAlignment="1">
      <alignment horizontal="center" vertical="center" wrapText="1"/>
    </xf>
    <xf numFmtId="0" fontId="40" fillId="0" borderId="11" xfId="125" applyFont="1" applyBorder="1"/>
    <xf numFmtId="0" fontId="60" fillId="0" borderId="0" xfId="125" applyFont="1" applyBorder="1"/>
    <xf numFmtId="0" fontId="60" fillId="0" borderId="0" xfId="125" applyFont="1"/>
    <xf numFmtId="0" fontId="28" fillId="0" borderId="11" xfId="0" applyFont="1" applyBorder="1" applyAlignment="1">
      <alignment horizontal="right" wrapText="1"/>
    </xf>
    <xf numFmtId="0" fontId="90" fillId="0" borderId="0" xfId="74" applyFont="1" applyFill="1" applyAlignment="1" applyProtection="1"/>
    <xf numFmtId="0" fontId="40" fillId="0" borderId="11" xfId="125" applyFont="1" applyFill="1" applyBorder="1"/>
    <xf numFmtId="0" fontId="60" fillId="0" borderId="0" xfId="125" applyFont="1" applyFill="1" applyBorder="1"/>
    <xf numFmtId="0" fontId="60" fillId="0" borderId="0" xfId="125" applyFont="1" applyFill="1" applyBorder="1" applyAlignment="1">
      <alignment wrapText="1"/>
    </xf>
    <xf numFmtId="0" fontId="60" fillId="0" borderId="0" xfId="125" applyFont="1" applyFill="1" applyBorder="1" applyAlignment="1">
      <alignment horizontal="left"/>
    </xf>
    <xf numFmtId="0" fontId="60" fillId="0" borderId="0" xfId="125" applyFont="1" applyFill="1" applyBorder="1" applyAlignment="1">
      <alignment horizontal="right"/>
    </xf>
    <xf numFmtId="0" fontId="73" fillId="0" borderId="0" xfId="125" applyFont="1" applyFill="1" applyBorder="1" applyAlignment="1">
      <alignment horizontal="right" wrapText="1"/>
    </xf>
    <xf numFmtId="0" fontId="73" fillId="0" borderId="0" xfId="125" applyFont="1" applyFill="1" applyBorder="1" applyAlignment="1">
      <alignment wrapText="1"/>
    </xf>
    <xf numFmtId="0" fontId="40" fillId="0" borderId="0" xfId="125" applyFont="1"/>
    <xf numFmtId="17" fontId="60" fillId="0" borderId="0" xfId="125" applyNumberFormat="1" applyFont="1"/>
    <xf numFmtId="0" fontId="40" fillId="0" borderId="56" xfId="125" applyFont="1" applyBorder="1" applyAlignment="1">
      <alignment horizontal="right" vertical="top"/>
    </xf>
    <xf numFmtId="0" fontId="60" fillId="0" borderId="11" xfId="125" applyFont="1" applyBorder="1" applyAlignment="1">
      <alignment horizontal="right" vertical="top"/>
    </xf>
    <xf numFmtId="0" fontId="40" fillId="0" borderId="11" xfId="125" applyFont="1" applyBorder="1" applyAlignment="1">
      <alignment horizontal="center"/>
    </xf>
    <xf numFmtId="0" fontId="40" fillId="0" borderId="0" xfId="0" applyFont="1" applyBorder="1"/>
    <xf numFmtId="0" fontId="60" fillId="0" borderId="0" xfId="0" applyFont="1" applyBorder="1"/>
    <xf numFmtId="0" fontId="60" fillId="0" borderId="11" xfId="0" applyFont="1" applyBorder="1" applyAlignment="1">
      <alignment horizontal="right"/>
    </xf>
    <xf numFmtId="0" fontId="60" fillId="0" borderId="0" xfId="0" applyFont="1" applyBorder="1" applyAlignment="1">
      <alignment horizontal="right"/>
    </xf>
    <xf numFmtId="3" fontId="40" fillId="0" borderId="11" xfId="0" applyNumberFormat="1" applyFont="1" applyBorder="1" applyAlignment="1">
      <alignment horizontal="right"/>
    </xf>
    <xf numFmtId="0" fontId="40" fillId="0" borderId="11" xfId="0" applyFont="1" applyBorder="1"/>
    <xf numFmtId="0" fontId="60" fillId="0" borderId="11" xfId="0" applyFont="1" applyBorder="1" applyAlignment="1">
      <alignment wrapText="1"/>
    </xf>
    <xf numFmtId="0" fontId="28" fillId="0" borderId="11" xfId="0" applyFont="1" applyBorder="1" applyAlignment="1">
      <alignment horizontal="right" vertical="top"/>
    </xf>
    <xf numFmtId="0" fontId="35" fillId="0" borderId="0" xfId="0" applyFont="1" applyBorder="1" applyAlignment="1">
      <alignment horizontal="right" vertical="top"/>
    </xf>
    <xf numFmtId="0" fontId="28" fillId="0" borderId="0" xfId="0" applyFont="1" applyBorder="1" applyAlignment="1">
      <alignment horizontal="right" vertical="top"/>
    </xf>
    <xf numFmtId="0" fontId="35" fillId="0" borderId="11" xfId="0" applyFont="1" applyBorder="1" applyAlignment="1">
      <alignment horizontal="center" vertical="top" wrapText="1"/>
    </xf>
    <xf numFmtId="0" fontId="35" fillId="0" borderId="15" xfId="0" applyFont="1" applyBorder="1" applyAlignment="1">
      <alignment horizontal="center" wrapText="1"/>
    </xf>
    <xf numFmtId="0" fontId="35" fillId="0" borderId="30" xfId="0" applyFont="1" applyBorder="1" applyAlignment="1">
      <alignment horizontal="center" wrapText="1"/>
    </xf>
    <xf numFmtId="0" fontId="28" fillId="0" borderId="30" xfId="0" applyFont="1" applyBorder="1"/>
    <xf numFmtId="0" fontId="28" fillId="0" borderId="16" xfId="0" applyFont="1" applyBorder="1"/>
    <xf numFmtId="0" fontId="28" fillId="0" borderId="17" xfId="0" applyFont="1" applyBorder="1"/>
    <xf numFmtId="0" fontId="28" fillId="0" borderId="33" xfId="0" applyFont="1" applyBorder="1"/>
    <xf numFmtId="0" fontId="28" fillId="0" borderId="48" xfId="0" applyFont="1" applyBorder="1"/>
    <xf numFmtId="0" fontId="28" fillId="0" borderId="49" xfId="0" applyFont="1" applyBorder="1"/>
    <xf numFmtId="0" fontId="40" fillId="0" borderId="11" xfId="125" applyNumberFormat="1" applyFont="1" applyBorder="1"/>
    <xf numFmtId="0" fontId="40" fillId="0" borderId="11" xfId="125" applyFont="1" applyBorder="1" applyAlignment="1">
      <alignment horizontal="center" vertical="top" wrapText="1"/>
    </xf>
    <xf numFmtId="14" fontId="60" fillId="0" borderId="0" xfId="125" applyNumberFormat="1" applyFont="1" applyBorder="1" applyAlignment="1">
      <alignment horizontal="right" vertical="top"/>
    </xf>
    <xf numFmtId="0" fontId="60" fillId="0" borderId="0" xfId="125" applyFont="1" applyBorder="1" applyAlignment="1">
      <alignment horizontal="right" vertical="top"/>
    </xf>
    <xf numFmtId="0" fontId="89" fillId="0" borderId="0" xfId="125" applyFont="1" applyBorder="1"/>
    <xf numFmtId="172" fontId="35" fillId="0" borderId="11" xfId="0" applyNumberFormat="1" applyFont="1" applyBorder="1" applyAlignment="1">
      <alignment horizontal="center"/>
    </xf>
    <xf numFmtId="172" fontId="37" fillId="0" borderId="0" xfId="0" applyNumberFormat="1" applyFont="1" applyBorder="1"/>
    <xf numFmtId="0" fontId="35" fillId="0" borderId="11" xfId="125" applyFont="1" applyBorder="1" applyAlignment="1">
      <alignment horizontal="center" vertical="center" wrapText="1"/>
    </xf>
    <xf numFmtId="14" fontId="35" fillId="0" borderId="11" xfId="119" applyNumberFormat="1" applyFont="1" applyBorder="1"/>
    <xf numFmtId="0" fontId="40" fillId="0" borderId="11" xfId="120" applyFont="1" applyBorder="1"/>
    <xf numFmtId="0" fontId="89" fillId="0" borderId="0" xfId="120" applyFont="1"/>
    <xf numFmtId="0" fontId="40" fillId="0" borderId="11" xfId="95" applyFont="1" applyBorder="1"/>
    <xf numFmtId="14" fontId="40" fillId="0" borderId="11" xfId="125" applyNumberFormat="1" applyFont="1" applyBorder="1"/>
    <xf numFmtId="14" fontId="35" fillId="0" borderId="11" xfId="125" applyNumberFormat="1" applyFont="1" applyFill="1" applyBorder="1" applyAlignment="1">
      <alignment horizontal="center" vertical="center"/>
    </xf>
    <xf numFmtId="0" fontId="40" fillId="0" borderId="11" xfId="125" applyFont="1" applyBorder="1" applyAlignment="1">
      <alignment horizontal="right"/>
    </xf>
    <xf numFmtId="172" fontId="60" fillId="0" borderId="11" xfId="125" applyNumberFormat="1" applyFont="1" applyBorder="1" applyAlignment="1">
      <alignment horizontal="right"/>
    </xf>
    <xf numFmtId="0" fontId="35" fillId="0" borderId="57" xfId="0" applyFont="1" applyBorder="1" applyAlignment="1">
      <alignment horizontal="center" wrapText="1"/>
    </xf>
    <xf numFmtId="0" fontId="35" fillId="0" borderId="58" xfId="0" applyFont="1" applyBorder="1" applyAlignment="1">
      <alignment horizontal="center" wrapText="1"/>
    </xf>
    <xf numFmtId="0" fontId="28" fillId="0" borderId="59" xfId="0" applyFont="1" applyBorder="1" applyAlignment="1">
      <alignment horizontal="center"/>
    </xf>
    <xf numFmtId="0" fontId="35" fillId="0" borderId="60" xfId="0" applyFont="1" applyBorder="1" applyAlignment="1">
      <alignment horizontal="center" wrapText="1"/>
    </xf>
    <xf numFmtId="3" fontId="35" fillId="30" borderId="58" xfId="0" applyNumberFormat="1" applyFont="1" applyFill="1" applyBorder="1" applyAlignment="1">
      <alignment horizontal="center"/>
    </xf>
    <xf numFmtId="3" fontId="35" fillId="30" borderId="57" xfId="0" applyNumberFormat="1" applyFont="1" applyFill="1" applyBorder="1" applyAlignment="1">
      <alignment horizontal="center"/>
    </xf>
    <xf numFmtId="0" fontId="52" fillId="0" borderId="58" xfId="0" applyFont="1" applyBorder="1" applyAlignment="1">
      <alignment horizontal="center"/>
    </xf>
    <xf numFmtId="3" fontId="28" fillId="0" borderId="58" xfId="0" applyNumberFormat="1" applyFont="1" applyBorder="1" applyAlignment="1">
      <alignment horizontal="center"/>
    </xf>
    <xf numFmtId="0" fontId="28" fillId="0" borderId="58" xfId="0" applyFont="1" applyBorder="1"/>
    <xf numFmtId="0" fontId="28" fillId="0" borderId="58" xfId="0" applyFont="1" applyBorder="1" applyAlignment="1">
      <alignment horizontal="center"/>
    </xf>
    <xf numFmtId="3" fontId="28" fillId="30" borderId="58" xfId="0" applyNumberFormat="1" applyFont="1" applyFill="1" applyBorder="1" applyAlignment="1">
      <alignment horizontal="center"/>
    </xf>
    <xf numFmtId="3" fontId="35" fillId="0" borderId="58" xfId="0" applyNumberFormat="1" applyFont="1" applyBorder="1" applyAlignment="1">
      <alignment horizontal="center"/>
    </xf>
    <xf numFmtId="10" fontId="28" fillId="0" borderId="58" xfId="0" applyNumberFormat="1" applyFont="1" applyBorder="1" applyAlignment="1">
      <alignment horizontal="center"/>
    </xf>
    <xf numFmtId="0" fontId="28" fillId="30" borderId="58" xfId="0" applyFont="1" applyFill="1" applyBorder="1" applyAlignment="1">
      <alignment horizontal="center"/>
    </xf>
    <xf numFmtId="0" fontId="35" fillId="30" borderId="58" xfId="0" applyFont="1" applyFill="1" applyBorder="1" applyAlignment="1">
      <alignment horizontal="center"/>
    </xf>
    <xf numFmtId="10" fontId="28" fillId="30" borderId="58" xfId="0" applyNumberFormat="1" applyFont="1" applyFill="1" applyBorder="1" applyAlignment="1">
      <alignment horizontal="center"/>
    </xf>
    <xf numFmtId="0" fontId="28" fillId="30" borderId="60" xfId="0" applyFont="1" applyFill="1" applyBorder="1" applyAlignment="1">
      <alignment horizontal="center"/>
    </xf>
    <xf numFmtId="0" fontId="28" fillId="0" borderId="11" xfId="106" applyFont="1" applyFill="1" applyBorder="1"/>
    <xf numFmtId="173" fontId="28" fillId="0" borderId="11" xfId="106" applyNumberFormat="1" applyFont="1" applyFill="1" applyBorder="1" applyAlignment="1">
      <alignment horizontal="center"/>
    </xf>
    <xf numFmtId="177" fontId="28" fillId="0" borderId="11" xfId="106" applyNumberFormat="1" applyFont="1" applyFill="1" applyBorder="1"/>
    <xf numFmtId="10" fontId="28" fillId="0" borderId="11" xfId="106" applyNumberFormat="1" applyFont="1" applyFill="1" applyBorder="1"/>
    <xf numFmtId="0" fontId="35" fillId="0" borderId="11" xfId="106" applyFont="1" applyFill="1" applyBorder="1"/>
    <xf numFmtId="17" fontId="35" fillId="0" borderId="11" xfId="106" applyNumberFormat="1" applyFont="1" applyFill="1" applyBorder="1" applyAlignment="1"/>
    <xf numFmtId="0" fontId="35" fillId="0" borderId="11" xfId="106" applyFont="1" applyFill="1" applyBorder="1" applyAlignment="1">
      <alignment wrapText="1"/>
    </xf>
    <xf numFmtId="0" fontId="28" fillId="0" borderId="11" xfId="106" applyFont="1" applyFill="1" applyBorder="1" applyAlignment="1">
      <alignment horizontal="left"/>
    </xf>
    <xf numFmtId="173" fontId="28" fillId="0" borderId="11" xfId="106" applyNumberFormat="1" applyFont="1" applyFill="1" applyBorder="1" applyAlignment="1">
      <alignment horizontal="right"/>
    </xf>
    <xf numFmtId="177" fontId="28" fillId="0" borderId="11" xfId="106" applyNumberFormat="1" applyFont="1" applyFill="1" applyBorder="1" applyAlignment="1">
      <alignment horizontal="right"/>
    </xf>
    <xf numFmtId="0" fontId="35" fillId="31" borderId="11" xfId="145" applyFont="1" applyFill="1" applyBorder="1" applyAlignment="1">
      <alignment horizontal="left" vertical="top" wrapText="1"/>
    </xf>
    <xf numFmtId="0" fontId="35" fillId="31" borderId="11" xfId="145" applyFont="1" applyFill="1" applyBorder="1" applyAlignment="1">
      <alignment horizontal="left" vertical="top"/>
    </xf>
    <xf numFmtId="3" fontId="85" fillId="0" borderId="11" xfId="121" applyNumberFormat="1" applyFont="1" applyFill="1" applyBorder="1" applyProtection="1">
      <protection locked="0"/>
    </xf>
    <xf numFmtId="4" fontId="28" fillId="0" borderId="11" xfId="50" applyNumberFormat="1" applyFont="1" applyFill="1" applyBorder="1"/>
    <xf numFmtId="3" fontId="85" fillId="0" borderId="11" xfId="121" applyNumberFormat="1" applyFont="1" applyFill="1" applyBorder="1" applyAlignment="1" applyProtection="1">
      <protection locked="0"/>
    </xf>
    <xf numFmtId="179" fontId="28" fillId="0" borderId="11" xfId="50" applyNumberFormat="1" applyFont="1" applyFill="1" applyBorder="1"/>
    <xf numFmtId="4" fontId="87" fillId="0" borderId="11" xfId="50" applyNumberFormat="1" applyFont="1" applyBorder="1"/>
    <xf numFmtId="3" fontId="85" fillId="0" borderId="11" xfId="121" applyNumberFormat="1" applyFont="1" applyFill="1" applyBorder="1"/>
    <xf numFmtId="17" fontId="35" fillId="0" borderId="11" xfId="121" applyNumberFormat="1" applyFont="1" applyFill="1" applyBorder="1" applyAlignment="1">
      <alignment horizontal="right" wrapText="1"/>
    </xf>
    <xf numFmtId="3" fontId="28" fillId="0" borderId="11" xfId="122" applyNumberFormat="1" applyFont="1" applyFill="1" applyBorder="1"/>
    <xf numFmtId="4" fontId="60" fillId="0" borderId="11" xfId="53" applyNumberFormat="1" applyFont="1" applyFill="1" applyBorder="1" applyAlignment="1">
      <alignment horizontal="right"/>
    </xf>
    <xf numFmtId="189" fontId="28" fillId="0" borderId="11" xfId="122" applyNumberFormat="1" applyFont="1" applyFill="1" applyBorder="1"/>
    <xf numFmtId="17" fontId="35" fillId="0" borderId="11" xfId="106" applyNumberFormat="1" applyFont="1" applyFill="1" applyBorder="1" applyAlignment="1">
      <alignment horizontal="left"/>
    </xf>
    <xf numFmtId="3" fontId="28" fillId="0" borderId="11" xfId="106" applyNumberFormat="1" applyFont="1" applyFill="1" applyBorder="1"/>
    <xf numFmtId="3" fontId="0" fillId="0" borderId="11" xfId="0" applyNumberFormat="1" applyBorder="1"/>
    <xf numFmtId="172" fontId="28" fillId="0" borderId="11" xfId="106" applyNumberFormat="1" applyFont="1" applyFill="1" applyBorder="1"/>
    <xf numFmtId="172" fontId="28" fillId="0" borderId="11" xfId="106" applyNumberFormat="1" applyFont="1" applyBorder="1"/>
    <xf numFmtId="172" fontId="28" fillId="0" borderId="11" xfId="117" applyNumberFormat="1" applyFont="1" applyFill="1" applyBorder="1"/>
    <xf numFmtId="3" fontId="28" fillId="0" borderId="11" xfId="121" applyNumberFormat="1" applyFont="1" applyFill="1" applyBorder="1"/>
    <xf numFmtId="3" fontId="45" fillId="0" borderId="11" xfId="121" applyNumberFormat="1" applyFont="1" applyFill="1" applyBorder="1"/>
    <xf numFmtId="17" fontId="86" fillId="0" borderId="11" xfId="121" applyNumberFormat="1" applyFont="1" applyFill="1" applyBorder="1" applyAlignment="1">
      <alignment horizontal="right" wrapText="1"/>
    </xf>
    <xf numFmtId="3" fontId="2" fillId="0" borderId="11" xfId="121" applyNumberFormat="1" applyBorder="1"/>
    <xf numFmtId="3" fontId="35" fillId="0" borderId="11" xfId="121" applyNumberFormat="1" applyFont="1" applyFill="1" applyBorder="1"/>
    <xf numFmtId="4" fontId="28" fillId="0" borderId="11" xfId="53" applyNumberFormat="1" applyFont="1" applyFill="1" applyBorder="1" applyAlignment="1">
      <alignment horizontal="right"/>
    </xf>
    <xf numFmtId="177" fontId="28" fillId="0" borderId="11" xfId="51" applyNumberFormat="1" applyFont="1" applyFill="1" applyBorder="1" applyAlignment="1">
      <alignment horizontal="right"/>
    </xf>
    <xf numFmtId="177" fontId="60" fillId="0" borderId="11" xfId="52" applyNumberFormat="1" applyFont="1" applyFill="1" applyBorder="1" applyAlignment="1">
      <alignment horizontal="right" wrapText="1"/>
    </xf>
    <xf numFmtId="0" fontId="61" fillId="0" borderId="11" xfId="106" applyFont="1" applyFill="1" applyBorder="1" applyAlignment="1">
      <alignment horizontal="left"/>
    </xf>
    <xf numFmtId="4" fontId="45" fillId="0" borderId="11" xfId="106" applyNumberFormat="1" applyFont="1" applyFill="1" applyBorder="1" applyAlignment="1">
      <alignment horizontal="left"/>
    </xf>
    <xf numFmtId="4" fontId="28" fillId="0" borderId="11" xfId="106" applyNumberFormat="1" applyFont="1" applyFill="1" applyBorder="1" applyAlignment="1">
      <alignment horizontal="left"/>
    </xf>
    <xf numFmtId="2" fontId="28" fillId="0" borderId="11" xfId="106" applyNumberFormat="1" applyFont="1" applyFill="1" applyBorder="1" applyAlignment="1">
      <alignment horizontal="left"/>
    </xf>
    <xf numFmtId="173" fontId="28" fillId="0" borderId="11" xfId="106" applyNumberFormat="1" applyFont="1" applyFill="1" applyBorder="1" applyAlignment="1">
      <alignment horizontal="left"/>
    </xf>
    <xf numFmtId="177" fontId="28" fillId="0" borderId="11" xfId="121" applyNumberFormat="1" applyFont="1" applyFill="1" applyBorder="1" applyAlignment="1">
      <alignment horizontal="right"/>
    </xf>
    <xf numFmtId="3" fontId="45" fillId="0" borderId="11" xfId="121" applyNumberFormat="1" applyFont="1" applyFill="1" applyBorder="1" applyAlignment="1">
      <alignment horizontal="left"/>
    </xf>
    <xf numFmtId="172" fontId="35" fillId="0" borderId="11" xfId="121" applyNumberFormat="1" applyFont="1" applyFill="1" applyBorder="1"/>
    <xf numFmtId="172" fontId="28" fillId="0" borderId="11" xfId="121" applyNumberFormat="1" applyFont="1" applyFill="1" applyBorder="1"/>
    <xf numFmtId="1" fontId="28" fillId="0" borderId="11" xfId="106" applyNumberFormat="1" applyFont="1" applyFill="1" applyBorder="1"/>
    <xf numFmtId="3" fontId="52" fillId="0" borderId="11" xfId="121" applyNumberFormat="1" applyFont="1" applyFill="1" applyBorder="1" applyAlignment="1">
      <alignment horizontal="left" wrapText="1"/>
    </xf>
    <xf numFmtId="3" fontId="28" fillId="0" borderId="11" xfId="121" applyNumberFormat="1" applyFont="1" applyFill="1" applyBorder="1" applyAlignment="1">
      <alignment horizontal="left" wrapText="1"/>
    </xf>
    <xf numFmtId="0" fontId="35" fillId="0" borderId="11" xfId="106" applyFont="1" applyFill="1" applyBorder="1" applyAlignment="1">
      <alignment horizontal="center" wrapText="1"/>
    </xf>
    <xf numFmtId="17" fontId="28" fillId="0" borderId="0" xfId="117" applyNumberFormat="1" applyFont="1" applyFill="1" applyBorder="1"/>
    <xf numFmtId="172" fontId="28" fillId="0" borderId="0" xfId="117" applyNumberFormat="1" applyFont="1" applyFill="1" applyBorder="1"/>
    <xf numFmtId="177" fontId="28" fillId="0" borderId="11" xfId="0" applyNumberFormat="1" applyFont="1" applyBorder="1"/>
    <xf numFmtId="3" fontId="28" fillId="0" borderId="0" xfId="121" applyNumberFormat="1" applyFont="1" applyFill="1" applyBorder="1" applyProtection="1">
      <protection locked="0"/>
    </xf>
    <xf numFmtId="3" fontId="28" fillId="0" borderId="0" xfId="122" applyNumberFormat="1" applyFont="1" applyFill="1" applyBorder="1" applyProtection="1">
      <protection locked="0"/>
    </xf>
    <xf numFmtId="173" fontId="28" fillId="0" borderId="0" xfId="122" applyNumberFormat="1" applyFont="1" applyFill="1" applyBorder="1" applyProtection="1">
      <protection locked="0"/>
    </xf>
    <xf numFmtId="3" fontId="35" fillId="0" borderId="11" xfId="122" applyNumberFormat="1" applyFont="1" applyFill="1" applyBorder="1" applyAlignment="1" applyProtection="1">
      <alignment horizontal="center" vertical="center" wrapText="1"/>
      <protection locked="0"/>
    </xf>
    <xf numFmtId="3" fontId="35" fillId="0" borderId="11" xfId="122" applyNumberFormat="1" applyFont="1" applyFill="1" applyBorder="1" applyAlignment="1" applyProtection="1">
      <protection locked="0"/>
    </xf>
    <xf numFmtId="3" fontId="35" fillId="0" borderId="11" xfId="0" applyNumberFormat="1" applyFont="1" applyFill="1" applyBorder="1" applyAlignment="1"/>
    <xf numFmtId="3" fontId="28" fillId="0" borderId="11" xfId="122" applyNumberFormat="1" applyFont="1" applyFill="1" applyBorder="1" applyAlignment="1" applyProtection="1">
      <alignment horizontal="center" vertical="center" wrapText="1"/>
      <protection locked="0"/>
    </xf>
    <xf numFmtId="3" fontId="28" fillId="32" borderId="11" xfId="122" applyNumberFormat="1" applyFont="1" applyFill="1" applyBorder="1" applyAlignment="1" applyProtection="1">
      <alignment horizontal="right"/>
      <protection locked="0"/>
    </xf>
    <xf numFmtId="3" fontId="28" fillId="32" borderId="11" xfId="122" applyNumberFormat="1" applyFont="1" applyFill="1" applyBorder="1" applyAlignment="1" applyProtection="1">
      <protection locked="0"/>
    </xf>
    <xf numFmtId="3" fontId="28" fillId="32" borderId="11" xfId="0" applyNumberFormat="1" applyFont="1" applyFill="1" applyBorder="1" applyAlignment="1"/>
    <xf numFmtId="3" fontId="28" fillId="0" borderId="11" xfId="0" applyNumberFormat="1" applyFont="1" applyFill="1" applyBorder="1" applyAlignment="1"/>
    <xf numFmtId="4" fontId="35" fillId="0" borderId="11" xfId="122" applyNumberFormat="1" applyFont="1" applyFill="1" applyBorder="1" applyAlignment="1" applyProtection="1">
      <alignment horizontal="right"/>
      <protection locked="0"/>
    </xf>
    <xf numFmtId="4" fontId="35" fillId="0" borderId="11" xfId="0" applyNumberFormat="1" applyFont="1" applyFill="1" applyBorder="1" applyAlignment="1">
      <alignment horizontal="right"/>
    </xf>
    <xf numFmtId="4" fontId="35" fillId="0" borderId="11" xfId="0" applyNumberFormat="1" applyFont="1" applyFill="1" applyBorder="1" applyAlignment="1"/>
    <xf numFmtId="4" fontId="28" fillId="0" borderId="11" xfId="0" applyNumberFormat="1" applyFont="1" applyFill="1" applyBorder="1" applyAlignment="1">
      <alignment horizontal="right"/>
    </xf>
    <xf numFmtId="3" fontId="28" fillId="0" borderId="28" xfId="122" applyNumberFormat="1" applyFont="1" applyFill="1" applyBorder="1" applyAlignment="1" applyProtection="1">
      <alignment horizontal="center" vertical="center" wrapText="1"/>
      <protection locked="0"/>
    </xf>
    <xf numFmtId="3" fontId="28" fillId="32" borderId="28" xfId="122" applyNumberFormat="1" applyFont="1" applyFill="1" applyBorder="1" applyAlignment="1" applyProtection="1">
      <alignment horizontal="right"/>
      <protection locked="0"/>
    </xf>
    <xf numFmtId="4" fontId="28" fillId="0" borderId="28" xfId="0" applyNumberFormat="1" applyFont="1" applyFill="1" applyBorder="1" applyAlignment="1">
      <alignment horizontal="right"/>
    </xf>
    <xf numFmtId="3" fontId="92" fillId="0" borderId="0" xfId="0" applyNumberFormat="1" applyFont="1" applyBorder="1"/>
    <xf numFmtId="189" fontId="92" fillId="0" borderId="0" xfId="122" applyNumberFormat="1" applyFont="1" applyBorder="1"/>
    <xf numFmtId="0" fontId="42" fillId="0" borderId="0" xfId="130" applyFont="1" applyFill="1"/>
    <xf numFmtId="0" fontId="35" fillId="0" borderId="11" xfId="122" applyFont="1" applyFill="1" applyBorder="1" applyAlignment="1">
      <alignment horizontal="left"/>
    </xf>
    <xf numFmtId="0" fontId="35" fillId="0" borderId="0" xfId="122" applyFont="1" applyFill="1" applyBorder="1"/>
    <xf numFmtId="4" fontId="35" fillId="0" borderId="11" xfId="50" applyNumberFormat="1" applyFont="1" applyFill="1" applyBorder="1" applyAlignment="1">
      <alignment wrapText="1"/>
    </xf>
    <xf numFmtId="0" fontId="35" fillId="0" borderId="0" xfId="50" applyFont="1" applyFill="1" applyBorder="1" applyAlignment="1">
      <alignment wrapText="1"/>
    </xf>
    <xf numFmtId="0" fontId="35" fillId="0" borderId="11" xfId="50" applyFont="1" applyFill="1" applyBorder="1" applyAlignment="1">
      <alignment wrapText="1"/>
    </xf>
    <xf numFmtId="179" fontId="35" fillId="0" borderId="11" xfId="50" applyNumberFormat="1" applyFont="1" applyFill="1" applyBorder="1"/>
    <xf numFmtId="0" fontId="28" fillId="0" borderId="0" xfId="130" applyFont="1" applyFill="1"/>
    <xf numFmtId="10" fontId="28" fillId="0" borderId="11" xfId="50" applyNumberFormat="1" applyFont="1" applyFill="1" applyBorder="1"/>
    <xf numFmtId="0" fontId="35" fillId="0" borderId="11" xfId="50" applyFont="1" applyFill="1" applyBorder="1"/>
    <xf numFmtId="0" fontId="40" fillId="0" borderId="0" xfId="145" applyFont="1" applyFill="1" applyBorder="1"/>
    <xf numFmtId="0" fontId="40" fillId="0" borderId="0" xfId="145" applyFont="1" applyFill="1" applyBorder="1" applyAlignment="1">
      <alignment horizontal="center"/>
    </xf>
    <xf numFmtId="14" fontId="40" fillId="0" borderId="11" xfId="0" applyNumberFormat="1" applyFont="1" applyBorder="1"/>
    <xf numFmtId="0" fontId="40" fillId="0" borderId="0" xfId="145" applyFont="1" applyFill="1"/>
    <xf numFmtId="0" fontId="40" fillId="0" borderId="11" xfId="145" applyFont="1" applyFill="1" applyBorder="1" applyAlignment="1">
      <alignment horizontal="center" vertical="center" wrapText="1"/>
    </xf>
    <xf numFmtId="0" fontId="35" fillId="0" borderId="0" xfId="145" applyFont="1"/>
    <xf numFmtId="0" fontId="35" fillId="0" borderId="11" xfId="104" applyFont="1" applyFill="1" applyBorder="1" applyAlignment="1">
      <alignment horizontal="left"/>
    </xf>
    <xf numFmtId="0" fontId="40" fillId="0" borderId="54" xfId="0" applyFont="1" applyBorder="1"/>
    <xf numFmtId="0" fontId="60" fillId="0" borderId="55" xfId="0" applyFont="1" applyBorder="1"/>
    <xf numFmtId="0" fontId="60" fillId="0" borderId="19" xfId="0" applyFont="1" applyBorder="1"/>
    <xf numFmtId="176" fontId="60" fillId="0" borderId="11" xfId="120" applyNumberFormat="1" applyFont="1" applyBorder="1"/>
    <xf numFmtId="176" fontId="60" fillId="0" borderId="11" xfId="125" applyNumberFormat="1" applyFont="1" applyBorder="1"/>
    <xf numFmtId="176" fontId="60" fillId="0" borderId="0" xfId="125" applyNumberFormat="1" applyFont="1"/>
    <xf numFmtId="176" fontId="44" fillId="0" borderId="11" xfId="0" applyNumberFormat="1" applyFont="1" applyFill="1" applyBorder="1"/>
    <xf numFmtId="176" fontId="44" fillId="0" borderId="11" xfId="0" applyNumberFormat="1" applyFont="1" applyFill="1" applyBorder="1" applyAlignment="1"/>
    <xf numFmtId="176" fontId="28" fillId="0" borderId="11" xfId="156" applyNumberFormat="1" applyFont="1" applyBorder="1"/>
    <xf numFmtId="0" fontId="47" fillId="0" borderId="0" xfId="0" applyFont="1" applyFill="1" applyBorder="1" applyAlignment="1">
      <alignment horizontal="center" wrapText="1"/>
    </xf>
    <xf numFmtId="10" fontId="28" fillId="0" borderId="0" xfId="149" applyNumberFormat="1" applyFont="1"/>
    <xf numFmtId="2" fontId="44" fillId="0" borderId="28" xfId="0" applyNumberFormat="1" applyFont="1" applyFill="1" applyBorder="1" applyAlignment="1"/>
    <xf numFmtId="4" fontId="44" fillId="0" borderId="28" xfId="0" applyNumberFormat="1" applyFont="1" applyFill="1" applyBorder="1" applyAlignment="1"/>
    <xf numFmtId="4" fontId="44" fillId="0" borderId="28" xfId="0" applyNumberFormat="1" applyFont="1" applyBorder="1"/>
    <xf numFmtId="0" fontId="28" fillId="0" borderId="17" xfId="0" applyFont="1" applyFill="1" applyBorder="1" applyAlignment="1">
      <alignment vertical="top" wrapText="1"/>
    </xf>
    <xf numFmtId="2" fontId="44" fillId="0" borderId="17" xfId="0" applyNumberFormat="1" applyFont="1" applyFill="1" applyBorder="1" applyAlignment="1"/>
    <xf numFmtId="4" fontId="44" fillId="0" borderId="17" xfId="0" applyNumberFormat="1" applyFont="1" applyFill="1" applyBorder="1" applyAlignment="1"/>
    <xf numFmtId="4" fontId="44" fillId="0" borderId="17" xfId="0" applyNumberFormat="1" applyFont="1" applyBorder="1"/>
    <xf numFmtId="0" fontId="37" fillId="0" borderId="0" xfId="118" applyFont="1"/>
    <xf numFmtId="10" fontId="35" fillId="0" borderId="11" xfId="118" applyNumberFormat="1" applyFont="1" applyFill="1" applyBorder="1" applyAlignment="1">
      <alignment horizontal="right"/>
    </xf>
    <xf numFmtId="10" fontId="35" fillId="0" borderId="30" xfId="118" applyNumberFormat="1" applyFont="1" applyFill="1" applyBorder="1" applyAlignment="1">
      <alignment horizontal="right"/>
    </xf>
    <xf numFmtId="0" fontId="35" fillId="0" borderId="30" xfId="118" applyFont="1" applyFill="1" applyBorder="1" applyAlignment="1">
      <alignment horizontal="right"/>
    </xf>
    <xf numFmtId="10" fontId="35" fillId="0" borderId="11" xfId="118" applyNumberFormat="1" applyFont="1" applyBorder="1" applyAlignment="1">
      <alignment horizontal="right"/>
    </xf>
    <xf numFmtId="3" fontId="35" fillId="0" borderId="17" xfId="118" applyNumberFormat="1" applyFont="1" applyBorder="1" applyAlignment="1">
      <alignment horizontal="right"/>
    </xf>
    <xf numFmtId="3" fontId="35" fillId="0" borderId="17" xfId="118" applyNumberFormat="1" applyFont="1" applyFill="1" applyBorder="1" applyAlignment="1">
      <alignment horizontal="right"/>
    </xf>
    <xf numFmtId="3" fontId="35" fillId="0" borderId="33" xfId="118" applyNumberFormat="1" applyFont="1" applyFill="1" applyBorder="1" applyAlignment="1">
      <alignment horizontal="right"/>
    </xf>
    <xf numFmtId="0" fontId="35" fillId="0" borderId="0" xfId="118" applyFont="1" applyFill="1" applyBorder="1" applyAlignment="1"/>
    <xf numFmtId="0" fontId="93" fillId="0" borderId="0" xfId="118" applyFont="1" applyFill="1"/>
    <xf numFmtId="0" fontId="93" fillId="0" borderId="0" xfId="118" applyFont="1" applyFill="1" applyBorder="1"/>
    <xf numFmtId="0" fontId="52" fillId="0" borderId="0" xfId="118" applyFont="1" applyFill="1" applyBorder="1"/>
    <xf numFmtId="10" fontId="93" fillId="0" borderId="0" xfId="118" applyNumberFormat="1" applyFont="1" applyFill="1" applyBorder="1"/>
    <xf numFmtId="10" fontId="28" fillId="0" borderId="0" xfId="118" applyNumberFormat="1" applyFont="1" applyFill="1" applyBorder="1"/>
    <xf numFmtId="3" fontId="35" fillId="0" borderId="0" xfId="118" applyNumberFormat="1" applyFont="1" applyFill="1" applyBorder="1" applyAlignment="1">
      <alignment vertical="top" wrapText="1"/>
    </xf>
    <xf numFmtId="0" fontId="45" fillId="0" borderId="0" xfId="118" applyFont="1" applyFill="1" applyBorder="1" applyAlignment="1">
      <alignment vertical="top" wrapText="1"/>
    </xf>
    <xf numFmtId="0" fontId="45" fillId="0" borderId="0" xfId="118" applyFont="1" applyFill="1" applyBorder="1" applyAlignment="1">
      <alignment horizontal="center" vertical="center"/>
    </xf>
    <xf numFmtId="0" fontId="28" fillId="0" borderId="11" xfId="118" applyFont="1" applyFill="1" applyBorder="1" applyAlignment="1"/>
    <xf numFmtId="3" fontId="35" fillId="0" borderId="11" xfId="118" applyNumberFormat="1" applyFont="1" applyFill="1" applyBorder="1" applyAlignment="1">
      <alignment vertical="top" wrapText="1"/>
    </xf>
    <xf numFmtId="10" fontId="28" fillId="0" borderId="11" xfId="118" applyNumberFormat="1" applyFont="1" applyFill="1" applyBorder="1"/>
    <xf numFmtId="2" fontId="28" fillId="0" borderId="11" xfId="118" applyNumberFormat="1" applyFont="1" applyFill="1" applyBorder="1"/>
    <xf numFmtId="3" fontId="28" fillId="0" borderId="11" xfId="118" applyNumberFormat="1" applyFont="1" applyFill="1" applyBorder="1" applyAlignment="1">
      <alignment vertical="top" wrapText="1"/>
    </xf>
    <xf numFmtId="0" fontId="52" fillId="0" borderId="11" xfId="118" applyFont="1" applyFill="1" applyBorder="1" applyAlignment="1">
      <alignment vertical="top" wrapText="1"/>
    </xf>
    <xf numFmtId="0" fontId="35" fillId="0" borderId="11" xfId="118" applyFont="1" applyFill="1" applyBorder="1"/>
    <xf numFmtId="3" fontId="35" fillId="0" borderId="11" xfId="0" applyNumberFormat="1" applyFont="1" applyFill="1" applyBorder="1" applyAlignment="1">
      <alignment vertical="top" wrapText="1"/>
    </xf>
    <xf numFmtId="176" fontId="28" fillId="0" borderId="11" xfId="0" applyNumberFormat="1" applyFont="1" applyFill="1" applyBorder="1"/>
    <xf numFmtId="3" fontId="35" fillId="0" borderId="18" xfId="0" applyNumberFormat="1" applyFont="1" applyFill="1" applyBorder="1" applyAlignment="1">
      <alignment vertical="top" wrapText="1"/>
    </xf>
    <xf numFmtId="176" fontId="28" fillId="0" borderId="28" xfId="0" applyNumberFormat="1" applyFont="1" applyFill="1" applyBorder="1"/>
    <xf numFmtId="3" fontId="28" fillId="0" borderId="13" xfId="0" applyNumberFormat="1" applyFont="1" applyFill="1" applyBorder="1" applyAlignment="1">
      <alignment vertical="top" wrapText="1"/>
    </xf>
    <xf numFmtId="176" fontId="28" fillId="0" borderId="13" xfId="0" applyNumberFormat="1" applyFont="1" applyFill="1" applyBorder="1"/>
    <xf numFmtId="4" fontId="28" fillId="0" borderId="14" xfId="0" applyNumberFormat="1" applyFont="1" applyFill="1" applyBorder="1" applyAlignment="1"/>
    <xf numFmtId="4" fontId="28" fillId="0" borderId="30" xfId="0" applyNumberFormat="1" applyFont="1" applyFill="1" applyBorder="1" applyAlignment="1"/>
    <xf numFmtId="176" fontId="28" fillId="0" borderId="17" xfId="0" applyNumberFormat="1" applyFont="1" applyFill="1" applyBorder="1"/>
    <xf numFmtId="4" fontId="28" fillId="0" borderId="33" xfId="0" applyNumberFormat="1" applyFont="1" applyFill="1" applyBorder="1" applyAlignment="1"/>
    <xf numFmtId="176" fontId="28" fillId="0" borderId="8" xfId="0" applyNumberFormat="1" applyFont="1" applyFill="1" applyBorder="1"/>
    <xf numFmtId="49" fontId="35" fillId="0" borderId="8" xfId="0" applyNumberFormat="1" applyFont="1" applyFill="1" applyBorder="1" applyAlignment="1">
      <alignment vertical="top" wrapText="1"/>
    </xf>
    <xf numFmtId="0" fontId="35" fillId="0" borderId="8" xfId="0" applyFont="1" applyFill="1" applyBorder="1"/>
    <xf numFmtId="176" fontId="28" fillId="0" borderId="14" xfId="0" applyNumberFormat="1" applyFont="1" applyFill="1" applyBorder="1"/>
    <xf numFmtId="176" fontId="28" fillId="0" borderId="30" xfId="0" applyNumberFormat="1" applyFont="1" applyFill="1" applyBorder="1"/>
    <xf numFmtId="176" fontId="28" fillId="0" borderId="33" xfId="0" applyNumberFormat="1" applyFont="1" applyFill="1" applyBorder="1"/>
    <xf numFmtId="4" fontId="28" fillId="0" borderId="29" xfId="0" applyNumberFormat="1" applyFont="1" applyFill="1" applyBorder="1" applyAlignment="1"/>
    <xf numFmtId="0" fontId="35" fillId="0" borderId="11" xfId="86" applyFont="1" applyBorder="1" applyAlignment="1">
      <alignment horizontal="center" vertical="center"/>
    </xf>
    <xf numFmtId="0" fontId="28" fillId="0" borderId="11" xfId="0" applyFont="1" applyBorder="1" applyAlignment="1">
      <alignment wrapText="1"/>
    </xf>
    <xf numFmtId="0" fontId="35" fillId="0" borderId="0" xfId="0" applyFont="1" applyAlignment="1">
      <alignment horizontal="left"/>
    </xf>
    <xf numFmtId="0" fontId="46" fillId="0" borderId="0" xfId="0" applyFont="1" applyAlignment="1">
      <alignment horizontal="left"/>
    </xf>
    <xf numFmtId="0" fontId="35" fillId="0" borderId="11" xfId="87" applyNumberFormat="1" applyFont="1" applyBorder="1" applyAlignment="1">
      <alignment horizontal="left" wrapText="1"/>
    </xf>
    <xf numFmtId="0" fontId="35" fillId="0" borderId="11" xfId="87" applyFont="1" applyBorder="1" applyAlignment="1">
      <alignment horizontal="left" wrapText="1"/>
    </xf>
    <xf numFmtId="0" fontId="28" fillId="0" borderId="11" xfId="87" applyFont="1" applyBorder="1"/>
    <xf numFmtId="0" fontId="28" fillId="0" borderId="11" xfId="132" applyFont="1" applyBorder="1"/>
    <xf numFmtId="4" fontId="28" fillId="0" borderId="11" xfId="132" applyNumberFormat="1" applyFont="1" applyBorder="1"/>
    <xf numFmtId="173" fontId="28" fillId="0" borderId="11" xfId="132" applyNumberFormat="1" applyFont="1" applyBorder="1"/>
    <xf numFmtId="176" fontId="28" fillId="0" borderId="11" xfId="132" applyNumberFormat="1" applyFont="1" applyBorder="1"/>
    <xf numFmtId="0" fontId="35" fillId="0" borderId="11" xfId="132" applyFont="1" applyBorder="1" applyAlignment="1">
      <alignment wrapText="1" shrinkToFit="1"/>
    </xf>
    <xf numFmtId="0" fontId="35" fillId="0" borderId="11" xfId="132" applyFont="1" applyBorder="1"/>
    <xf numFmtId="9" fontId="35" fillId="0" borderId="11" xfId="132" applyNumberFormat="1" applyFont="1" applyBorder="1"/>
    <xf numFmtId="0" fontId="35" fillId="0" borderId="0" xfId="111" applyFont="1"/>
    <xf numFmtId="49" fontId="35" fillId="0" borderId="11" xfId="131" applyNumberFormat="1" applyFont="1" applyBorder="1" applyAlignment="1">
      <alignment horizontal="center"/>
    </xf>
    <xf numFmtId="14" fontId="35" fillId="0" borderId="11" xfId="131" applyNumberFormat="1" applyFont="1" applyBorder="1" applyAlignment="1">
      <alignment horizontal="center"/>
    </xf>
    <xf numFmtId="49" fontId="35" fillId="0" borderId="11" xfId="111" applyNumberFormat="1" applyFont="1" applyBorder="1"/>
    <xf numFmtId="0" fontId="89" fillId="0" borderId="0" xfId="88" applyFont="1" applyFill="1"/>
    <xf numFmtId="14" fontId="35" fillId="0" borderId="0" xfId="105" applyNumberFormat="1" applyFont="1"/>
    <xf numFmtId="0" fontId="28" fillId="28" borderId="11" xfId="116" applyFont="1" applyFill="1" applyBorder="1" applyAlignment="1">
      <alignment horizontal="center" vertical="center" wrapText="1"/>
    </xf>
    <xf numFmtId="0" fontId="52" fillId="28" borderId="11" xfId="116" applyFont="1" applyFill="1" applyBorder="1" applyAlignment="1">
      <alignment horizontal="center" vertical="center" wrapText="1"/>
    </xf>
    <xf numFmtId="0" fontId="28" fillId="28" borderId="11" xfId="116" applyFont="1" applyFill="1" applyBorder="1" applyAlignment="1">
      <alignment horizontal="left" vertical="justify" wrapText="1"/>
    </xf>
    <xf numFmtId="177" fontId="52" fillId="0" borderId="11" xfId="149" applyNumberFormat="1" applyFont="1" applyBorder="1" applyAlignment="1">
      <alignment horizontal="center"/>
    </xf>
    <xf numFmtId="10" fontId="52" fillId="0" borderId="11" xfId="149" applyNumberFormat="1" applyFont="1" applyBorder="1" applyAlignment="1">
      <alignment horizontal="center"/>
    </xf>
    <xf numFmtId="0" fontId="35" fillId="28" borderId="19" xfId="116" applyFont="1" applyFill="1" applyBorder="1" applyAlignment="1">
      <alignment horizontal="left" vertical="justify" wrapText="1"/>
    </xf>
    <xf numFmtId="173" fontId="35" fillId="0" borderId="11" xfId="116" applyNumberFormat="1" applyFont="1" applyBorder="1" applyAlignment="1">
      <alignment horizontal="center"/>
    </xf>
    <xf numFmtId="177" fontId="45" fillId="0" borderId="11" xfId="149" applyNumberFormat="1" applyFont="1" applyBorder="1" applyAlignment="1">
      <alignment horizontal="center"/>
    </xf>
    <xf numFmtId="0" fontId="35" fillId="0" borderId="0" xfId="96" applyFont="1"/>
    <xf numFmtId="186" fontId="28" fillId="0" borderId="11" xfId="0" applyNumberFormat="1" applyFont="1" applyBorder="1"/>
    <xf numFmtId="0" fontId="28" fillId="0" borderId="0" xfId="96" applyFont="1"/>
    <xf numFmtId="0" fontId="90" fillId="0" borderId="0" xfId="74" applyFont="1" applyAlignment="1" applyProtection="1"/>
    <xf numFmtId="177" fontId="28" fillId="0" borderId="0" xfId="0" applyNumberFormat="1" applyFont="1" applyBorder="1"/>
    <xf numFmtId="0" fontId="28" fillId="0" borderId="0" xfId="0" applyFont="1" applyBorder="1" applyAlignment="1">
      <alignment wrapText="1"/>
    </xf>
    <xf numFmtId="0" fontId="37" fillId="0" borderId="0" xfId="0" applyFont="1" applyAlignment="1">
      <alignment horizontal="justify" vertical="top"/>
    </xf>
    <xf numFmtId="17" fontId="28" fillId="0" borderId="11" xfId="0" applyNumberFormat="1" applyFont="1" applyFill="1" applyBorder="1" applyAlignment="1">
      <alignment horizontal="center" vertical="top" wrapText="1"/>
    </xf>
    <xf numFmtId="0" fontId="28" fillId="0" borderId="0" xfId="117" applyFont="1" applyFill="1" applyBorder="1" applyAlignment="1">
      <alignment horizontal="left"/>
    </xf>
    <xf numFmtId="0" fontId="35" fillId="0" borderId="0" xfId="117" applyFont="1" applyFill="1"/>
    <xf numFmtId="0" fontId="28" fillId="0" borderId="11" xfId="117" applyFont="1" applyFill="1" applyBorder="1" applyAlignment="1">
      <alignment horizontal="left"/>
    </xf>
    <xf numFmtId="0" fontId="61" fillId="0" borderId="11" xfId="117" applyFont="1" applyFill="1" applyBorder="1" applyAlignment="1">
      <alignment horizontal="left"/>
    </xf>
    <xf numFmtId="0" fontId="28" fillId="0" borderId="0" xfId="117" applyFont="1" applyFill="1"/>
    <xf numFmtId="0" fontId="37" fillId="0" borderId="0" xfId="117" applyFont="1"/>
    <xf numFmtId="0" fontId="35" fillId="0" borderId="0" xfId="117" applyFont="1"/>
    <xf numFmtId="0" fontId="28" fillId="0" borderId="0" xfId="117" applyFont="1"/>
    <xf numFmtId="3" fontId="28" fillId="0" borderId="0" xfId="117" applyNumberFormat="1" applyFont="1"/>
    <xf numFmtId="0" fontId="28" fillId="0" borderId="0" xfId="135" applyFont="1"/>
    <xf numFmtId="0" fontId="40" fillId="0" borderId="0" xfId="135" applyFont="1" applyBorder="1" applyAlignment="1">
      <alignment horizontal="center" wrapText="1"/>
    </xf>
    <xf numFmtId="4" fontId="28" fillId="0" borderId="0" xfId="135" applyNumberFormat="1" applyFont="1" applyBorder="1"/>
    <xf numFmtId="0" fontId="40" fillId="0" borderId="0" xfId="135" applyFont="1" applyBorder="1" applyAlignment="1">
      <alignment horizontal="left" wrapText="1"/>
    </xf>
    <xf numFmtId="0" fontId="28" fillId="0" borderId="0" xfId="135" applyFont="1" applyFill="1"/>
    <xf numFmtId="0" fontId="60" fillId="0" borderId="0" xfId="135" applyFont="1" applyBorder="1" applyAlignment="1">
      <alignment horizontal="center" wrapText="1"/>
    </xf>
    <xf numFmtId="172" fontId="60" fillId="0" borderId="0" xfId="135" applyNumberFormat="1" applyFont="1" applyFill="1" applyBorder="1" applyAlignment="1">
      <alignment horizontal="left" wrapText="1"/>
    </xf>
    <xf numFmtId="172" fontId="28" fillId="0" borderId="0" xfId="117" applyNumberFormat="1" applyFont="1" applyFill="1" applyBorder="1" applyAlignment="1">
      <alignment horizontal="right"/>
    </xf>
    <xf numFmtId="0" fontId="35" fillId="0" borderId="11" xfId="117" applyFont="1" applyFill="1" applyBorder="1"/>
    <xf numFmtId="172" fontId="28" fillId="0" borderId="11" xfId="117" applyNumberFormat="1" applyFont="1" applyBorder="1" applyAlignment="1">
      <alignment horizontal="right"/>
    </xf>
    <xf numFmtId="0" fontId="35" fillId="0" borderId="11" xfId="117" applyFont="1" applyBorder="1"/>
    <xf numFmtId="181" fontId="35" fillId="0" borderId="11" xfId="117" applyNumberFormat="1" applyFont="1" applyBorder="1"/>
    <xf numFmtId="181" fontId="55" fillId="0" borderId="11" xfId="0" applyNumberFormat="1" applyFont="1" applyFill="1" applyBorder="1" applyAlignment="1">
      <alignment horizontal="center"/>
    </xf>
    <xf numFmtId="3" fontId="28" fillId="0" borderId="11" xfId="117" applyNumberFormat="1" applyFont="1" applyBorder="1"/>
    <xf numFmtId="1" fontId="28" fillId="0" borderId="11" xfId="117" applyNumberFormat="1" applyFont="1" applyBorder="1"/>
    <xf numFmtId="10" fontId="28" fillId="0" borderId="11" xfId="117" applyNumberFormat="1" applyFont="1" applyBorder="1"/>
    <xf numFmtId="0" fontId="35" fillId="0" borderId="11" xfId="117" applyFont="1" applyBorder="1" applyAlignment="1">
      <alignment wrapText="1"/>
    </xf>
    <xf numFmtId="0" fontId="28" fillId="0" borderId="11" xfId="135" applyFont="1" applyBorder="1"/>
    <xf numFmtId="0" fontId="35" fillId="0" borderId="11" xfId="135" applyFont="1" applyFill="1" applyBorder="1"/>
    <xf numFmtId="0" fontId="40" fillId="0" borderId="11" xfId="135" applyFont="1" applyFill="1" applyBorder="1" applyAlignment="1">
      <alignment horizontal="left" wrapText="1"/>
    </xf>
    <xf numFmtId="0" fontId="40" fillId="0" borderId="11" xfId="135" applyFont="1" applyBorder="1" applyAlignment="1">
      <alignment horizontal="left" wrapText="1"/>
    </xf>
    <xf numFmtId="177" fontId="28" fillId="0" borderId="11" xfId="135" applyNumberFormat="1" applyFont="1" applyBorder="1"/>
    <xf numFmtId="176" fontId="28" fillId="0" borderId="11" xfId="135" applyNumberFormat="1" applyFont="1" applyFill="1" applyBorder="1"/>
    <xf numFmtId="176" fontId="28" fillId="0" borderId="11" xfId="135" applyNumberFormat="1" applyFont="1" applyBorder="1"/>
    <xf numFmtId="2" fontId="60" fillId="0" borderId="11" xfId="0" applyNumberFormat="1" applyFont="1" applyBorder="1" applyAlignment="1">
      <alignment horizontal="right"/>
    </xf>
    <xf numFmtId="2" fontId="28" fillId="0" borderId="11" xfId="0" applyNumberFormat="1" applyFont="1" applyBorder="1" applyAlignment="1">
      <alignment horizontal="right"/>
    </xf>
    <xf numFmtId="2" fontId="60" fillId="0" borderId="11" xfId="0" applyNumberFormat="1" applyFont="1" applyFill="1" applyBorder="1" applyAlignment="1">
      <alignment horizontal="right"/>
    </xf>
    <xf numFmtId="0" fontId="28" fillId="0" borderId="61" xfId="0" applyFont="1" applyBorder="1"/>
    <xf numFmtId="0" fontId="35" fillId="0" borderId="11" xfId="0" applyFont="1" applyBorder="1" applyAlignment="1">
      <alignment horizontal="right"/>
    </xf>
    <xf numFmtId="0" fontId="35" fillId="0" borderId="28" xfId="0" applyFont="1" applyBorder="1"/>
    <xf numFmtId="0" fontId="28" fillId="0" borderId="28" xfId="0" applyFont="1" applyBorder="1"/>
    <xf numFmtId="0" fontId="35" fillId="0" borderId="13" xfId="0" applyFont="1" applyBorder="1"/>
    <xf numFmtId="0" fontId="28" fillId="0" borderId="13" xfId="0" applyFont="1" applyBorder="1"/>
    <xf numFmtId="177" fontId="28" fillId="0" borderId="11" xfId="149" applyNumberFormat="1" applyFont="1" applyBorder="1" applyAlignment="1">
      <alignment horizontal="right"/>
    </xf>
    <xf numFmtId="181" fontId="40" fillId="0" borderId="11" xfId="53" applyNumberFormat="1" applyFont="1" applyFill="1" applyBorder="1" applyAlignment="1">
      <alignment horizontal="left"/>
    </xf>
    <xf numFmtId="181" fontId="35" fillId="0" borderId="11" xfId="121" applyNumberFormat="1" applyFont="1" applyFill="1" applyBorder="1" applyAlignment="1">
      <alignment horizontal="left"/>
    </xf>
    <xf numFmtId="181" fontId="35" fillId="0" borderId="0" xfId="121" applyNumberFormat="1" applyFont="1" applyFill="1" applyBorder="1" applyAlignment="1">
      <alignment horizontal="left"/>
    </xf>
    <xf numFmtId="176" fontId="28" fillId="0" borderId="11" xfId="145" applyNumberFormat="1" applyFont="1" applyBorder="1"/>
    <xf numFmtId="1" fontId="28" fillId="0" borderId="11" xfId="0" applyNumberFormat="1" applyFont="1" applyBorder="1"/>
    <xf numFmtId="0" fontId="35" fillId="0" borderId="11" xfId="135" applyFont="1" applyFill="1" applyBorder="1" applyAlignment="1">
      <alignment horizontal="left" wrapText="1"/>
    </xf>
    <xf numFmtId="10" fontId="60" fillId="0" borderId="11" xfId="149" applyNumberFormat="1" applyFont="1" applyFill="1" applyBorder="1" applyAlignment="1">
      <alignment horizontal="left" wrapText="1"/>
    </xf>
    <xf numFmtId="0" fontId="28" fillId="0" borderId="0" xfId="135" applyFont="1" applyFill="1" applyBorder="1"/>
    <xf numFmtId="172" fontId="28" fillId="0" borderId="0" xfId="135" applyNumberFormat="1" applyFont="1" applyFill="1" applyBorder="1"/>
    <xf numFmtId="2" fontId="28" fillId="0" borderId="0" xfId="135" applyNumberFormat="1" applyFont="1"/>
    <xf numFmtId="1" fontId="60" fillId="0" borderId="11" xfId="135" applyNumberFormat="1" applyFont="1" applyFill="1" applyBorder="1" applyAlignment="1">
      <alignment horizontal="left" wrapText="1"/>
    </xf>
    <xf numFmtId="0" fontId="42" fillId="0" borderId="0" xfId="99" applyBorder="1" applyAlignment="1">
      <alignment wrapText="1"/>
    </xf>
    <xf numFmtId="10" fontId="42" fillId="0" borderId="0" xfId="99" applyNumberFormat="1" applyBorder="1"/>
    <xf numFmtId="0" fontId="28" fillId="0" borderId="16" xfId="0" applyFont="1" applyBorder="1" applyAlignment="1">
      <alignment horizontal="center" wrapText="1"/>
    </xf>
    <xf numFmtId="3" fontId="28" fillId="0" borderId="11" xfId="0" applyNumberFormat="1" applyFont="1" applyBorder="1" applyAlignment="1">
      <alignment horizontal="center" wrapText="1"/>
    </xf>
    <xf numFmtId="3" fontId="28" fillId="0" borderId="11" xfId="0" applyNumberFormat="1" applyFont="1" applyBorder="1" applyAlignment="1">
      <alignment horizontal="center"/>
    </xf>
    <xf numFmtId="3" fontId="28" fillId="0" borderId="30" xfId="0" applyNumberFormat="1" applyFont="1" applyBorder="1" applyAlignment="1">
      <alignment horizontal="center"/>
    </xf>
    <xf numFmtId="3" fontId="28" fillId="0" borderId="17" xfId="0" applyNumberFormat="1" applyFont="1" applyBorder="1" applyAlignment="1">
      <alignment horizontal="center" wrapText="1"/>
    </xf>
    <xf numFmtId="3" fontId="28" fillId="0" borderId="17" xfId="0" applyNumberFormat="1" applyFont="1" applyBorder="1" applyAlignment="1">
      <alignment horizontal="center"/>
    </xf>
    <xf numFmtId="3" fontId="28" fillId="0" borderId="33" xfId="0" applyNumberFormat="1" applyFont="1" applyBorder="1" applyAlignment="1">
      <alignment horizontal="center"/>
    </xf>
    <xf numFmtId="177" fontId="28" fillId="0" borderId="11" xfId="149" applyNumberFormat="1" applyFont="1" applyFill="1" applyBorder="1"/>
    <xf numFmtId="10" fontId="28" fillId="0" borderId="0" xfId="149" applyNumberFormat="1" applyFont="1" applyFill="1" applyBorder="1" applyAlignment="1">
      <alignment horizontal="right"/>
    </xf>
    <xf numFmtId="1" fontId="94" fillId="0" borderId="0" xfId="0" applyNumberFormat="1" applyFont="1" applyFill="1" applyBorder="1" applyAlignment="1">
      <alignment horizontal="right"/>
    </xf>
    <xf numFmtId="2" fontId="94" fillId="0" borderId="0" xfId="0" applyNumberFormat="1" applyFont="1" applyFill="1" applyBorder="1" applyAlignment="1">
      <alignment horizontal="right"/>
    </xf>
    <xf numFmtId="177" fontId="28" fillId="0" borderId="11" xfId="117" applyNumberFormat="1" applyFont="1" applyBorder="1" applyAlignment="1">
      <alignment horizontal="right"/>
    </xf>
    <xf numFmtId="0" fontId="35" fillId="0" borderId="11" xfId="117" applyFont="1" applyFill="1" applyBorder="1" applyAlignment="1">
      <alignment wrapText="1"/>
    </xf>
    <xf numFmtId="172" fontId="35" fillId="0" borderId="11" xfId="117" applyNumberFormat="1" applyFont="1" applyFill="1" applyBorder="1" applyAlignment="1">
      <alignment wrapText="1"/>
    </xf>
    <xf numFmtId="0" fontId="42" fillId="0" borderId="0" xfId="99" applyFont="1"/>
    <xf numFmtId="17" fontId="35" fillId="0" borderId="11" xfId="106" applyNumberFormat="1" applyFont="1" applyFill="1" applyBorder="1" applyAlignment="1">
      <alignment horizontal="right"/>
    </xf>
    <xf numFmtId="0" fontId="28" fillId="0" borderId="11" xfId="86" applyFont="1" applyFill="1" applyBorder="1" applyAlignment="1">
      <alignment horizontal="center"/>
    </xf>
    <xf numFmtId="14" fontId="35" fillId="0" borderId="38" xfId="91" applyNumberFormat="1" applyFont="1" applyBorder="1" applyAlignment="1">
      <alignment horizontal="center"/>
    </xf>
    <xf numFmtId="14" fontId="35" fillId="0" borderId="26" xfId="91" applyNumberFormat="1" applyFont="1" applyBorder="1" applyAlignment="1">
      <alignment horizontal="center"/>
    </xf>
    <xf numFmtId="14" fontId="35" fillId="0" borderId="35" xfId="91" applyNumberFormat="1" applyFont="1" applyFill="1" applyBorder="1" applyAlignment="1">
      <alignment horizontal="center"/>
    </xf>
    <xf numFmtId="0" fontId="35" fillId="0" borderId="24" xfId="113" applyFont="1" applyBorder="1" applyAlignment="1">
      <alignment horizontal="center"/>
    </xf>
    <xf numFmtId="0" fontId="35" fillId="0" borderId="24" xfId="112" applyFont="1" applyBorder="1" applyAlignment="1">
      <alignment horizontal="center" vertical="center"/>
    </xf>
    <xf numFmtId="14" fontId="35" fillId="24" borderId="26" xfId="0" applyNumberFormat="1" applyFont="1" applyFill="1" applyBorder="1" applyAlignment="1">
      <alignment horizontal="center"/>
    </xf>
    <xf numFmtId="0" fontId="35" fillId="0" borderId="11" xfId="88" applyFont="1" applyFill="1" applyBorder="1" applyAlignment="1">
      <alignment horizontal="center"/>
    </xf>
    <xf numFmtId="0" fontId="35" fillId="0" borderId="12" xfId="0" applyFont="1" applyFill="1" applyBorder="1" applyAlignment="1">
      <alignment horizontal="center"/>
    </xf>
    <xf numFmtId="0" fontId="35" fillId="0" borderId="11" xfId="132" applyFont="1" applyBorder="1" applyAlignment="1">
      <alignment horizontal="center" wrapText="1" shrinkToFit="1"/>
    </xf>
    <xf numFmtId="0" fontId="35" fillId="0" borderId="11" xfId="111" applyFont="1" applyBorder="1" applyAlignment="1">
      <alignment horizontal="center"/>
    </xf>
    <xf numFmtId="0" fontId="35" fillId="0" borderId="11" xfId="105" applyFont="1" applyBorder="1" applyAlignment="1">
      <alignment horizontal="center"/>
    </xf>
    <xf numFmtId="0" fontId="47" fillId="30" borderId="62" xfId="0" applyFont="1" applyFill="1" applyBorder="1"/>
    <xf numFmtId="0" fontId="56" fillId="0" borderId="62" xfId="0" applyFont="1" applyBorder="1"/>
    <xf numFmtId="0" fontId="44" fillId="0" borderId="62" xfId="0" applyFont="1" applyBorder="1"/>
    <xf numFmtId="0" fontId="47" fillId="0" borderId="62" xfId="0" applyFont="1" applyBorder="1" applyAlignment="1">
      <alignment wrapText="1"/>
    </xf>
    <xf numFmtId="0" fontId="44" fillId="0" borderId="63" xfId="0" applyFont="1" applyBorder="1"/>
    <xf numFmtId="0" fontId="47" fillId="0" borderId="62" xfId="0" applyFont="1" applyBorder="1"/>
    <xf numFmtId="0" fontId="44" fillId="30" borderId="62" xfId="0" applyFont="1" applyFill="1" applyBorder="1"/>
    <xf numFmtId="0" fontId="56" fillId="30" borderId="62" xfId="0" applyFont="1" applyFill="1" applyBorder="1"/>
    <xf numFmtId="0" fontId="44" fillId="30" borderId="59" xfId="0" applyFont="1" applyFill="1" applyBorder="1"/>
    <xf numFmtId="0" fontId="42" fillId="0" borderId="0" xfId="116" applyFont="1" applyAlignment="1">
      <alignment horizontal="left"/>
    </xf>
    <xf numFmtId="0" fontId="95" fillId="0" borderId="0" xfId="116" applyFont="1"/>
    <xf numFmtId="0" fontId="60" fillId="0" borderId="0" xfId="125" applyFont="1" applyAlignment="1">
      <alignment horizontal="center"/>
    </xf>
    <xf numFmtId="203" fontId="35" fillId="0" borderId="11" xfId="0" applyNumberFormat="1" applyFont="1" applyBorder="1"/>
    <xf numFmtId="0" fontId="40" fillId="0" borderId="0" xfId="0" applyFont="1" applyAlignment="1"/>
    <xf numFmtId="0" fontId="37" fillId="0" borderId="0" xfId="0" applyFont="1" applyAlignment="1">
      <alignment horizontal="left" wrapText="1"/>
    </xf>
    <xf numFmtId="0" fontId="58" fillId="26" borderId="11" xfId="83" applyFont="1" applyFill="1" applyBorder="1" applyAlignment="1">
      <alignment horizontal="center"/>
    </xf>
    <xf numFmtId="14" fontId="28" fillId="0" borderId="0" xfId="126" applyNumberFormat="1" applyFont="1" applyFill="1" applyBorder="1" applyAlignment="1">
      <alignment horizontal="center"/>
    </xf>
    <xf numFmtId="0" fontId="28" fillId="0" borderId="0" xfId="126" applyFont="1" applyFill="1" applyBorder="1"/>
    <xf numFmtId="176" fontId="28" fillId="0" borderId="0" xfId="0" applyNumberFormat="1" applyFont="1" applyBorder="1"/>
    <xf numFmtId="0" fontId="40" fillId="0" borderId="0" xfId="0" applyFont="1" applyBorder="1" applyAlignment="1">
      <alignment horizontal="left" vertical="center" wrapText="1"/>
    </xf>
    <xf numFmtId="0" fontId="35" fillId="0" borderId="0" xfId="0" applyFont="1" applyBorder="1" applyAlignment="1">
      <alignment wrapText="1"/>
    </xf>
    <xf numFmtId="203" fontId="40" fillId="0" borderId="11" xfId="95" applyNumberFormat="1" applyFont="1" applyBorder="1"/>
    <xf numFmtId="203" fontId="35" fillId="0" borderId="11" xfId="0" applyNumberFormat="1" applyFont="1" applyBorder="1"/>
    <xf numFmtId="203" fontId="40" fillId="0" borderId="11" xfId="125" applyNumberFormat="1" applyFont="1" applyBorder="1" applyAlignment="1">
      <alignment horizontal="right" vertical="top"/>
    </xf>
    <xf numFmtId="0" fontId="37" fillId="0" borderId="0" xfId="129" applyFont="1" applyFill="1" applyAlignment="1">
      <alignment horizontal="justify" wrapText="1"/>
    </xf>
    <xf numFmtId="14" fontId="75" fillId="0" borderId="0" xfId="156" applyNumberFormat="1" applyFont="1" applyFill="1" applyBorder="1" applyAlignment="1" applyProtection="1"/>
    <xf numFmtId="0" fontId="37" fillId="0" borderId="0" xfId="60" applyFont="1" applyAlignment="1">
      <alignment horizontal="justify" vertical="distributed" wrapText="1"/>
    </xf>
    <xf numFmtId="0" fontId="96" fillId="0" borderId="0" xfId="143" applyFont="1" applyFill="1" applyBorder="1" applyAlignment="1">
      <alignment horizontal="center"/>
    </xf>
    <xf numFmtId="0" fontId="35" fillId="0" borderId="11" xfId="111" applyFont="1" applyBorder="1" applyAlignment="1">
      <alignment horizontal="left" vertical="center" wrapText="1"/>
    </xf>
    <xf numFmtId="0" fontId="89" fillId="0" borderId="0" xfId="92" applyFont="1"/>
    <xf numFmtId="203" fontId="35" fillId="0" borderId="11" xfId="105" applyNumberFormat="1" applyFont="1" applyBorder="1"/>
    <xf numFmtId="0" fontId="28" fillId="0" borderId="0" xfId="114" applyFont="1" applyFill="1"/>
    <xf numFmtId="3" fontId="35" fillId="24" borderId="19" xfId="109" applyNumberFormat="1" applyFont="1" applyFill="1" applyBorder="1" applyAlignment="1">
      <alignment wrapText="1"/>
    </xf>
    <xf numFmtId="3" fontId="35" fillId="24" borderId="37" xfId="109" applyNumberFormat="1" applyFont="1" applyFill="1" applyBorder="1" applyAlignment="1">
      <alignment wrapText="1"/>
    </xf>
    <xf numFmtId="0" fontId="37" fillId="0" borderId="0" xfId="109" applyNumberFormat="1" applyFont="1" applyFill="1" applyBorder="1" applyAlignment="1" applyProtection="1">
      <alignment horizontal="left" vertical="top"/>
    </xf>
    <xf numFmtId="0" fontId="37" fillId="0" borderId="0" xfId="116" applyFont="1" applyBorder="1"/>
    <xf numFmtId="0" fontId="37" fillId="0" borderId="0" xfId="116" applyFont="1"/>
    <xf numFmtId="203" fontId="35" fillId="0" borderId="11" xfId="117" applyNumberFormat="1" applyFont="1" applyFill="1" applyBorder="1"/>
    <xf numFmtId="0" fontId="97" fillId="0" borderId="0" xfId="0" applyFont="1" applyAlignment="1">
      <alignment horizontal="left" indent="1"/>
    </xf>
    <xf numFmtId="0" fontId="98" fillId="0" borderId="0" xfId="0" applyFont="1" applyBorder="1" applyAlignment="1">
      <alignment horizontal="left" indent="2"/>
    </xf>
    <xf numFmtId="0" fontId="40" fillId="0" borderId="0" xfId="145" applyFont="1" applyFill="1" applyBorder="1" applyAlignment="1">
      <alignment horizontal="center" vertical="center" wrapText="1"/>
    </xf>
    <xf numFmtId="0" fontId="28" fillId="0" borderId="0" xfId="145" applyFont="1" applyFill="1" applyBorder="1"/>
    <xf numFmtId="0" fontId="28" fillId="0" borderId="0" xfId="86" applyFont="1"/>
    <xf numFmtId="0" fontId="35" fillId="0" borderId="0" xfId="86" applyFont="1"/>
    <xf numFmtId="0" fontId="28" fillId="0" borderId="0" xfId="112" applyFont="1" applyFill="1"/>
    <xf numFmtId="0" fontId="35" fillId="0" borderId="0" xfId="91" applyFont="1" applyAlignment="1"/>
    <xf numFmtId="0" fontId="28" fillId="0" borderId="0" xfId="0" applyFont="1" applyBorder="1" applyAlignment="1">
      <alignment horizontal="left"/>
    </xf>
    <xf numFmtId="3" fontId="28" fillId="0" borderId="0" xfId="109" applyNumberFormat="1" applyFont="1" applyFill="1" applyBorder="1" applyAlignment="1">
      <alignment horizontal="center"/>
    </xf>
    <xf numFmtId="49" fontId="35" fillId="0" borderId="0" xfId="109" applyNumberFormat="1" applyFont="1" applyFill="1" applyAlignment="1"/>
    <xf numFmtId="0" fontId="35" fillId="0" borderId="0" xfId="109" applyFont="1" applyFill="1" applyAlignment="1">
      <alignment horizontal="center"/>
    </xf>
    <xf numFmtId="0" fontId="59" fillId="0" borderId="0" xfId="109" applyFont="1" applyFill="1" applyBorder="1" applyAlignment="1"/>
    <xf numFmtId="3" fontId="42" fillId="0" borderId="0" xfId="109" applyNumberFormat="1" applyFill="1"/>
    <xf numFmtId="3" fontId="59" fillId="0" borderId="0" xfId="109" applyNumberFormat="1" applyFont="1" applyFill="1" applyBorder="1" applyAlignment="1"/>
    <xf numFmtId="0" fontId="42" fillId="0" borderId="0" xfId="109" applyFill="1"/>
    <xf numFmtId="0" fontId="59" fillId="0" borderId="0" xfId="109" applyFont="1" applyFill="1" applyBorder="1" applyAlignment="1">
      <alignment wrapText="1"/>
    </xf>
    <xf numFmtId="0" fontId="59" fillId="0" borderId="0" xfId="109" applyFont="1" applyFill="1" applyBorder="1"/>
    <xf numFmtId="3" fontId="28" fillId="0" borderId="0" xfId="109" applyNumberFormat="1" applyFont="1" applyFill="1" applyBorder="1" applyAlignment="1">
      <alignment horizontal="center" wrapText="1"/>
    </xf>
    <xf numFmtId="0" fontId="28" fillId="0" borderId="0" xfId="109" applyFont="1" applyFill="1"/>
    <xf numFmtId="0" fontId="42" fillId="0" borderId="0" xfId="109" applyFill="1" applyBorder="1"/>
    <xf numFmtId="203" fontId="40" fillId="0" borderId="11" xfId="125" applyNumberFormat="1" applyFont="1" applyBorder="1"/>
    <xf numFmtId="203" fontId="40" fillId="0" borderId="11" xfId="125" applyNumberFormat="1" applyFont="1" applyBorder="1" applyAlignment="1">
      <alignment horizontal="right"/>
    </xf>
    <xf numFmtId="0" fontId="37" fillId="0" borderId="0" xfId="0" applyFont="1" applyAlignment="1">
      <alignment horizontal="left" vertical="top" wrapText="1" indent="1"/>
    </xf>
    <xf numFmtId="0" fontId="65" fillId="0" borderId="0" xfId="0" applyFont="1"/>
    <xf numFmtId="0" fontId="35" fillId="27" borderId="0" xfId="0" applyFont="1" applyFill="1"/>
    <xf numFmtId="0" fontId="28" fillId="0" borderId="11" xfId="0" applyFont="1" applyBorder="1" applyAlignment="1">
      <alignment horizontal="center" wrapText="1"/>
    </xf>
    <xf numFmtId="0" fontId="28" fillId="0" borderId="15" xfId="133" applyFont="1" applyFill="1" applyBorder="1" applyAlignment="1" applyProtection="1">
      <alignment wrapText="1"/>
    </xf>
    <xf numFmtId="0" fontId="35" fillId="27" borderId="11" xfId="0" applyFont="1" applyFill="1" applyBorder="1"/>
    <xf numFmtId="0" fontId="37" fillId="0" borderId="0" xfId="60" applyFont="1" applyAlignment="1">
      <alignment wrapText="1"/>
    </xf>
    <xf numFmtId="14" fontId="35" fillId="0" borderId="11" xfId="86" applyNumberFormat="1" applyFont="1" applyFill="1" applyBorder="1"/>
    <xf numFmtId="2" fontId="28" fillId="0" borderId="11" xfId="86" applyNumberFormat="1" applyFont="1" applyFill="1" applyBorder="1"/>
    <xf numFmtId="0" fontId="28" fillId="0" borderId="11" xfId="86" applyFont="1" applyBorder="1"/>
    <xf numFmtId="0" fontId="35" fillId="0" borderId="11" xfId="86" applyFont="1" applyFill="1" applyBorder="1" applyAlignment="1">
      <alignment horizontal="center"/>
    </xf>
    <xf numFmtId="0" fontId="37" fillId="0" borderId="0" xfId="104" applyFont="1" applyFill="1" applyBorder="1" applyAlignment="1">
      <alignment horizontal="left"/>
    </xf>
    <xf numFmtId="0" fontId="37" fillId="0" borderId="0" xfId="0" applyFont="1" applyAlignment="1">
      <alignment horizontal="left" vertical="top"/>
    </xf>
    <xf numFmtId="0" fontId="52" fillId="0" borderId="0" xfId="0" applyFont="1" applyFill="1" applyBorder="1"/>
    <xf numFmtId="0" fontId="35" fillId="27" borderId="0" xfId="105" applyFont="1" applyFill="1" applyAlignment="1">
      <alignment horizontal="left" vertical="top"/>
    </xf>
    <xf numFmtId="0" fontId="35" fillId="0" borderId="61" xfId="0" applyFont="1" applyBorder="1" applyAlignment="1">
      <alignment wrapText="1"/>
    </xf>
    <xf numFmtId="17" fontId="35" fillId="0" borderId="11" xfId="156" applyNumberFormat="1" applyFont="1" applyFill="1" applyBorder="1" applyAlignment="1" applyProtection="1">
      <alignment horizontal="center"/>
      <protection locked="0"/>
    </xf>
    <xf numFmtId="0" fontId="35" fillId="0" borderId="11" xfId="156" applyNumberFormat="1" applyFont="1" applyFill="1" applyBorder="1" applyAlignment="1" applyProtection="1">
      <protection locked="0"/>
    </xf>
    <xf numFmtId="0" fontId="35" fillId="27" borderId="0" xfId="97" applyFont="1" applyFill="1"/>
    <xf numFmtId="0" fontId="35" fillId="27" borderId="0" xfId="106" applyFont="1" applyFill="1"/>
    <xf numFmtId="0" fontId="35" fillId="0" borderId="11" xfId="122" applyFont="1" applyFill="1" applyBorder="1" applyAlignment="1">
      <alignment horizontal="left" wrapText="1"/>
    </xf>
    <xf numFmtId="0" fontId="35" fillId="27" borderId="11" xfId="0" applyFont="1" applyFill="1" applyBorder="1" applyAlignment="1">
      <alignment wrapText="1"/>
    </xf>
    <xf numFmtId="0" fontId="37" fillId="0" borderId="0" xfId="0" applyFont="1" applyAlignment="1">
      <alignment vertical="top" wrapText="1"/>
    </xf>
    <xf numFmtId="0" fontId="28" fillId="0" borderId="0" xfId="87" applyFont="1" applyAlignment="1">
      <alignment horizontal="left"/>
    </xf>
    <xf numFmtId="0" fontId="40" fillId="27" borderId="0" xfId="0" applyFont="1" applyFill="1"/>
    <xf numFmtId="0" fontId="35" fillId="27" borderId="11" xfId="116" applyFont="1" applyFill="1" applyBorder="1" applyAlignment="1">
      <alignment horizontal="left"/>
    </xf>
    <xf numFmtId="0" fontId="35" fillId="27" borderId="11" xfId="116" applyFont="1" applyFill="1" applyBorder="1"/>
    <xf numFmtId="0" fontId="36" fillId="0" borderId="0" xfId="0" applyFont="1" applyFill="1" applyBorder="1"/>
    <xf numFmtId="0" fontId="35" fillId="27" borderId="11" xfId="106" applyFont="1" applyFill="1" applyBorder="1"/>
    <xf numFmtId="0" fontId="35" fillId="0" borderId="11" xfId="0" applyFont="1" applyFill="1" applyBorder="1" applyAlignment="1">
      <alignment horizontal="left" wrapText="1"/>
    </xf>
    <xf numFmtId="0" fontId="0" fillId="0" borderId="11" xfId="0" applyBorder="1"/>
    <xf numFmtId="0" fontId="40" fillId="0" borderId="0" xfId="0" applyFont="1"/>
    <xf numFmtId="0" fontId="60" fillId="0" borderId="0" xfId="0" applyFont="1" applyBorder="1"/>
    <xf numFmtId="0" fontId="89" fillId="0" borderId="0" xfId="0" applyFont="1" applyBorder="1"/>
    <xf numFmtId="0" fontId="89" fillId="0" borderId="0" xfId="0" applyFont="1"/>
    <xf numFmtId="0" fontId="35" fillId="0" borderId="12" xfId="0" applyFont="1" applyBorder="1" applyAlignment="1">
      <alignment horizontal="center"/>
    </xf>
    <xf numFmtId="0" fontId="35" fillId="0" borderId="13" xfId="0" applyFont="1" applyBorder="1" applyAlignment="1">
      <alignment horizontal="center"/>
    </xf>
    <xf numFmtId="0" fontId="35" fillId="0" borderId="14" xfId="0" applyFont="1" applyBorder="1" applyAlignment="1">
      <alignment horizontal="center"/>
    </xf>
    <xf numFmtId="0" fontId="35" fillId="0" borderId="63" xfId="0" applyFont="1" applyBorder="1" applyAlignment="1">
      <alignment horizontal="center"/>
    </xf>
    <xf numFmtId="0" fontId="35" fillId="0" borderId="69" xfId="0" applyFont="1" applyBorder="1" applyAlignment="1">
      <alignment horizontal="center"/>
    </xf>
    <xf numFmtId="0" fontId="40" fillId="0" borderId="70" xfId="125" applyFont="1" applyBorder="1" applyAlignment="1">
      <alignment horizontal="center" vertical="top"/>
    </xf>
    <xf numFmtId="0" fontId="40" fillId="0" borderId="0" xfId="125" applyFont="1" applyBorder="1" applyAlignment="1">
      <alignment horizontal="center" vertical="top"/>
    </xf>
    <xf numFmtId="0" fontId="28" fillId="0" borderId="63" xfId="0" applyFont="1" applyBorder="1" applyAlignment="1">
      <alignment horizontal="center"/>
    </xf>
    <xf numFmtId="0" fontId="28" fillId="0" borderId="62" xfId="0" applyFont="1" applyBorder="1" applyAlignment="1">
      <alignment horizontal="center"/>
    </xf>
    <xf numFmtId="0" fontId="35" fillId="0" borderId="63" xfId="0" applyFont="1" applyBorder="1" applyAlignment="1">
      <alignment horizontal="center" wrapText="1"/>
    </xf>
    <xf numFmtId="0" fontId="35" fillId="0" borderId="62" xfId="0" applyFont="1" applyBorder="1" applyAlignment="1">
      <alignment horizontal="center" wrapText="1"/>
    </xf>
    <xf numFmtId="0" fontId="35" fillId="0" borderId="65" xfId="0" applyFont="1" applyBorder="1" applyAlignment="1">
      <alignment horizontal="center" wrapText="1"/>
    </xf>
    <xf numFmtId="0" fontId="35" fillId="0" borderId="66" xfId="0" applyFont="1" applyBorder="1" applyAlignment="1">
      <alignment horizontal="center" wrapText="1"/>
    </xf>
    <xf numFmtId="0" fontId="35" fillId="0" borderId="67" xfId="0" applyFont="1" applyBorder="1" applyAlignment="1">
      <alignment horizontal="center" wrapText="1"/>
    </xf>
    <xf numFmtId="0" fontId="35" fillId="0" borderId="68" xfId="0" applyFont="1" applyBorder="1" applyAlignment="1">
      <alignment horizontal="center" wrapText="1"/>
    </xf>
    <xf numFmtId="0" fontId="37" fillId="0" borderId="64" xfId="0" applyFont="1" applyBorder="1" applyAlignment="1">
      <alignment horizontal="justify" vertical="top"/>
    </xf>
    <xf numFmtId="0" fontId="28" fillId="0" borderId="64" xfId="0" applyFont="1" applyBorder="1" applyAlignment="1"/>
    <xf numFmtId="0" fontId="37" fillId="0" borderId="0" xfId="0" applyFont="1" applyAlignment="1">
      <alignment wrapText="1"/>
    </xf>
    <xf numFmtId="0" fontId="28" fillId="0" borderId="0" xfId="0" applyFont="1" applyAlignment="1">
      <alignment wrapText="1"/>
    </xf>
    <xf numFmtId="0" fontId="37" fillId="0" borderId="64" xfId="0" applyFont="1" applyBorder="1" applyAlignment="1">
      <alignment horizontal="justify" vertical="top" wrapText="1"/>
    </xf>
    <xf numFmtId="0" fontId="0" fillId="0" borderId="64" xfId="0" applyBorder="1" applyAlignment="1">
      <alignment wrapText="1"/>
    </xf>
    <xf numFmtId="0" fontId="0" fillId="0" borderId="64" xfId="0" applyBorder="1" applyAlignment="1"/>
    <xf numFmtId="0" fontId="35" fillId="0" borderId="11" xfId="102" applyFont="1" applyBorder="1" applyAlignment="1">
      <alignment horizontal="center"/>
    </xf>
    <xf numFmtId="0" fontId="35" fillId="0" borderId="11" xfId="101" applyFont="1" applyBorder="1" applyAlignment="1">
      <alignment horizontal="center" vertical="center" wrapText="1"/>
    </xf>
    <xf numFmtId="4" fontId="35" fillId="0" borderId="11" xfId="54" applyNumberFormat="1" applyFont="1" applyFill="1" applyBorder="1" applyAlignment="1">
      <alignment horizontal="right" wrapText="1"/>
    </xf>
    <xf numFmtId="181" fontId="35" fillId="0" borderId="11" xfId="53" applyNumberFormat="1" applyFont="1" applyFill="1" applyBorder="1" applyAlignment="1">
      <alignment horizontal="left" wrapText="1"/>
    </xf>
    <xf numFmtId="0" fontId="35" fillId="0" borderId="11" xfId="54" applyNumberFormat="1" applyFont="1" applyFill="1" applyBorder="1" applyAlignment="1">
      <alignment horizontal="right" wrapText="1"/>
    </xf>
    <xf numFmtId="0" fontId="0" fillId="0" borderId="0" xfId="0" applyAlignment="1">
      <alignment wrapText="1"/>
    </xf>
    <xf numFmtId="0" fontId="42" fillId="0" borderId="11" xfId="104" applyFont="1" applyBorder="1" applyAlignment="1">
      <alignment horizontal="center"/>
    </xf>
    <xf numFmtId="0" fontId="37" fillId="0" borderId="0" xfId="60" applyFont="1" applyAlignment="1">
      <alignment horizontal="justify" vertical="distributed" wrapText="1"/>
    </xf>
    <xf numFmtId="0" fontId="37" fillId="0" borderId="0" xfId="60" applyFont="1" applyAlignment="1">
      <alignment horizontal="justify" wrapText="1"/>
    </xf>
    <xf numFmtId="0" fontId="35" fillId="0" borderId="11" xfId="86" applyFont="1" applyFill="1" applyBorder="1" applyAlignment="1">
      <alignment horizontal="center" vertical="center" wrapText="1"/>
    </xf>
    <xf numFmtId="0" fontId="35" fillId="0" borderId="11" xfId="86" applyFont="1" applyFill="1" applyBorder="1" applyAlignment="1">
      <alignment horizontal="center" vertical="center"/>
    </xf>
    <xf numFmtId="0" fontId="37" fillId="0" borderId="0" xfId="60" applyFont="1" applyAlignment="1">
      <alignment horizontal="center" wrapText="1"/>
    </xf>
    <xf numFmtId="0" fontId="37" fillId="0" borderId="0" xfId="126" applyFont="1" applyAlignment="1">
      <alignment horizontal="justify" vertical="center" wrapText="1"/>
    </xf>
    <xf numFmtId="0" fontId="35" fillId="0" borderId="19" xfId="126" applyFont="1" applyBorder="1" applyAlignment="1">
      <alignment horizontal="center"/>
    </xf>
    <xf numFmtId="0" fontId="35" fillId="0" borderId="37" xfId="126" applyFont="1" applyBorder="1" applyAlignment="1">
      <alignment horizontal="center"/>
    </xf>
    <xf numFmtId="0" fontId="35" fillId="0" borderId="19" xfId="126" applyFont="1" applyFill="1" applyBorder="1" applyAlignment="1">
      <alignment horizontal="center"/>
    </xf>
    <xf numFmtId="0" fontId="35" fillId="0" borderId="37" xfId="126" applyFont="1" applyFill="1" applyBorder="1" applyAlignment="1">
      <alignment horizontal="center"/>
    </xf>
    <xf numFmtId="171" fontId="35" fillId="0" borderId="11" xfId="156" applyNumberFormat="1" applyFont="1" applyBorder="1" applyAlignment="1">
      <alignment horizontal="center"/>
    </xf>
    <xf numFmtId="0" fontId="37" fillId="0" borderId="0" xfId="0" applyFont="1" applyAlignment="1">
      <alignment horizontal="left" wrapText="1"/>
    </xf>
    <xf numFmtId="14" fontId="28" fillId="0" borderId="11" xfId="0" applyNumberFormat="1" applyFont="1" applyBorder="1" applyAlignment="1">
      <alignment horizontal="center"/>
    </xf>
    <xf numFmtId="0" fontId="37" fillId="0" borderId="0" xfId="0" applyFont="1" applyAlignment="1">
      <alignment horizontal="left" vertical="top" wrapText="1"/>
    </xf>
    <xf numFmtId="0" fontId="35" fillId="0" borderId="0" xfId="0" applyFont="1" applyAlignment="1">
      <alignment horizontal="center" wrapText="1"/>
    </xf>
    <xf numFmtId="0" fontId="35" fillId="0" borderId="61" xfId="0" applyFont="1" applyBorder="1" applyAlignment="1">
      <alignment horizontal="center" wrapText="1"/>
    </xf>
    <xf numFmtId="0" fontId="37" fillId="0" borderId="0" xfId="0" applyFont="1" applyAlignment="1">
      <alignment horizontal="center" vertical="top" wrapText="1"/>
    </xf>
    <xf numFmtId="0" fontId="37" fillId="0" borderId="0" xfId="0" applyFont="1" applyAlignment="1">
      <alignment horizontal="center" wrapText="1"/>
    </xf>
    <xf numFmtId="0" fontId="35" fillId="0" borderId="28" xfId="0" applyFont="1" applyBorder="1" applyAlignment="1">
      <alignment horizontal="center"/>
    </xf>
    <xf numFmtId="0" fontId="35" fillId="0" borderId="11" xfId="0" applyFont="1" applyBorder="1" applyAlignment="1">
      <alignment horizontal="center"/>
    </xf>
    <xf numFmtId="0" fontId="28" fillId="0" borderId="0" xfId="0" applyFont="1" applyAlignment="1">
      <alignment horizontal="center"/>
    </xf>
    <xf numFmtId="0" fontId="35" fillId="0" borderId="17" xfId="0" applyFont="1" applyBorder="1" applyAlignment="1">
      <alignment horizontal="center"/>
    </xf>
    <xf numFmtId="0" fontId="35" fillId="0" borderId="21" xfId="0" applyFont="1" applyFill="1" applyBorder="1" applyAlignment="1">
      <alignment horizontal="center" vertical="center"/>
    </xf>
    <xf numFmtId="0" fontId="35" fillId="0" borderId="71"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11" xfId="0" applyFont="1" applyBorder="1" applyAlignment="1">
      <alignment horizontal="center" vertical="top" wrapText="1"/>
    </xf>
    <xf numFmtId="0" fontId="35" fillId="0" borderId="18" xfId="0" applyFont="1" applyBorder="1" applyAlignment="1">
      <alignment horizontal="center" vertical="top" wrapText="1"/>
    </xf>
    <xf numFmtId="0" fontId="28" fillId="0" borderId="28" xfId="0" applyFont="1" applyBorder="1" applyAlignment="1">
      <alignment horizontal="center" vertical="top" wrapText="1"/>
    </xf>
    <xf numFmtId="0" fontId="35" fillId="0" borderId="11" xfId="0" applyFont="1" applyBorder="1" applyAlignment="1">
      <alignment wrapText="1"/>
    </xf>
    <xf numFmtId="0" fontId="28" fillId="0" borderId="11" xfId="0" applyFont="1" applyBorder="1" applyAlignment="1">
      <alignment horizontal="right" wrapText="1"/>
    </xf>
    <xf numFmtId="0" fontId="35" fillId="0" borderId="0" xfId="0" applyFont="1" applyAlignment="1">
      <alignment horizontal="center"/>
    </xf>
    <xf numFmtId="0" fontId="28" fillId="0" borderId="11" xfId="88" applyFont="1" applyFill="1" applyBorder="1" applyAlignment="1">
      <alignment horizontal="center"/>
    </xf>
    <xf numFmtId="0" fontId="37" fillId="0" borderId="0" xfId="60" applyFont="1" applyAlignment="1">
      <alignment horizontal="justify" vertical="justify" wrapText="1"/>
    </xf>
    <xf numFmtId="0" fontId="37" fillId="0" borderId="0" xfId="129" applyFont="1" applyFill="1" applyAlignment="1">
      <alignment horizontal="justify" wrapText="1"/>
    </xf>
    <xf numFmtId="0" fontId="35" fillId="0" borderId="11" xfId="88" applyFont="1" applyBorder="1" applyAlignment="1">
      <alignment horizontal="center"/>
    </xf>
    <xf numFmtId="0" fontId="37" fillId="0" borderId="0" xfId="83" applyFont="1" applyBorder="1" applyAlignment="1">
      <alignment horizontal="left" wrapText="1"/>
    </xf>
    <xf numFmtId="0" fontId="66" fillId="0" borderId="0" xfId="136" applyFont="1" applyFill="1" applyBorder="1" applyAlignment="1">
      <alignment wrapText="1"/>
    </xf>
    <xf numFmtId="0" fontId="35" fillId="0" borderId="11" xfId="88" applyFont="1" applyFill="1" applyBorder="1" applyAlignment="1">
      <alignment horizontal="center"/>
    </xf>
    <xf numFmtId="0" fontId="40" fillId="0" borderId="0" xfId="88" applyFont="1" applyFill="1" applyBorder="1" applyAlignment="1">
      <alignment horizontal="center"/>
    </xf>
    <xf numFmtId="0" fontId="35" fillId="0" borderId="0" xfId="91" applyFont="1"/>
    <xf numFmtId="14" fontId="35" fillId="0" borderId="13" xfId="0" applyNumberFormat="1" applyFont="1" applyBorder="1" applyAlignment="1">
      <alignment horizontal="center" wrapText="1"/>
    </xf>
    <xf numFmtId="14" fontId="35" fillId="0" borderId="11" xfId="0" applyNumberFormat="1" applyFont="1" applyBorder="1" applyAlignment="1">
      <alignment horizontal="center" wrapText="1"/>
    </xf>
    <xf numFmtId="14" fontId="35" fillId="0" borderId="14" xfId="0" applyNumberFormat="1" applyFont="1" applyBorder="1" applyAlignment="1">
      <alignment horizontal="center"/>
    </xf>
    <xf numFmtId="14" fontId="35" fillId="0" borderId="30" xfId="0" applyNumberFormat="1" applyFont="1" applyBorder="1" applyAlignment="1">
      <alignment horizontal="center"/>
    </xf>
    <xf numFmtId="0" fontId="35" fillId="0" borderId="15" xfId="0" applyFont="1" applyBorder="1" applyAlignment="1">
      <alignment horizontal="center"/>
    </xf>
    <xf numFmtId="14" fontId="35" fillId="0" borderId="13" xfId="0" applyNumberFormat="1" applyFont="1" applyBorder="1" applyAlignment="1">
      <alignment horizontal="center"/>
    </xf>
    <xf numFmtId="14" fontId="35" fillId="0" borderId="11" xfId="0" applyNumberFormat="1" applyFont="1" applyBorder="1" applyAlignment="1">
      <alignment horizontal="center"/>
    </xf>
    <xf numFmtId="0" fontId="28" fillId="0" borderId="0" xfId="112" applyFont="1" applyBorder="1" applyAlignment="1">
      <alignment horizontal="center"/>
    </xf>
    <xf numFmtId="0" fontId="35" fillId="0" borderId="0" xfId="113" applyFont="1" applyAlignment="1">
      <alignment horizontal="left"/>
    </xf>
    <xf numFmtId="0" fontId="35" fillId="0" borderId="0" xfId="109" applyFont="1" applyAlignment="1"/>
    <xf numFmtId="0" fontId="35" fillId="0" borderId="11" xfId="109" applyFont="1" applyBorder="1" applyAlignment="1">
      <alignment horizontal="center"/>
    </xf>
    <xf numFmtId="0" fontId="42" fillId="0" borderId="0" xfId="109" applyAlignment="1"/>
    <xf numFmtId="14" fontId="75" fillId="0" borderId="0" xfId="156" applyNumberFormat="1" applyFont="1" applyFill="1" applyBorder="1" applyAlignment="1" applyProtection="1"/>
    <xf numFmtId="0" fontId="35" fillId="0" borderId="0" xfId="0" applyFont="1" applyAlignment="1">
      <alignment horizontal="left" wrapText="1" shrinkToFit="1"/>
    </xf>
    <xf numFmtId="0" fontId="0" fillId="0" borderId="0" xfId="0" applyAlignment="1">
      <alignment horizontal="left" wrapText="1" shrinkToFit="1"/>
    </xf>
    <xf numFmtId="0" fontId="0" fillId="0" borderId="0" xfId="0" applyAlignment="1">
      <alignment horizontal="left" wrapText="1"/>
    </xf>
    <xf numFmtId="0" fontId="35" fillId="0" borderId="0" xfId="0" applyFont="1" applyAlignment="1">
      <alignment horizontal="left" vertical="top" wrapText="1" shrinkToFit="1"/>
    </xf>
    <xf numFmtId="0" fontId="0" fillId="0" borderId="0" xfId="0"/>
    <xf numFmtId="0" fontId="57" fillId="0" borderId="0" xfId="115" applyFont="1" applyBorder="1" applyAlignment="1">
      <alignment horizontal="center" wrapText="1" shrinkToFit="1"/>
    </xf>
    <xf numFmtId="0" fontId="57" fillId="0" borderId="0" xfId="141" applyFont="1" applyBorder="1" applyAlignment="1">
      <alignment horizontal="center"/>
    </xf>
    <xf numFmtId="0" fontId="28" fillId="0" borderId="19" xfId="116" applyFont="1" applyBorder="1" applyAlignment="1">
      <alignment wrapText="1"/>
    </xf>
    <xf numFmtId="0" fontId="28" fillId="0" borderId="37" xfId="116" applyFont="1" applyBorder="1" applyAlignment="1">
      <alignment wrapText="1"/>
    </xf>
    <xf numFmtId="0" fontId="28" fillId="0" borderId="0" xfId="116" applyFont="1"/>
    <xf numFmtId="0" fontId="28" fillId="0" borderId="18" xfId="116" applyFont="1" applyBorder="1" applyAlignment="1">
      <alignment vertical="top" wrapText="1"/>
    </xf>
    <xf numFmtId="0" fontId="28" fillId="0" borderId="8" xfId="116" applyFont="1" applyBorder="1" applyAlignment="1">
      <alignment vertical="top" wrapText="1"/>
    </xf>
    <xf numFmtId="0" fontId="28" fillId="0" borderId="28" xfId="116" applyFont="1" applyBorder="1" applyAlignment="1">
      <alignment vertical="top" wrapText="1"/>
    </xf>
    <xf numFmtId="0" fontId="35" fillId="28" borderId="11" xfId="116" applyFont="1" applyFill="1" applyBorder="1" applyAlignment="1">
      <alignment horizontal="center" vertical="center"/>
    </xf>
    <xf numFmtId="0" fontId="35" fillId="28" borderId="11" xfId="116" applyFont="1" applyFill="1" applyBorder="1" applyAlignment="1">
      <alignment horizontal="center" vertical="center" wrapText="1"/>
    </xf>
    <xf numFmtId="0" fontId="78" fillId="0" borderId="64" xfId="116" applyFont="1" applyBorder="1" applyAlignment="1">
      <alignment horizontal="left" wrapText="1"/>
    </xf>
    <xf numFmtId="0" fontId="78" fillId="0" borderId="0" xfId="116" applyFont="1" applyAlignment="1">
      <alignment horizontal="left" wrapText="1"/>
    </xf>
  </cellXfs>
  <cellStyles count="164">
    <cellStyle name="_3.1_Риск ликвидности и прибыльность банков" xfId="1"/>
    <cellStyle name="_3.3_достаточность капитала и структура фондирования" xfId="2"/>
    <cellStyle name="20% - Акцент1" xfId="3"/>
    <cellStyle name="20% - Акцент2" xfId="4"/>
    <cellStyle name="20% - Акцент3" xfId="5"/>
    <cellStyle name="20% - Акцент4" xfId="6"/>
    <cellStyle name="20% - Акцент5" xfId="7"/>
    <cellStyle name="20% - Акцент6" xfId="8"/>
    <cellStyle name="40% - Акцент1" xfId="9"/>
    <cellStyle name="40% - Акцент2" xfId="10"/>
    <cellStyle name="40% - Акцент3" xfId="11"/>
    <cellStyle name="40% - Акцент4" xfId="12"/>
    <cellStyle name="40% - Акцент5" xfId="13"/>
    <cellStyle name="40% - Акцент6" xfId="14"/>
    <cellStyle name="60% - Акцент1" xfId="15"/>
    <cellStyle name="60% - Акцент2" xfId="16"/>
    <cellStyle name="60% - Акцент3" xfId="17"/>
    <cellStyle name="60% - Акцент4" xfId="18"/>
    <cellStyle name="60% - Акцент5" xfId="19"/>
    <cellStyle name="60% - Акцент6" xfId="20"/>
    <cellStyle name="Accent1" xfId="21"/>
    <cellStyle name="Accent2" xfId="22"/>
    <cellStyle name="Accent3" xfId="23"/>
    <cellStyle name="Accent4" xfId="24"/>
    <cellStyle name="Accent5" xfId="25"/>
    <cellStyle name="Accent6" xfId="26"/>
    <cellStyle name="Bad" xfId="27"/>
    <cellStyle name="BoldCenter" xfId="28"/>
    <cellStyle name="BoldLeft" xfId="29"/>
    <cellStyle name="BoldRight" xfId="30"/>
    <cellStyle name="Calculation" xfId="31"/>
    <cellStyle name="Center" xfId="32"/>
    <cellStyle name="Check Cell" xfId="33"/>
    <cellStyle name="Euro" xfId="34"/>
    <cellStyle name="Explanatory Text" xfId="35"/>
    <cellStyle name="Good" xfId="36"/>
    <cellStyle name="Heading 1" xfId="37"/>
    <cellStyle name="Heading 2" xfId="38"/>
    <cellStyle name="Heading 3" xfId="39"/>
    <cellStyle name="Heading 4" xfId="40"/>
    <cellStyle name="Input" xfId="41"/>
    <cellStyle name="kb" xfId="42"/>
    <cellStyle name="Left" xfId="43"/>
    <cellStyle name="Linked Cell" xfId="44"/>
    <cellStyle name="Neutral" xfId="45"/>
    <cellStyle name="Normal 2" xfId="46"/>
    <cellStyle name="Normal 3" xfId="47"/>
    <cellStyle name="Normal 4" xfId="48"/>
    <cellStyle name="Normál_212" xfId="49"/>
    <cellStyle name="Normal_Capitalization" xfId="50"/>
    <cellStyle name="Normal_Indicators" xfId="51"/>
    <cellStyle name="Normal_Indicators_1" xfId="52"/>
    <cellStyle name="Normal_Sheet1" xfId="53"/>
    <cellStyle name="Normal_исходник" xfId="54"/>
    <cellStyle name="normální_cross pracovní 7 ČERVENEC  2007" xfId="55"/>
    <cellStyle name="Note" xfId="56"/>
    <cellStyle name="Notes" xfId="57"/>
    <cellStyle name="Number4DecimalStyle" xfId="58"/>
    <cellStyle name="Output" xfId="59"/>
    <cellStyle name="Style 1" xfId="60"/>
    <cellStyle name="Title" xfId="61"/>
    <cellStyle name="Total" xfId="62"/>
    <cellStyle name="Warning Text" xfId="63"/>
    <cellStyle name="Акцент1" xfId="64"/>
    <cellStyle name="Акцент2" xfId="65"/>
    <cellStyle name="Акцент3" xfId="66"/>
    <cellStyle name="Акцент4" xfId="67"/>
    <cellStyle name="Акцент5" xfId="68"/>
    <cellStyle name="Акцент6" xfId="69"/>
    <cellStyle name="Ввод " xfId="70"/>
    <cellStyle name="Виталий" xfId="71"/>
    <cellStyle name="Вывод" xfId="72"/>
    <cellStyle name="Вычисление" xfId="73"/>
    <cellStyle name="Гиперссылка" xfId="74" builtinId="8"/>
    <cellStyle name="Заголовок 1" xfId="75"/>
    <cellStyle name="Заголовок 2" xfId="76"/>
    <cellStyle name="Заголовок 3" xfId="77"/>
    <cellStyle name="Заголовок 4" xfId="78"/>
    <cellStyle name="Итог" xfId="79"/>
    <cellStyle name="Контрольная ячейка" xfId="80"/>
    <cellStyle name="Название" xfId="81"/>
    <cellStyle name="Нейтральный" xfId="82"/>
    <cellStyle name="Обычный" xfId="0" builtinId="0"/>
    <cellStyle name="Обычный 2" xfId="83"/>
    <cellStyle name="Обычный 2 2" xfId="84"/>
    <cellStyle name="Обычный 2_2.2.2. Структура фин. сектора" xfId="85"/>
    <cellStyle name="Обычный 2_3.1_Риск ликвидности и прибыльность банков" xfId="86"/>
    <cellStyle name="Обычный 2_3.2_Кредитный риск" xfId="87"/>
    <cellStyle name="Обычный 2_3.3_достаточность капитала и структура фондирования" xfId="88"/>
    <cellStyle name="Обычный 2_4.1_страховой сектор" xfId="89"/>
    <cellStyle name="Обычный 3" xfId="90"/>
    <cellStyle name="Обычный 3_4.1_страховой сектор" xfId="91"/>
    <cellStyle name="Обычный 4" xfId="92"/>
    <cellStyle name="Обычный_~2786617" xfId="93"/>
    <cellStyle name="Обычный_1.tables &amp; charts от ОФС 2009" xfId="94"/>
    <cellStyle name="Обычный_122010021P1G015(1)" xfId="95"/>
    <cellStyle name="Обычный_2.1.Графики_макросектор" xfId="96"/>
    <cellStyle name="Обычный_2.2.3 Доля 5 крупнейших фин. институтов сегмента" xfId="97"/>
    <cellStyle name="Обычный_2.2.4" xfId="98"/>
    <cellStyle name="Обычный_2.2.5" xfId="99"/>
    <cellStyle name="Обычный_2.2.6" xfId="100"/>
    <cellStyle name="Обычный_2.2.6-К2,ТПА" xfId="101"/>
    <cellStyle name="Обычный_2.2.8" xfId="102"/>
    <cellStyle name="Обычный_2.5 - недвижимость" xfId="103"/>
    <cellStyle name="Обычный_3.1_Риск ликвидности и прибыльность банков" xfId="104"/>
    <cellStyle name="Обычный_3.3_достаточность капитала и структура фондирования" xfId="105"/>
    <cellStyle name="Обычный_3.Финансовые рынки" xfId="106"/>
    <cellStyle name="Обычный_4.1.1." xfId="107"/>
    <cellStyle name="Обычный_4.2.1. Структура фин. сектора" xfId="108"/>
    <cellStyle name="Обычный_4.2_графики_НПС" xfId="109"/>
    <cellStyle name="Обычный_4_Роль фин сектора1" xfId="110"/>
    <cellStyle name="Обычный_5_Банковский сектор" xfId="111"/>
    <cellStyle name="Обычный_6. Иные фианасовыйе институты" xfId="112"/>
    <cellStyle name="Обычный_6. Иные фианасовыйе институты 2" xfId="113"/>
    <cellStyle name="Обычный_6.1.1.3.Выплаты по классам" xfId="114"/>
    <cellStyle name="Обычный_6.2.  НПФ" xfId="115"/>
    <cellStyle name="Обычный_7.1. Платежные системы_графики и таблицы" xfId="116"/>
    <cellStyle name="Обычный_8.Регулирование" xfId="117"/>
    <cellStyle name="Обычный_box_кс" xfId="118"/>
    <cellStyle name="Обычный_External sector data" xfId="119"/>
    <cellStyle name="Обычный_financial indicators" xfId="120"/>
    <cellStyle name="Обычный_KASE-base" xfId="121"/>
    <cellStyle name="Обычный_KASE-base1" xfId="122"/>
    <cellStyle name="Обычный_tables &amp; charts_last" xfId="123"/>
    <cellStyle name="Обычный_Граф. и табл. 7 Инфраструктура фин.рынка" xfId="124"/>
    <cellStyle name="Обычный_Графики" xfId="125"/>
    <cellStyle name="Обычный_Данные по банковскому сектору_1" xfId="126"/>
    <cellStyle name="Обычный_К2 01.02.06" xfId="127"/>
    <cellStyle name="Обычный_Книга1" xfId="128"/>
    <cellStyle name="Обычный_Книга1 (version 1)" xfId="129"/>
    <cellStyle name="Обычный_Копия 1.1.Внешние условия, определяющие финансовую стабильность" xfId="130"/>
    <cellStyle name="Обычный_Копия tables &amp; charts_last_fund" xfId="131"/>
    <cellStyle name="Обычный_Лист1" xfId="132"/>
    <cellStyle name="Обычный_Лист3_Раздел 6" xfId="133"/>
    <cellStyle name="Обычный_Обший_Дополнения в СС" xfId="134"/>
    <cellStyle name="Обычный_По запросу в Самрук" xfId="135"/>
    <cellStyle name="Обычный_ПП-GAP" xfId="136"/>
    <cellStyle name="Обычный_премии на 01.06.2010" xfId="137"/>
    <cellStyle name="Обычный_премии на 01.07.2010г." xfId="138"/>
    <cellStyle name="Обычный_Прилож. к форме №2" xfId="139"/>
    <cellStyle name="Обычный_пруд ООиупа вых" xfId="140"/>
    <cellStyle name="Обычный_Раздел 6" xfId="141"/>
    <cellStyle name="Обычный_Сводный отчет о выполнении пруд.нормативов на 01.01.2006г." xfId="142"/>
    <cellStyle name="Обычный_Таблицы и диаграммы к Отчету о финансовой стабильности (2007)" xfId="143"/>
    <cellStyle name="Обычный_ф. Баланс" xfId="144"/>
    <cellStyle name="Обычный_финансовый рынок_2" xfId="145"/>
    <cellStyle name="Плохой" xfId="146"/>
    <cellStyle name="Пояснение" xfId="147"/>
    <cellStyle name="Примечание" xfId="148"/>
    <cellStyle name="Процентный" xfId="149" builtinId="5"/>
    <cellStyle name="Процентный 2" xfId="150"/>
    <cellStyle name="Связанная ячейка" xfId="151"/>
    <cellStyle name="Стиль 1" xfId="152"/>
    <cellStyle name="Текст предупреждения" xfId="153"/>
    <cellStyle name="Тысячи [0]_cчетаБР" xfId="154"/>
    <cellStyle name="Тысячи_cчетаБР" xfId="155"/>
    <cellStyle name="Финансовый" xfId="156" builtinId="3"/>
    <cellStyle name="Финансовый 2" xfId="157"/>
    <cellStyle name="Финансовый 2_3.2_Кредитный риск" xfId="158"/>
    <cellStyle name="Финансовый 3" xfId="159"/>
    <cellStyle name="Финансовый 4" xfId="160"/>
    <cellStyle name="Финансовый_2.2.3 Доля 5 крупнейших фин. институтов сегмента" xfId="161"/>
    <cellStyle name="Хороший" xfId="162"/>
    <cellStyle name="標準_i104x_入力訂正84_入力訂正84_入力訂正84_入力訂正85_TMSシステム（２係用）" xfId="1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externalLink" Target="externalLinks/externalLink8.xml"/><Relationship Id="rId159"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4.xml"/><Relationship Id="rId155" Type="http://schemas.openxmlformats.org/officeDocument/2006/relationships/externalLink" Target="externalLinks/externalLink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externalLink" Target="externalLinks/externalLink2.xml"/><Relationship Id="rId151" Type="http://schemas.openxmlformats.org/officeDocument/2006/relationships/externalLink" Target="externalLinks/externalLink5.xml"/><Relationship Id="rId15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aredStrings" Target="sharedStrings.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140.xml.rels><?xml version="1.0" encoding="UTF-8" standalone="yes"?>
<Relationships xmlns="http://schemas.openxmlformats.org/package/2006/relationships"><Relationship Id="rId1" Type="http://schemas.openxmlformats.org/officeDocument/2006/relationships/chartUserShapes" Target="../drawings/drawing12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52958916818298"/>
          <c:y val="0.1276595744680851"/>
          <c:w val="0.8352953172324753"/>
          <c:h val="0.48404255319148937"/>
        </c:manualLayout>
      </c:layout>
      <c:barChart>
        <c:barDir val="col"/>
        <c:grouping val="stacked"/>
        <c:varyColors val="0"/>
        <c:ser>
          <c:idx val="0"/>
          <c:order val="0"/>
          <c:tx>
            <c:strRef>
              <c:f>'Figure 2.1.1'!$C$5</c:f>
              <c:strCache>
                <c:ptCount val="1"/>
                <c:pt idx="0">
                  <c:v>Developed</c:v>
                </c:pt>
              </c:strCache>
            </c:strRef>
          </c:tx>
          <c:spPr>
            <a:solidFill>
              <a:srgbClr val="9999FF"/>
            </a:solidFill>
            <a:ln w="12700">
              <a:solidFill>
                <a:srgbClr val="000000"/>
              </a:solidFill>
              <a:prstDash val="solid"/>
            </a:ln>
          </c:spPr>
          <c:invertIfNegative val="0"/>
          <c:cat>
            <c:strRef>
              <c:f>'Figure 2.1.1'!$B$14:$B$24</c:f>
              <c:strCache>
                <c:ptCount val="11"/>
                <c:pt idx="0">
                  <c:v>2008q1</c:v>
                </c:pt>
                <c:pt idx="1">
                  <c:v>2008q2</c:v>
                </c:pt>
                <c:pt idx="2">
                  <c:v>2008q3</c:v>
                </c:pt>
                <c:pt idx="3">
                  <c:v>2008q4</c:v>
                </c:pt>
                <c:pt idx="4">
                  <c:v>2009q1</c:v>
                </c:pt>
                <c:pt idx="5">
                  <c:v>2009q2</c:v>
                </c:pt>
                <c:pt idx="6">
                  <c:v>2009q3</c:v>
                </c:pt>
                <c:pt idx="7">
                  <c:v>2009q4</c:v>
                </c:pt>
                <c:pt idx="8">
                  <c:v>2010q1</c:v>
                </c:pt>
                <c:pt idx="9">
                  <c:v>2010q2</c:v>
                </c:pt>
                <c:pt idx="10">
                  <c:v>2010q3</c:v>
                </c:pt>
              </c:strCache>
            </c:strRef>
          </c:cat>
          <c:val>
            <c:numRef>
              <c:f>'Figure 2.1.1'!$C$14:$C$24</c:f>
              <c:numCache>
                <c:formatCode>General</c:formatCode>
                <c:ptCount val="11"/>
                <c:pt idx="0">
                  <c:v>0.67859879999999995</c:v>
                </c:pt>
                <c:pt idx="1">
                  <c:v>-0.3147761</c:v>
                </c:pt>
                <c:pt idx="2">
                  <c:v>-1.4138139999999999</c:v>
                </c:pt>
                <c:pt idx="3">
                  <c:v>-3.8251949999999999</c:v>
                </c:pt>
                <c:pt idx="4">
                  <c:v>-4.2957010000000002</c:v>
                </c:pt>
                <c:pt idx="5">
                  <c:v>0.49827480000000002</c:v>
                </c:pt>
                <c:pt idx="6">
                  <c:v>1.104225</c:v>
                </c:pt>
                <c:pt idx="7">
                  <c:v>1.743474</c:v>
                </c:pt>
                <c:pt idx="8">
                  <c:v>1.550484</c:v>
                </c:pt>
                <c:pt idx="9">
                  <c:v>1.8597729999999999</c:v>
                </c:pt>
                <c:pt idx="10">
                  <c:v>1.1157919999999999</c:v>
                </c:pt>
              </c:numCache>
            </c:numRef>
          </c:val>
          <c:extLst>
            <c:ext xmlns:c16="http://schemas.microsoft.com/office/drawing/2014/chart" uri="{C3380CC4-5D6E-409C-BE32-E72D297353CC}">
              <c16:uniqueId val="{00000000-39EC-4BD5-A0CA-39C7DF8F8DE1}"/>
            </c:ext>
          </c:extLst>
        </c:ser>
        <c:ser>
          <c:idx val="1"/>
          <c:order val="1"/>
          <c:tx>
            <c:strRef>
              <c:f>'Figure 2.1.1'!$D$5</c:f>
              <c:strCache>
                <c:ptCount val="1"/>
                <c:pt idx="0">
                  <c:v>Developing</c:v>
                </c:pt>
              </c:strCache>
            </c:strRef>
          </c:tx>
          <c:spPr>
            <a:solidFill>
              <a:srgbClr val="993366"/>
            </a:solidFill>
            <a:ln w="12700">
              <a:solidFill>
                <a:srgbClr val="000000"/>
              </a:solidFill>
              <a:prstDash val="solid"/>
            </a:ln>
          </c:spPr>
          <c:invertIfNegative val="0"/>
          <c:cat>
            <c:strRef>
              <c:f>'Figure 2.1.1'!$B$14:$B$24</c:f>
              <c:strCache>
                <c:ptCount val="11"/>
                <c:pt idx="0">
                  <c:v>2008q1</c:v>
                </c:pt>
                <c:pt idx="1">
                  <c:v>2008q2</c:v>
                </c:pt>
                <c:pt idx="2">
                  <c:v>2008q3</c:v>
                </c:pt>
                <c:pt idx="3">
                  <c:v>2008q4</c:v>
                </c:pt>
                <c:pt idx="4">
                  <c:v>2009q1</c:v>
                </c:pt>
                <c:pt idx="5">
                  <c:v>2009q2</c:v>
                </c:pt>
                <c:pt idx="6">
                  <c:v>2009q3</c:v>
                </c:pt>
                <c:pt idx="7">
                  <c:v>2009q4</c:v>
                </c:pt>
                <c:pt idx="8">
                  <c:v>2010q1</c:v>
                </c:pt>
                <c:pt idx="9">
                  <c:v>2010q2</c:v>
                </c:pt>
                <c:pt idx="10">
                  <c:v>2010q3</c:v>
                </c:pt>
              </c:strCache>
            </c:strRef>
          </c:cat>
          <c:val>
            <c:numRef>
              <c:f>'Figure 2.1.1'!$D$14:$D$24</c:f>
              <c:numCache>
                <c:formatCode>General</c:formatCode>
                <c:ptCount val="11"/>
                <c:pt idx="0">
                  <c:v>3.3387009999999999</c:v>
                </c:pt>
                <c:pt idx="1">
                  <c:v>2.6738520000000001</c:v>
                </c:pt>
                <c:pt idx="2">
                  <c:v>2.1089150000000001</c:v>
                </c:pt>
                <c:pt idx="3">
                  <c:v>-0.85412790000000005</c:v>
                </c:pt>
                <c:pt idx="4">
                  <c:v>-0.1591456</c:v>
                </c:pt>
                <c:pt idx="5">
                  <c:v>3.1676389999999999</c:v>
                </c:pt>
                <c:pt idx="6">
                  <c:v>3.6703440000000001</c:v>
                </c:pt>
                <c:pt idx="7">
                  <c:v>3.8215729999999999</c:v>
                </c:pt>
                <c:pt idx="8">
                  <c:v>4.5094079999999996</c:v>
                </c:pt>
                <c:pt idx="9">
                  <c:v>3.4116870000000001</c:v>
                </c:pt>
                <c:pt idx="10">
                  <c:v>2.9550420000000002</c:v>
                </c:pt>
              </c:numCache>
            </c:numRef>
          </c:val>
          <c:extLst>
            <c:ext xmlns:c16="http://schemas.microsoft.com/office/drawing/2014/chart" uri="{C3380CC4-5D6E-409C-BE32-E72D297353CC}">
              <c16:uniqueId val="{00000001-39EC-4BD5-A0CA-39C7DF8F8DE1}"/>
            </c:ext>
          </c:extLst>
        </c:ser>
        <c:dLbls>
          <c:showLegendKey val="0"/>
          <c:showVal val="0"/>
          <c:showCatName val="0"/>
          <c:showSerName val="0"/>
          <c:showPercent val="0"/>
          <c:showBubbleSize val="0"/>
        </c:dLbls>
        <c:gapWidth val="150"/>
        <c:overlap val="100"/>
        <c:axId val="554490792"/>
        <c:axId val="1"/>
      </c:barChart>
      <c:catAx>
        <c:axId val="5544907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705903472402734E-2"/>
              <c:y val="0.335106382978723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90792"/>
        <c:crosses val="autoZero"/>
        <c:crossBetween val="between"/>
      </c:valAx>
      <c:spPr>
        <a:solidFill>
          <a:srgbClr val="FFFFFF"/>
        </a:solidFill>
        <a:ln w="25400">
          <a:noFill/>
        </a:ln>
      </c:spPr>
    </c:plotArea>
    <c:legend>
      <c:legendPos val="b"/>
      <c:layout>
        <c:manualLayout>
          <c:xMode val="edge"/>
          <c:yMode val="edge"/>
          <c:x val="0.28235334667013251"/>
          <c:y val="0.86702127659574468"/>
          <c:w val="0.60882440375747326"/>
          <c:h val="0.106382978723404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516849811287254E-2"/>
          <c:y val="5.8823754686560537E-2"/>
          <c:w val="0.76076643891863094"/>
          <c:h val="0.4823547884297964"/>
        </c:manualLayout>
      </c:layout>
      <c:lineChart>
        <c:grouping val="standard"/>
        <c:varyColors val="0"/>
        <c:ser>
          <c:idx val="0"/>
          <c:order val="0"/>
          <c:tx>
            <c:strRef>
              <c:f>'Figure 2.1.8'!$C$4</c:f>
              <c:strCache>
                <c:ptCount val="1"/>
                <c:pt idx="0">
                  <c:v>VIX</c:v>
                </c:pt>
              </c:strCache>
            </c:strRef>
          </c:tx>
          <c:spPr>
            <a:ln w="12700">
              <a:solidFill>
                <a:srgbClr val="000080"/>
              </a:solidFill>
              <a:prstDash val="solid"/>
            </a:ln>
          </c:spPr>
          <c:marker>
            <c:symbol val="none"/>
          </c:marker>
          <c:cat>
            <c:numRef>
              <c:f>'Figure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'Figure 2.1.8'!$C$5:$C$950</c:f>
              <c:numCache>
                <c:formatCode>General</c:formatCode>
                <c:ptCount val="946"/>
                <c:pt idx="0">
                  <c:v>12.04</c:v>
                </c:pt>
                <c:pt idx="1">
                  <c:v>12.04</c:v>
                </c:pt>
                <c:pt idx="2">
                  <c:v>12.04</c:v>
                </c:pt>
                <c:pt idx="3">
                  <c:v>11.51</c:v>
                </c:pt>
                <c:pt idx="4">
                  <c:v>12.14</c:v>
                </c:pt>
                <c:pt idx="5">
                  <c:v>12</c:v>
                </c:pt>
                <c:pt idx="6">
                  <c:v>11.91</c:v>
                </c:pt>
                <c:pt idx="7">
                  <c:v>11.47</c:v>
                </c:pt>
                <c:pt idx="8">
                  <c:v>10.87</c:v>
                </c:pt>
                <c:pt idx="9">
                  <c:v>10.15</c:v>
                </c:pt>
                <c:pt idx="10">
                  <c:v>10.74</c:v>
                </c:pt>
                <c:pt idx="11">
                  <c:v>10.59</c:v>
                </c:pt>
                <c:pt idx="12">
                  <c:v>10.85</c:v>
                </c:pt>
                <c:pt idx="13">
                  <c:v>10.4</c:v>
                </c:pt>
                <c:pt idx="14">
                  <c:v>10.77</c:v>
                </c:pt>
                <c:pt idx="15">
                  <c:v>10.34</c:v>
                </c:pt>
                <c:pt idx="16">
                  <c:v>9.89</c:v>
                </c:pt>
                <c:pt idx="17">
                  <c:v>11.22</c:v>
                </c:pt>
                <c:pt idx="18">
                  <c:v>11.13</c:v>
                </c:pt>
                <c:pt idx="19">
                  <c:v>11.45</c:v>
                </c:pt>
                <c:pt idx="20">
                  <c:v>10.96</c:v>
                </c:pt>
                <c:pt idx="21">
                  <c:v>10.42</c:v>
                </c:pt>
                <c:pt idx="22">
                  <c:v>10.31</c:v>
                </c:pt>
                <c:pt idx="23">
                  <c:v>10.08</c:v>
                </c:pt>
                <c:pt idx="24">
                  <c:v>10.55</c:v>
                </c:pt>
                <c:pt idx="25">
                  <c:v>10.65</c:v>
                </c:pt>
                <c:pt idx="26">
                  <c:v>10.32</c:v>
                </c:pt>
                <c:pt idx="27">
                  <c:v>10.44</c:v>
                </c:pt>
                <c:pt idx="28">
                  <c:v>11.1</c:v>
                </c:pt>
                <c:pt idx="29">
                  <c:v>11.61</c:v>
                </c:pt>
                <c:pt idx="30">
                  <c:v>10.34</c:v>
                </c:pt>
                <c:pt idx="31">
                  <c:v>10.23</c:v>
                </c:pt>
                <c:pt idx="32">
                  <c:v>10.220000000000001</c:v>
                </c:pt>
                <c:pt idx="33">
                  <c:v>10.02</c:v>
                </c:pt>
                <c:pt idx="34">
                  <c:v>10.24</c:v>
                </c:pt>
                <c:pt idx="35">
                  <c:v>10.199999999999999</c:v>
                </c:pt>
                <c:pt idx="36">
                  <c:v>10.18</c:v>
                </c:pt>
                <c:pt idx="37">
                  <c:v>10.58</c:v>
                </c:pt>
                <c:pt idx="38">
                  <c:v>11.15</c:v>
                </c:pt>
                <c:pt idx="39">
                  <c:v>18.309999999999999</c:v>
                </c:pt>
                <c:pt idx="40">
                  <c:v>15.42</c:v>
                </c:pt>
                <c:pt idx="41">
                  <c:v>15.82</c:v>
                </c:pt>
                <c:pt idx="42">
                  <c:v>18.61</c:v>
                </c:pt>
                <c:pt idx="43">
                  <c:v>19.63</c:v>
                </c:pt>
                <c:pt idx="44">
                  <c:v>15.96</c:v>
                </c:pt>
                <c:pt idx="45">
                  <c:v>15.24</c:v>
                </c:pt>
                <c:pt idx="46">
                  <c:v>14.29</c:v>
                </c:pt>
                <c:pt idx="47">
                  <c:v>14.09</c:v>
                </c:pt>
                <c:pt idx="48">
                  <c:v>13.99</c:v>
                </c:pt>
                <c:pt idx="49">
                  <c:v>18.13</c:v>
                </c:pt>
                <c:pt idx="50">
                  <c:v>17.27</c:v>
                </c:pt>
                <c:pt idx="51">
                  <c:v>16.43</c:v>
                </c:pt>
                <c:pt idx="52">
                  <c:v>16.79</c:v>
                </c:pt>
                <c:pt idx="53">
                  <c:v>14.59</c:v>
                </c:pt>
                <c:pt idx="54">
                  <c:v>13.27</c:v>
                </c:pt>
                <c:pt idx="55">
                  <c:v>12.19</c:v>
                </c:pt>
                <c:pt idx="56">
                  <c:v>12.93</c:v>
                </c:pt>
                <c:pt idx="57">
                  <c:v>12.95</c:v>
                </c:pt>
                <c:pt idx="58">
                  <c:v>13.16</c:v>
                </c:pt>
                <c:pt idx="59">
                  <c:v>13.48</c:v>
                </c:pt>
                <c:pt idx="60">
                  <c:v>14.98</c:v>
                </c:pt>
                <c:pt idx="61">
                  <c:v>15.14</c:v>
                </c:pt>
                <c:pt idx="62">
                  <c:v>14.64</c:v>
                </c:pt>
                <c:pt idx="63">
                  <c:v>14.53</c:v>
                </c:pt>
                <c:pt idx="64">
                  <c:v>13.46</c:v>
                </c:pt>
                <c:pt idx="65">
                  <c:v>13.24</c:v>
                </c:pt>
                <c:pt idx="66">
                  <c:v>13.23</c:v>
                </c:pt>
                <c:pt idx="67">
                  <c:v>13.14</c:v>
                </c:pt>
                <c:pt idx="68">
                  <c:v>12.68</c:v>
                </c:pt>
                <c:pt idx="69">
                  <c:v>13.49</c:v>
                </c:pt>
                <c:pt idx="70">
                  <c:v>12.71</c:v>
                </c:pt>
                <c:pt idx="71">
                  <c:v>12.2</c:v>
                </c:pt>
                <c:pt idx="72">
                  <c:v>11.98</c:v>
                </c:pt>
                <c:pt idx="73">
                  <c:v>12.14</c:v>
                </c:pt>
                <c:pt idx="74">
                  <c:v>12.42</c:v>
                </c:pt>
                <c:pt idx="75">
                  <c:v>12.54</c:v>
                </c:pt>
                <c:pt idx="76">
                  <c:v>12.07</c:v>
                </c:pt>
                <c:pt idx="77">
                  <c:v>13.04</c:v>
                </c:pt>
                <c:pt idx="78">
                  <c:v>13.12</c:v>
                </c:pt>
                <c:pt idx="79">
                  <c:v>13.21</c:v>
                </c:pt>
                <c:pt idx="80">
                  <c:v>12.79</c:v>
                </c:pt>
                <c:pt idx="81">
                  <c:v>12.45</c:v>
                </c:pt>
                <c:pt idx="82">
                  <c:v>14.22</c:v>
                </c:pt>
                <c:pt idx="83">
                  <c:v>13.51</c:v>
                </c:pt>
                <c:pt idx="84">
                  <c:v>13.08</c:v>
                </c:pt>
                <c:pt idx="85">
                  <c:v>13.09</c:v>
                </c:pt>
                <c:pt idx="86">
                  <c:v>12.91</c:v>
                </c:pt>
                <c:pt idx="87">
                  <c:v>13.15</c:v>
                </c:pt>
                <c:pt idx="88">
                  <c:v>13.21</c:v>
                </c:pt>
                <c:pt idx="89">
                  <c:v>12.88</c:v>
                </c:pt>
                <c:pt idx="90">
                  <c:v>13.6</c:v>
                </c:pt>
                <c:pt idx="91">
                  <c:v>12.95</c:v>
                </c:pt>
                <c:pt idx="92">
                  <c:v>13.96</c:v>
                </c:pt>
                <c:pt idx="93">
                  <c:v>14.01</c:v>
                </c:pt>
                <c:pt idx="94">
                  <c:v>13.5</c:v>
                </c:pt>
                <c:pt idx="95">
                  <c:v>13.51</c:v>
                </c:pt>
                <c:pt idx="96">
                  <c:v>12.76</c:v>
                </c:pt>
                <c:pt idx="97">
                  <c:v>13.3</c:v>
                </c:pt>
                <c:pt idx="98">
                  <c:v>13.06</c:v>
                </c:pt>
                <c:pt idx="99">
                  <c:v>13.24</c:v>
                </c:pt>
                <c:pt idx="100">
                  <c:v>14.08</c:v>
                </c:pt>
                <c:pt idx="101">
                  <c:v>13.34</c:v>
                </c:pt>
                <c:pt idx="102">
                  <c:v>13.53</c:v>
                </c:pt>
                <c:pt idx="103">
                  <c:v>12.83</c:v>
                </c:pt>
                <c:pt idx="104">
                  <c:v>13.05</c:v>
                </c:pt>
                <c:pt idx="105">
                  <c:v>12.78</c:v>
                </c:pt>
                <c:pt idx="106">
                  <c:v>13.29</c:v>
                </c:pt>
                <c:pt idx="107">
                  <c:v>13.63</c:v>
                </c:pt>
                <c:pt idx="108">
                  <c:v>14.87</c:v>
                </c:pt>
                <c:pt idx="109">
                  <c:v>17.059999999999999</c:v>
                </c:pt>
                <c:pt idx="110">
                  <c:v>14.84</c:v>
                </c:pt>
                <c:pt idx="111">
                  <c:v>14.71</c:v>
                </c:pt>
                <c:pt idx="112">
                  <c:v>16.670000000000002</c:v>
                </c:pt>
                <c:pt idx="113">
                  <c:v>14.73</c:v>
                </c:pt>
                <c:pt idx="114">
                  <c:v>13.64</c:v>
                </c:pt>
                <c:pt idx="115">
                  <c:v>13.94</c:v>
                </c:pt>
                <c:pt idx="116">
                  <c:v>13.42</c:v>
                </c:pt>
                <c:pt idx="117">
                  <c:v>12.85</c:v>
                </c:pt>
                <c:pt idx="118">
                  <c:v>14.67</c:v>
                </c:pt>
                <c:pt idx="119">
                  <c:v>14.21</c:v>
                </c:pt>
                <c:pt idx="120">
                  <c:v>15.75</c:v>
                </c:pt>
                <c:pt idx="121">
                  <c:v>16.649999999999999</c:v>
                </c:pt>
                <c:pt idx="122">
                  <c:v>18.89</c:v>
                </c:pt>
                <c:pt idx="123">
                  <c:v>15.53</c:v>
                </c:pt>
                <c:pt idx="124">
                  <c:v>15.54</c:v>
                </c:pt>
                <c:pt idx="125">
                  <c:v>16.23</c:v>
                </c:pt>
                <c:pt idx="126">
                  <c:v>15.4</c:v>
                </c:pt>
                <c:pt idx="127">
                  <c:v>14.92</c:v>
                </c:pt>
                <c:pt idx="128">
                  <c:v>15.48</c:v>
                </c:pt>
                <c:pt idx="129">
                  <c:v>14.72</c:v>
                </c:pt>
                <c:pt idx="130">
                  <c:v>15.16</c:v>
                </c:pt>
                <c:pt idx="131">
                  <c:v>17.57</c:v>
                </c:pt>
                <c:pt idx="132">
                  <c:v>16.64</c:v>
                </c:pt>
                <c:pt idx="133">
                  <c:v>15.54</c:v>
                </c:pt>
                <c:pt idx="134">
                  <c:v>15.15</c:v>
                </c:pt>
                <c:pt idx="135">
                  <c:v>15.59</c:v>
                </c:pt>
                <c:pt idx="136">
                  <c:v>15.63</c:v>
                </c:pt>
                <c:pt idx="137">
                  <c:v>16</c:v>
                </c:pt>
                <c:pt idx="138">
                  <c:v>15.23</c:v>
                </c:pt>
                <c:pt idx="139">
                  <c:v>16.95</c:v>
                </c:pt>
                <c:pt idx="140">
                  <c:v>16.809999999999999</c:v>
                </c:pt>
                <c:pt idx="141">
                  <c:v>18.55</c:v>
                </c:pt>
                <c:pt idx="142">
                  <c:v>18.100000000000001</c:v>
                </c:pt>
                <c:pt idx="143">
                  <c:v>20.74</c:v>
                </c:pt>
                <c:pt idx="144">
                  <c:v>24.17</c:v>
                </c:pt>
                <c:pt idx="145">
                  <c:v>20.87</c:v>
                </c:pt>
                <c:pt idx="146">
                  <c:v>23.52</c:v>
                </c:pt>
                <c:pt idx="147">
                  <c:v>23.67</c:v>
                </c:pt>
                <c:pt idx="148">
                  <c:v>21.22</c:v>
                </c:pt>
                <c:pt idx="149">
                  <c:v>25.16</c:v>
                </c:pt>
                <c:pt idx="150">
                  <c:v>22.94</c:v>
                </c:pt>
                <c:pt idx="151">
                  <c:v>21.56</c:v>
                </c:pt>
                <c:pt idx="152">
                  <c:v>21.45</c:v>
                </c:pt>
                <c:pt idx="153">
                  <c:v>26.48</c:v>
                </c:pt>
                <c:pt idx="154">
                  <c:v>28.3</c:v>
                </c:pt>
                <c:pt idx="155">
                  <c:v>26.57</c:v>
                </c:pt>
                <c:pt idx="156">
                  <c:v>27.68</c:v>
                </c:pt>
                <c:pt idx="157">
                  <c:v>30.67</c:v>
                </c:pt>
                <c:pt idx="158">
                  <c:v>30.83</c:v>
                </c:pt>
                <c:pt idx="159">
                  <c:v>29.99</c:v>
                </c:pt>
                <c:pt idx="160">
                  <c:v>26.33</c:v>
                </c:pt>
                <c:pt idx="161">
                  <c:v>25.25</c:v>
                </c:pt>
                <c:pt idx="162">
                  <c:v>22.89</c:v>
                </c:pt>
                <c:pt idx="163">
                  <c:v>22.62</c:v>
                </c:pt>
                <c:pt idx="164">
                  <c:v>20.72</c:v>
                </c:pt>
                <c:pt idx="165">
                  <c:v>22.72</c:v>
                </c:pt>
                <c:pt idx="166">
                  <c:v>26.3</c:v>
                </c:pt>
                <c:pt idx="167">
                  <c:v>23.81</c:v>
                </c:pt>
                <c:pt idx="168">
                  <c:v>25.06</c:v>
                </c:pt>
                <c:pt idx="169">
                  <c:v>23.38</c:v>
                </c:pt>
                <c:pt idx="170">
                  <c:v>22.78</c:v>
                </c:pt>
                <c:pt idx="171">
                  <c:v>24.58</c:v>
                </c:pt>
                <c:pt idx="172">
                  <c:v>23.99</c:v>
                </c:pt>
                <c:pt idx="173">
                  <c:v>26.23</c:v>
                </c:pt>
                <c:pt idx="174">
                  <c:v>27.38</c:v>
                </c:pt>
                <c:pt idx="175">
                  <c:v>25.27</c:v>
                </c:pt>
                <c:pt idx="176">
                  <c:v>24.96</c:v>
                </c:pt>
                <c:pt idx="177">
                  <c:v>24.76</c:v>
                </c:pt>
                <c:pt idx="178">
                  <c:v>24.92</c:v>
                </c:pt>
                <c:pt idx="179">
                  <c:v>26.48</c:v>
                </c:pt>
                <c:pt idx="180">
                  <c:v>20.350000000000001</c:v>
                </c:pt>
                <c:pt idx="181">
                  <c:v>20.03</c:v>
                </c:pt>
                <c:pt idx="182">
                  <c:v>20.45</c:v>
                </c:pt>
                <c:pt idx="183">
                  <c:v>19</c:v>
                </c:pt>
                <c:pt idx="184">
                  <c:v>19.37</c:v>
                </c:pt>
                <c:pt idx="185">
                  <c:v>18.600000000000001</c:v>
                </c:pt>
                <c:pt idx="186">
                  <c:v>17.63</c:v>
                </c:pt>
                <c:pt idx="187">
                  <c:v>17</c:v>
                </c:pt>
                <c:pt idx="188">
                  <c:v>18</c:v>
                </c:pt>
                <c:pt idx="189">
                  <c:v>17.84</c:v>
                </c:pt>
                <c:pt idx="190">
                  <c:v>18.489999999999998</c:v>
                </c:pt>
                <c:pt idx="191">
                  <c:v>18.8</c:v>
                </c:pt>
                <c:pt idx="192">
                  <c:v>18.440000000000001</c:v>
                </c:pt>
                <c:pt idx="193">
                  <c:v>16.91</c:v>
                </c:pt>
                <c:pt idx="194">
                  <c:v>17.46</c:v>
                </c:pt>
                <c:pt idx="195">
                  <c:v>16.12</c:v>
                </c:pt>
                <c:pt idx="196">
                  <c:v>16.670000000000002</c:v>
                </c:pt>
                <c:pt idx="197">
                  <c:v>18.88</c:v>
                </c:pt>
                <c:pt idx="198">
                  <c:v>17.73</c:v>
                </c:pt>
                <c:pt idx="199">
                  <c:v>19.25</c:v>
                </c:pt>
                <c:pt idx="200">
                  <c:v>20.02</c:v>
                </c:pt>
                <c:pt idx="201">
                  <c:v>18.54</c:v>
                </c:pt>
                <c:pt idx="202">
                  <c:v>18.5</c:v>
                </c:pt>
                <c:pt idx="203">
                  <c:v>22.96</c:v>
                </c:pt>
                <c:pt idx="204">
                  <c:v>21.64</c:v>
                </c:pt>
                <c:pt idx="205">
                  <c:v>20.41</c:v>
                </c:pt>
                <c:pt idx="206">
                  <c:v>20.8</c:v>
                </c:pt>
                <c:pt idx="207">
                  <c:v>21.17</c:v>
                </c:pt>
                <c:pt idx="208">
                  <c:v>19.559999999999999</c:v>
                </c:pt>
                <c:pt idx="209">
                  <c:v>19.87</c:v>
                </c:pt>
                <c:pt idx="210">
                  <c:v>21.07</c:v>
                </c:pt>
                <c:pt idx="211">
                  <c:v>18.53</c:v>
                </c:pt>
                <c:pt idx="212">
                  <c:v>23.21</c:v>
                </c:pt>
                <c:pt idx="213">
                  <c:v>23.01</c:v>
                </c:pt>
                <c:pt idx="214">
                  <c:v>24.31</c:v>
                </c:pt>
                <c:pt idx="215">
                  <c:v>21.39</c:v>
                </c:pt>
                <c:pt idx="216">
                  <c:v>26.49</c:v>
                </c:pt>
                <c:pt idx="217">
                  <c:v>26.16</c:v>
                </c:pt>
                <c:pt idx="218">
                  <c:v>28.5</c:v>
                </c:pt>
                <c:pt idx="219">
                  <c:v>31.09</c:v>
                </c:pt>
                <c:pt idx="220">
                  <c:v>24.1</c:v>
                </c:pt>
                <c:pt idx="221">
                  <c:v>25.94</c:v>
                </c:pt>
                <c:pt idx="222">
                  <c:v>28.06</c:v>
                </c:pt>
                <c:pt idx="223">
                  <c:v>25.49</c:v>
                </c:pt>
                <c:pt idx="224">
                  <c:v>26.01</c:v>
                </c:pt>
                <c:pt idx="225">
                  <c:v>24.88</c:v>
                </c:pt>
                <c:pt idx="226">
                  <c:v>26.84</c:v>
                </c:pt>
                <c:pt idx="227">
                  <c:v>25.61</c:v>
                </c:pt>
                <c:pt idx="228">
                  <c:v>28.91</c:v>
                </c:pt>
                <c:pt idx="229">
                  <c:v>26.28</c:v>
                </c:pt>
                <c:pt idx="230">
                  <c:v>24.11</c:v>
                </c:pt>
                <c:pt idx="231">
                  <c:v>23.97</c:v>
                </c:pt>
                <c:pt idx="232">
                  <c:v>22.87</c:v>
                </c:pt>
                <c:pt idx="233">
                  <c:v>23.61</c:v>
                </c:pt>
                <c:pt idx="234">
                  <c:v>23.79</c:v>
                </c:pt>
                <c:pt idx="235">
                  <c:v>22.53</c:v>
                </c:pt>
                <c:pt idx="236">
                  <c:v>20.96</c:v>
                </c:pt>
                <c:pt idx="237">
                  <c:v>20.85</c:v>
                </c:pt>
                <c:pt idx="238">
                  <c:v>20.74</c:v>
                </c:pt>
                <c:pt idx="239">
                  <c:v>23.59</c:v>
                </c:pt>
                <c:pt idx="240">
                  <c:v>22.47</c:v>
                </c:pt>
                <c:pt idx="241">
                  <c:v>22.56</c:v>
                </c:pt>
                <c:pt idx="242">
                  <c:v>23.27</c:v>
                </c:pt>
                <c:pt idx="243">
                  <c:v>24.52</c:v>
                </c:pt>
                <c:pt idx="244">
                  <c:v>22.64</c:v>
                </c:pt>
                <c:pt idx="245">
                  <c:v>21.68</c:v>
                </c:pt>
                <c:pt idx="246">
                  <c:v>20.58</c:v>
                </c:pt>
                <c:pt idx="247">
                  <c:v>18.47</c:v>
                </c:pt>
                <c:pt idx="248">
                  <c:v>18.61</c:v>
                </c:pt>
                <c:pt idx="249">
                  <c:v>18.66</c:v>
                </c:pt>
                <c:pt idx="250">
                  <c:v>20.260000000000002</c:v>
                </c:pt>
                <c:pt idx="251">
                  <c:v>20.74</c:v>
                </c:pt>
                <c:pt idx="252">
                  <c:v>22.5</c:v>
                </c:pt>
                <c:pt idx="253">
                  <c:v>23.17</c:v>
                </c:pt>
                <c:pt idx="254">
                  <c:v>22.49</c:v>
                </c:pt>
                <c:pt idx="255">
                  <c:v>23.94</c:v>
                </c:pt>
                <c:pt idx="256">
                  <c:v>23.79</c:v>
                </c:pt>
                <c:pt idx="257">
                  <c:v>25.43</c:v>
                </c:pt>
                <c:pt idx="258">
                  <c:v>24.12</c:v>
                </c:pt>
                <c:pt idx="259">
                  <c:v>23.45</c:v>
                </c:pt>
                <c:pt idx="260">
                  <c:v>23.68</c:v>
                </c:pt>
                <c:pt idx="261">
                  <c:v>22.9</c:v>
                </c:pt>
                <c:pt idx="262">
                  <c:v>23.34</c:v>
                </c:pt>
                <c:pt idx="263">
                  <c:v>24.38</c:v>
                </c:pt>
                <c:pt idx="264">
                  <c:v>28.46</c:v>
                </c:pt>
                <c:pt idx="265">
                  <c:v>27.18</c:v>
                </c:pt>
                <c:pt idx="266">
                  <c:v>31.01</c:v>
                </c:pt>
                <c:pt idx="267">
                  <c:v>29.02</c:v>
                </c:pt>
                <c:pt idx="268">
                  <c:v>27.78</c:v>
                </c:pt>
                <c:pt idx="269">
                  <c:v>29.08</c:v>
                </c:pt>
                <c:pt idx="270">
                  <c:v>27.78</c:v>
                </c:pt>
                <c:pt idx="271">
                  <c:v>27.32</c:v>
                </c:pt>
                <c:pt idx="272">
                  <c:v>27.62</c:v>
                </c:pt>
                <c:pt idx="273">
                  <c:v>26.2</c:v>
                </c:pt>
                <c:pt idx="274">
                  <c:v>24.02</c:v>
                </c:pt>
                <c:pt idx="275">
                  <c:v>25.99</c:v>
                </c:pt>
                <c:pt idx="276">
                  <c:v>28.24</c:v>
                </c:pt>
                <c:pt idx="277">
                  <c:v>28.97</c:v>
                </c:pt>
                <c:pt idx="278">
                  <c:v>27.66</c:v>
                </c:pt>
                <c:pt idx="279">
                  <c:v>28.01</c:v>
                </c:pt>
                <c:pt idx="280">
                  <c:v>27.6</c:v>
                </c:pt>
                <c:pt idx="281">
                  <c:v>26.33</c:v>
                </c:pt>
                <c:pt idx="282">
                  <c:v>24.88</c:v>
                </c:pt>
                <c:pt idx="283">
                  <c:v>25.54</c:v>
                </c:pt>
                <c:pt idx="284">
                  <c:v>25.02</c:v>
                </c:pt>
                <c:pt idx="285">
                  <c:v>25.59</c:v>
                </c:pt>
                <c:pt idx="286">
                  <c:v>24.4</c:v>
                </c:pt>
                <c:pt idx="287">
                  <c:v>25.12</c:v>
                </c:pt>
                <c:pt idx="288">
                  <c:v>24.06</c:v>
                </c:pt>
                <c:pt idx="289">
                  <c:v>23.03</c:v>
                </c:pt>
                <c:pt idx="290">
                  <c:v>21.9</c:v>
                </c:pt>
                <c:pt idx="291">
                  <c:v>22.69</c:v>
                </c:pt>
                <c:pt idx="292">
                  <c:v>23.53</c:v>
                </c:pt>
                <c:pt idx="293">
                  <c:v>26.54</c:v>
                </c:pt>
                <c:pt idx="294">
                  <c:v>26.28</c:v>
                </c:pt>
                <c:pt idx="295">
                  <c:v>25.52</c:v>
                </c:pt>
                <c:pt idx="296">
                  <c:v>24.6</c:v>
                </c:pt>
                <c:pt idx="297">
                  <c:v>27.55</c:v>
                </c:pt>
                <c:pt idx="298">
                  <c:v>27.49</c:v>
                </c:pt>
                <c:pt idx="299">
                  <c:v>29.38</c:v>
                </c:pt>
                <c:pt idx="300">
                  <c:v>26.36</c:v>
                </c:pt>
                <c:pt idx="301">
                  <c:v>27.22</c:v>
                </c:pt>
                <c:pt idx="302">
                  <c:v>27.29</c:v>
                </c:pt>
                <c:pt idx="303">
                  <c:v>31.16</c:v>
                </c:pt>
                <c:pt idx="304">
                  <c:v>32.24</c:v>
                </c:pt>
                <c:pt idx="305">
                  <c:v>25.79</c:v>
                </c:pt>
                <c:pt idx="306">
                  <c:v>29.84</c:v>
                </c:pt>
                <c:pt idx="307">
                  <c:v>26.62</c:v>
                </c:pt>
                <c:pt idx="308">
                  <c:v>25.73</c:v>
                </c:pt>
                <c:pt idx="309">
                  <c:v>25.72</c:v>
                </c:pt>
                <c:pt idx="310">
                  <c:v>26.08</c:v>
                </c:pt>
                <c:pt idx="311">
                  <c:v>25.88</c:v>
                </c:pt>
                <c:pt idx="312">
                  <c:v>25.71</c:v>
                </c:pt>
                <c:pt idx="313">
                  <c:v>25.61</c:v>
                </c:pt>
                <c:pt idx="314">
                  <c:v>22.68</c:v>
                </c:pt>
                <c:pt idx="315">
                  <c:v>23.43</c:v>
                </c:pt>
                <c:pt idx="316">
                  <c:v>23.21</c:v>
                </c:pt>
                <c:pt idx="317">
                  <c:v>22.45</c:v>
                </c:pt>
                <c:pt idx="318">
                  <c:v>22.42</c:v>
                </c:pt>
                <c:pt idx="319">
                  <c:v>22.36</c:v>
                </c:pt>
                <c:pt idx="320">
                  <c:v>22.81</c:v>
                </c:pt>
                <c:pt idx="321">
                  <c:v>21.98</c:v>
                </c:pt>
                <c:pt idx="322">
                  <c:v>23.46</c:v>
                </c:pt>
                <c:pt idx="323">
                  <c:v>23.82</c:v>
                </c:pt>
                <c:pt idx="324">
                  <c:v>22.78</c:v>
                </c:pt>
                <c:pt idx="325">
                  <c:v>20.53</c:v>
                </c:pt>
                <c:pt idx="326">
                  <c:v>20.37</c:v>
                </c:pt>
                <c:pt idx="327">
                  <c:v>20.13</c:v>
                </c:pt>
                <c:pt idx="328">
                  <c:v>20.5</c:v>
                </c:pt>
                <c:pt idx="329">
                  <c:v>20.87</c:v>
                </c:pt>
                <c:pt idx="330">
                  <c:v>20.260000000000002</c:v>
                </c:pt>
                <c:pt idx="331">
                  <c:v>20.059999999999999</c:v>
                </c:pt>
                <c:pt idx="332">
                  <c:v>19.59</c:v>
                </c:pt>
                <c:pt idx="333">
                  <c:v>19.64</c:v>
                </c:pt>
                <c:pt idx="334">
                  <c:v>20.239999999999998</c:v>
                </c:pt>
                <c:pt idx="335">
                  <c:v>20.79</c:v>
                </c:pt>
                <c:pt idx="336">
                  <c:v>18.88</c:v>
                </c:pt>
                <c:pt idx="337">
                  <c:v>18.18</c:v>
                </c:pt>
                <c:pt idx="338">
                  <c:v>18.899999999999999</c:v>
                </c:pt>
                <c:pt idx="339">
                  <c:v>18.21</c:v>
                </c:pt>
                <c:pt idx="340">
                  <c:v>19.73</c:v>
                </c:pt>
                <c:pt idx="341">
                  <c:v>19.399999999999999</c:v>
                </c:pt>
                <c:pt idx="342">
                  <c:v>19.41</c:v>
                </c:pt>
                <c:pt idx="343">
                  <c:v>17.79</c:v>
                </c:pt>
                <c:pt idx="344">
                  <c:v>17.98</c:v>
                </c:pt>
                <c:pt idx="345">
                  <c:v>17.66</c:v>
                </c:pt>
                <c:pt idx="346">
                  <c:v>16.3</c:v>
                </c:pt>
                <c:pt idx="347">
                  <c:v>16.47</c:v>
                </c:pt>
                <c:pt idx="348">
                  <c:v>17.010000000000002</c:v>
                </c:pt>
                <c:pt idx="349">
                  <c:v>17.579999999999998</c:v>
                </c:pt>
                <c:pt idx="350">
                  <c:v>18.59</c:v>
                </c:pt>
                <c:pt idx="351">
                  <c:v>18.05</c:v>
                </c:pt>
                <c:pt idx="352">
                  <c:v>19.55</c:v>
                </c:pt>
                <c:pt idx="353">
                  <c:v>19.64</c:v>
                </c:pt>
                <c:pt idx="354">
                  <c:v>19.07</c:v>
                </c:pt>
                <c:pt idx="355">
                  <c:v>18.14</c:v>
                </c:pt>
                <c:pt idx="356">
                  <c:v>17.829999999999998</c:v>
                </c:pt>
                <c:pt idx="357">
                  <c:v>19.829999999999998</c:v>
                </c:pt>
                <c:pt idx="358">
                  <c:v>20.239999999999998</c:v>
                </c:pt>
                <c:pt idx="359">
                  <c:v>20.8</c:v>
                </c:pt>
                <c:pt idx="360">
                  <c:v>18.63</c:v>
                </c:pt>
                <c:pt idx="361">
                  <c:v>23.56</c:v>
                </c:pt>
                <c:pt idx="362">
                  <c:v>23.12</c:v>
                </c:pt>
                <c:pt idx="363">
                  <c:v>23.18</c:v>
                </c:pt>
                <c:pt idx="364">
                  <c:v>24.12</c:v>
                </c:pt>
                <c:pt idx="365">
                  <c:v>23.33</c:v>
                </c:pt>
                <c:pt idx="366">
                  <c:v>21.22</c:v>
                </c:pt>
                <c:pt idx="367">
                  <c:v>20.95</c:v>
                </c:pt>
                <c:pt idx="368">
                  <c:v>21.13</c:v>
                </c:pt>
                <c:pt idx="369">
                  <c:v>22.24</c:v>
                </c:pt>
                <c:pt idx="370">
                  <c:v>21.58</c:v>
                </c:pt>
                <c:pt idx="371">
                  <c:v>22.87</c:v>
                </c:pt>
                <c:pt idx="372">
                  <c:v>22.64</c:v>
                </c:pt>
                <c:pt idx="373">
                  <c:v>22.42</c:v>
                </c:pt>
                <c:pt idx="374">
                  <c:v>21.14</c:v>
                </c:pt>
                <c:pt idx="375">
                  <c:v>23.93</c:v>
                </c:pt>
                <c:pt idx="376">
                  <c:v>23.44</c:v>
                </c:pt>
                <c:pt idx="377">
                  <c:v>23.95</c:v>
                </c:pt>
                <c:pt idx="378">
                  <c:v>23.65</c:v>
                </c:pt>
                <c:pt idx="379">
                  <c:v>25.92</c:v>
                </c:pt>
                <c:pt idx="380">
                  <c:v>24.79</c:v>
                </c:pt>
                <c:pt idx="381">
                  <c:v>25.78</c:v>
                </c:pt>
                <c:pt idx="382">
                  <c:v>23.15</c:v>
                </c:pt>
                <c:pt idx="383">
                  <c:v>25.23</c:v>
                </c:pt>
                <c:pt idx="384">
                  <c:v>25.59</c:v>
                </c:pt>
                <c:pt idx="385">
                  <c:v>27.49</c:v>
                </c:pt>
                <c:pt idx="386">
                  <c:v>28.48</c:v>
                </c:pt>
                <c:pt idx="387">
                  <c:v>28.54</c:v>
                </c:pt>
                <c:pt idx="388">
                  <c:v>25.1</c:v>
                </c:pt>
                <c:pt idx="389">
                  <c:v>25.01</c:v>
                </c:pt>
                <c:pt idx="390">
                  <c:v>24.05</c:v>
                </c:pt>
                <c:pt idx="391">
                  <c:v>23.05</c:v>
                </c:pt>
                <c:pt idx="392">
                  <c:v>21.18</c:v>
                </c:pt>
                <c:pt idx="393">
                  <c:v>21.31</c:v>
                </c:pt>
                <c:pt idx="394">
                  <c:v>23.44</c:v>
                </c:pt>
                <c:pt idx="395">
                  <c:v>22.91</c:v>
                </c:pt>
                <c:pt idx="396">
                  <c:v>24.23</c:v>
                </c:pt>
                <c:pt idx="397">
                  <c:v>22.03</c:v>
                </c:pt>
                <c:pt idx="398">
                  <c:v>21.21</c:v>
                </c:pt>
                <c:pt idx="399">
                  <c:v>22.94</c:v>
                </c:pt>
                <c:pt idx="400">
                  <c:v>22.57</c:v>
                </c:pt>
                <c:pt idx="401">
                  <c:v>23.49</c:v>
                </c:pt>
                <c:pt idx="402">
                  <c:v>21.14</c:v>
                </c:pt>
                <c:pt idx="403">
                  <c:v>20.23</c:v>
                </c:pt>
                <c:pt idx="404">
                  <c:v>21.15</c:v>
                </c:pt>
                <c:pt idx="405">
                  <c:v>20.66</c:v>
                </c:pt>
                <c:pt idx="406">
                  <c:v>20.12</c:v>
                </c:pt>
                <c:pt idx="407">
                  <c:v>21.17</c:v>
                </c:pt>
                <c:pt idx="408">
                  <c:v>21.55</c:v>
                </c:pt>
                <c:pt idx="409">
                  <c:v>20.34</c:v>
                </c:pt>
                <c:pt idx="410">
                  <c:v>19.579999999999998</c:v>
                </c:pt>
                <c:pt idx="411">
                  <c:v>20.98</c:v>
                </c:pt>
                <c:pt idx="412">
                  <c:v>21.28</c:v>
                </c:pt>
                <c:pt idx="413">
                  <c:v>20.420000000000002</c:v>
                </c:pt>
                <c:pt idx="414">
                  <c:v>19.82</c:v>
                </c:pt>
                <c:pt idx="415">
                  <c:v>18.809999999999999</c:v>
                </c:pt>
                <c:pt idx="416">
                  <c:v>20.97</c:v>
                </c:pt>
                <c:pt idx="417">
                  <c:v>20.49</c:v>
                </c:pt>
                <c:pt idx="418">
                  <c:v>19.760000000000002</c:v>
                </c:pt>
                <c:pt idx="419">
                  <c:v>19.43</c:v>
                </c:pt>
                <c:pt idx="420">
                  <c:v>20.65</c:v>
                </c:pt>
                <c:pt idx="421">
                  <c:v>21.99</c:v>
                </c:pt>
                <c:pt idx="422">
                  <c:v>21.43</c:v>
                </c:pt>
                <c:pt idx="423">
                  <c:v>24.03</c:v>
                </c:pt>
                <c:pt idx="424">
                  <c:v>23.06</c:v>
                </c:pt>
                <c:pt idx="425">
                  <c:v>22.64</c:v>
                </c:pt>
                <c:pt idx="426">
                  <c:v>25.47</c:v>
                </c:pt>
                <c:pt idx="427">
                  <c:v>24.52</c:v>
                </c:pt>
                <c:pt idx="428">
                  <c:v>24.39</c:v>
                </c:pt>
                <c:pt idx="429">
                  <c:v>25.66</c:v>
                </c:pt>
                <c:pt idx="430">
                  <c:v>31.7</c:v>
                </c:pt>
                <c:pt idx="431">
                  <c:v>30.3</c:v>
                </c:pt>
                <c:pt idx="432">
                  <c:v>36.22</c:v>
                </c:pt>
                <c:pt idx="433">
                  <c:v>33.1</c:v>
                </c:pt>
                <c:pt idx="434">
                  <c:v>32.07</c:v>
                </c:pt>
                <c:pt idx="435">
                  <c:v>33.85</c:v>
                </c:pt>
                <c:pt idx="436">
                  <c:v>35.72</c:v>
                </c:pt>
                <c:pt idx="437">
                  <c:v>35.19</c:v>
                </c:pt>
                <c:pt idx="438">
                  <c:v>32.82</c:v>
                </c:pt>
                <c:pt idx="439">
                  <c:v>34.74</c:v>
                </c:pt>
                <c:pt idx="440">
                  <c:v>46.72</c:v>
                </c:pt>
                <c:pt idx="441">
                  <c:v>39.39</c:v>
                </c:pt>
                <c:pt idx="442">
                  <c:v>39.81</c:v>
                </c:pt>
                <c:pt idx="443">
                  <c:v>45.26</c:v>
                </c:pt>
                <c:pt idx="444">
                  <c:v>45.14</c:v>
                </c:pt>
                <c:pt idx="445">
                  <c:v>52.05</c:v>
                </c:pt>
                <c:pt idx="446">
                  <c:v>53.68</c:v>
                </c:pt>
                <c:pt idx="447">
                  <c:v>57.53</c:v>
                </c:pt>
                <c:pt idx="448">
                  <c:v>63.92</c:v>
                </c:pt>
                <c:pt idx="449">
                  <c:v>69.95</c:v>
                </c:pt>
                <c:pt idx="450">
                  <c:v>54.99</c:v>
                </c:pt>
                <c:pt idx="451">
                  <c:v>55.13</c:v>
                </c:pt>
                <c:pt idx="452">
                  <c:v>69.25</c:v>
                </c:pt>
                <c:pt idx="453">
                  <c:v>67.61</c:v>
                </c:pt>
                <c:pt idx="454">
                  <c:v>70.33</c:v>
                </c:pt>
                <c:pt idx="455">
                  <c:v>52.97</c:v>
                </c:pt>
                <c:pt idx="456">
                  <c:v>53.11</c:v>
                </c:pt>
                <c:pt idx="457">
                  <c:v>69.650000000000006</c:v>
                </c:pt>
                <c:pt idx="458">
                  <c:v>67.8</c:v>
                </c:pt>
                <c:pt idx="459">
                  <c:v>79.13</c:v>
                </c:pt>
                <c:pt idx="460">
                  <c:v>80.06</c:v>
                </c:pt>
                <c:pt idx="461">
                  <c:v>66.959999999999994</c:v>
                </c:pt>
                <c:pt idx="462">
                  <c:v>69.959999999999994</c:v>
                </c:pt>
                <c:pt idx="463">
                  <c:v>62.9</c:v>
                </c:pt>
                <c:pt idx="464">
                  <c:v>59.89</c:v>
                </c:pt>
                <c:pt idx="465">
                  <c:v>53.68</c:v>
                </c:pt>
                <c:pt idx="466">
                  <c:v>47.73</c:v>
                </c:pt>
                <c:pt idx="467">
                  <c:v>54.56</c:v>
                </c:pt>
                <c:pt idx="468">
                  <c:v>63.68</c:v>
                </c:pt>
                <c:pt idx="469">
                  <c:v>56.1</c:v>
                </c:pt>
                <c:pt idx="470">
                  <c:v>59.98</c:v>
                </c:pt>
                <c:pt idx="471">
                  <c:v>61.44</c:v>
                </c:pt>
                <c:pt idx="472">
                  <c:v>66.459999999999994</c:v>
                </c:pt>
                <c:pt idx="473">
                  <c:v>59.83</c:v>
                </c:pt>
                <c:pt idx="474">
                  <c:v>66.31</c:v>
                </c:pt>
                <c:pt idx="475">
                  <c:v>69.150000000000006</c:v>
                </c:pt>
                <c:pt idx="476">
                  <c:v>67.64</c:v>
                </c:pt>
                <c:pt idx="477">
                  <c:v>74.260000000000005</c:v>
                </c:pt>
                <c:pt idx="478">
                  <c:v>80.86</c:v>
                </c:pt>
                <c:pt idx="479">
                  <c:v>72.67</c:v>
                </c:pt>
                <c:pt idx="480">
                  <c:v>64.7</c:v>
                </c:pt>
                <c:pt idx="481">
                  <c:v>60.9</c:v>
                </c:pt>
                <c:pt idx="482">
                  <c:v>54.92</c:v>
                </c:pt>
                <c:pt idx="483">
                  <c:v>55.28</c:v>
                </c:pt>
                <c:pt idx="484">
                  <c:v>68.510000000000005</c:v>
                </c:pt>
                <c:pt idx="485">
                  <c:v>62.98</c:v>
                </c:pt>
                <c:pt idx="486">
                  <c:v>60.72</c:v>
                </c:pt>
                <c:pt idx="487">
                  <c:v>63.64</c:v>
                </c:pt>
                <c:pt idx="488">
                  <c:v>59.93</c:v>
                </c:pt>
                <c:pt idx="489">
                  <c:v>58.49</c:v>
                </c:pt>
                <c:pt idx="490">
                  <c:v>58.91</c:v>
                </c:pt>
                <c:pt idx="491">
                  <c:v>55.73</c:v>
                </c:pt>
                <c:pt idx="492">
                  <c:v>55.78</c:v>
                </c:pt>
                <c:pt idx="493">
                  <c:v>54.28</c:v>
                </c:pt>
                <c:pt idx="494">
                  <c:v>56.76</c:v>
                </c:pt>
                <c:pt idx="495">
                  <c:v>52.37</c:v>
                </c:pt>
                <c:pt idx="496">
                  <c:v>49.84</c:v>
                </c:pt>
                <c:pt idx="497">
                  <c:v>47.34</c:v>
                </c:pt>
                <c:pt idx="498">
                  <c:v>44.93</c:v>
                </c:pt>
                <c:pt idx="499">
                  <c:v>44.56</c:v>
                </c:pt>
                <c:pt idx="500">
                  <c:v>45.02</c:v>
                </c:pt>
                <c:pt idx="501">
                  <c:v>44.8</c:v>
                </c:pt>
                <c:pt idx="502">
                  <c:v>43.38</c:v>
                </c:pt>
                <c:pt idx="503">
                  <c:v>43.9</c:v>
                </c:pt>
                <c:pt idx="504">
                  <c:v>41.63</c:v>
                </c:pt>
                <c:pt idx="505">
                  <c:v>40</c:v>
                </c:pt>
                <c:pt idx="506">
                  <c:v>39.19</c:v>
                </c:pt>
                <c:pt idx="507">
                  <c:v>39.08</c:v>
                </c:pt>
                <c:pt idx="508">
                  <c:v>38.56</c:v>
                </c:pt>
                <c:pt idx="509">
                  <c:v>43.39</c:v>
                </c:pt>
                <c:pt idx="510">
                  <c:v>42.56</c:v>
                </c:pt>
                <c:pt idx="511">
                  <c:v>42.82</c:v>
                </c:pt>
                <c:pt idx="512">
                  <c:v>45.84</c:v>
                </c:pt>
                <c:pt idx="513">
                  <c:v>43.27</c:v>
                </c:pt>
                <c:pt idx="514">
                  <c:v>49.14</c:v>
                </c:pt>
                <c:pt idx="515">
                  <c:v>51</c:v>
                </c:pt>
                <c:pt idx="516">
                  <c:v>46.11</c:v>
                </c:pt>
                <c:pt idx="517">
                  <c:v>56.65</c:v>
                </c:pt>
                <c:pt idx="518">
                  <c:v>46.42</c:v>
                </c:pt>
                <c:pt idx="519">
                  <c:v>47.29</c:v>
                </c:pt>
                <c:pt idx="520">
                  <c:v>47.27</c:v>
                </c:pt>
                <c:pt idx="521">
                  <c:v>45.69</c:v>
                </c:pt>
                <c:pt idx="522">
                  <c:v>42.25</c:v>
                </c:pt>
                <c:pt idx="523">
                  <c:v>39.659999999999997</c:v>
                </c:pt>
                <c:pt idx="524">
                  <c:v>42.63</c:v>
                </c:pt>
                <c:pt idx="525">
                  <c:v>44.84</c:v>
                </c:pt>
                <c:pt idx="526">
                  <c:v>45.52</c:v>
                </c:pt>
                <c:pt idx="527">
                  <c:v>43.06</c:v>
                </c:pt>
                <c:pt idx="528">
                  <c:v>43.85</c:v>
                </c:pt>
                <c:pt idx="529">
                  <c:v>43.73</c:v>
                </c:pt>
                <c:pt idx="530">
                  <c:v>43.37</c:v>
                </c:pt>
                <c:pt idx="531">
                  <c:v>43.64</c:v>
                </c:pt>
                <c:pt idx="532">
                  <c:v>46.67</c:v>
                </c:pt>
                <c:pt idx="533">
                  <c:v>44.53</c:v>
                </c:pt>
                <c:pt idx="534">
                  <c:v>41.25</c:v>
                </c:pt>
                <c:pt idx="535">
                  <c:v>42.93</c:v>
                </c:pt>
                <c:pt idx="536">
                  <c:v>48.66</c:v>
                </c:pt>
                <c:pt idx="537">
                  <c:v>48.46</c:v>
                </c:pt>
                <c:pt idx="538">
                  <c:v>47.08</c:v>
                </c:pt>
                <c:pt idx="539">
                  <c:v>49.3</c:v>
                </c:pt>
                <c:pt idx="540">
                  <c:v>52.62</c:v>
                </c:pt>
                <c:pt idx="541">
                  <c:v>45.49</c:v>
                </c:pt>
                <c:pt idx="542">
                  <c:v>44.67</c:v>
                </c:pt>
                <c:pt idx="543">
                  <c:v>44.66</c:v>
                </c:pt>
                <c:pt idx="544">
                  <c:v>46.35</c:v>
                </c:pt>
                <c:pt idx="545">
                  <c:v>52.65</c:v>
                </c:pt>
                <c:pt idx="546">
                  <c:v>50.93</c:v>
                </c:pt>
                <c:pt idx="547">
                  <c:v>47.56</c:v>
                </c:pt>
                <c:pt idx="548">
                  <c:v>50.17</c:v>
                </c:pt>
                <c:pt idx="549">
                  <c:v>49.33</c:v>
                </c:pt>
                <c:pt idx="550">
                  <c:v>49.68</c:v>
                </c:pt>
                <c:pt idx="551">
                  <c:v>44.37</c:v>
                </c:pt>
                <c:pt idx="552">
                  <c:v>43.61</c:v>
                </c:pt>
                <c:pt idx="553">
                  <c:v>41.18</c:v>
                </c:pt>
                <c:pt idx="554">
                  <c:v>42.36</c:v>
                </c:pt>
                <c:pt idx="555">
                  <c:v>43.74</c:v>
                </c:pt>
                <c:pt idx="556">
                  <c:v>40.799999999999997</c:v>
                </c:pt>
                <c:pt idx="557">
                  <c:v>40.06</c:v>
                </c:pt>
                <c:pt idx="558">
                  <c:v>43.68</c:v>
                </c:pt>
                <c:pt idx="559">
                  <c:v>45.89</c:v>
                </c:pt>
                <c:pt idx="560">
                  <c:v>43.23</c:v>
                </c:pt>
                <c:pt idx="561">
                  <c:v>42.93</c:v>
                </c:pt>
                <c:pt idx="562">
                  <c:v>42.25</c:v>
                </c:pt>
                <c:pt idx="563">
                  <c:v>40.36</c:v>
                </c:pt>
                <c:pt idx="564">
                  <c:v>41.04</c:v>
                </c:pt>
                <c:pt idx="565">
                  <c:v>45.54</c:v>
                </c:pt>
                <c:pt idx="566">
                  <c:v>44.14</c:v>
                </c:pt>
                <c:pt idx="567">
                  <c:v>42.28</c:v>
                </c:pt>
                <c:pt idx="568">
                  <c:v>42.04</c:v>
                </c:pt>
                <c:pt idx="569">
                  <c:v>39.700000000000003</c:v>
                </c:pt>
                <c:pt idx="570">
                  <c:v>40.93</c:v>
                </c:pt>
                <c:pt idx="571">
                  <c:v>40.39</c:v>
                </c:pt>
                <c:pt idx="572">
                  <c:v>38.85</c:v>
                </c:pt>
                <c:pt idx="573">
                  <c:v>36.53</c:v>
                </c:pt>
                <c:pt idx="574">
                  <c:v>37.81</c:v>
                </c:pt>
                <c:pt idx="575">
                  <c:v>37.67</c:v>
                </c:pt>
                <c:pt idx="576">
                  <c:v>36.17</c:v>
                </c:pt>
                <c:pt idx="577">
                  <c:v>35.79</c:v>
                </c:pt>
                <c:pt idx="578">
                  <c:v>33.94</c:v>
                </c:pt>
                <c:pt idx="579">
                  <c:v>39.18</c:v>
                </c:pt>
                <c:pt idx="580">
                  <c:v>37.14</c:v>
                </c:pt>
                <c:pt idx="581">
                  <c:v>38.1</c:v>
                </c:pt>
                <c:pt idx="582">
                  <c:v>37.15</c:v>
                </c:pt>
                <c:pt idx="583">
                  <c:v>36.82</c:v>
                </c:pt>
                <c:pt idx="584">
                  <c:v>38.32</c:v>
                </c:pt>
                <c:pt idx="585">
                  <c:v>37.950000000000003</c:v>
                </c:pt>
                <c:pt idx="586">
                  <c:v>36.08</c:v>
                </c:pt>
                <c:pt idx="587">
                  <c:v>36.5</c:v>
                </c:pt>
                <c:pt idx="588">
                  <c:v>35.299999999999997</c:v>
                </c:pt>
                <c:pt idx="589">
                  <c:v>34.53</c:v>
                </c:pt>
                <c:pt idx="590">
                  <c:v>33.36</c:v>
                </c:pt>
                <c:pt idx="591">
                  <c:v>32.450000000000003</c:v>
                </c:pt>
                <c:pt idx="592">
                  <c:v>33.44</c:v>
                </c:pt>
                <c:pt idx="593">
                  <c:v>32.049999999999997</c:v>
                </c:pt>
                <c:pt idx="594">
                  <c:v>32.869999999999997</c:v>
                </c:pt>
                <c:pt idx="595">
                  <c:v>31.8</c:v>
                </c:pt>
                <c:pt idx="596">
                  <c:v>33.65</c:v>
                </c:pt>
                <c:pt idx="597">
                  <c:v>31.37</c:v>
                </c:pt>
                <c:pt idx="598">
                  <c:v>33.119999999999997</c:v>
                </c:pt>
                <c:pt idx="599">
                  <c:v>30.24</c:v>
                </c:pt>
                <c:pt idx="600">
                  <c:v>28.8</c:v>
                </c:pt>
                <c:pt idx="601">
                  <c:v>29.03</c:v>
                </c:pt>
                <c:pt idx="602">
                  <c:v>31.35</c:v>
                </c:pt>
                <c:pt idx="603">
                  <c:v>32.630000000000003</c:v>
                </c:pt>
                <c:pt idx="604">
                  <c:v>30.62</c:v>
                </c:pt>
                <c:pt idx="605">
                  <c:v>32.36</c:v>
                </c:pt>
                <c:pt idx="606">
                  <c:v>31.67</c:v>
                </c:pt>
                <c:pt idx="607">
                  <c:v>28.92</c:v>
                </c:pt>
                <c:pt idx="608">
                  <c:v>30.04</c:v>
                </c:pt>
                <c:pt idx="609">
                  <c:v>29.63</c:v>
                </c:pt>
                <c:pt idx="610">
                  <c:v>31.02</c:v>
                </c:pt>
                <c:pt idx="611">
                  <c:v>30.18</c:v>
                </c:pt>
                <c:pt idx="612">
                  <c:v>29.62</c:v>
                </c:pt>
                <c:pt idx="613">
                  <c:v>29.77</c:v>
                </c:pt>
                <c:pt idx="614">
                  <c:v>28.27</c:v>
                </c:pt>
                <c:pt idx="615">
                  <c:v>28.46</c:v>
                </c:pt>
                <c:pt idx="616">
                  <c:v>28.11</c:v>
                </c:pt>
                <c:pt idx="617">
                  <c:v>28.15</c:v>
                </c:pt>
                <c:pt idx="618">
                  <c:v>30.81</c:v>
                </c:pt>
                <c:pt idx="619">
                  <c:v>32.68</c:v>
                </c:pt>
                <c:pt idx="620">
                  <c:v>31.54</c:v>
                </c:pt>
                <c:pt idx="621">
                  <c:v>30.03</c:v>
                </c:pt>
                <c:pt idx="622">
                  <c:v>27.99</c:v>
                </c:pt>
                <c:pt idx="623">
                  <c:v>31.17</c:v>
                </c:pt>
                <c:pt idx="624">
                  <c:v>30.58</c:v>
                </c:pt>
                <c:pt idx="625">
                  <c:v>29.05</c:v>
                </c:pt>
                <c:pt idx="626">
                  <c:v>26.36</c:v>
                </c:pt>
                <c:pt idx="627">
                  <c:v>25.93</c:v>
                </c:pt>
                <c:pt idx="628">
                  <c:v>25.35</c:v>
                </c:pt>
                <c:pt idx="629">
                  <c:v>26.35</c:v>
                </c:pt>
                <c:pt idx="630">
                  <c:v>26.22</c:v>
                </c:pt>
                <c:pt idx="631">
                  <c:v>27.95</c:v>
                </c:pt>
                <c:pt idx="632">
                  <c:v>29</c:v>
                </c:pt>
                <c:pt idx="633">
                  <c:v>30.85</c:v>
                </c:pt>
                <c:pt idx="634">
                  <c:v>31.3</c:v>
                </c:pt>
                <c:pt idx="635">
                  <c:v>29.78</c:v>
                </c:pt>
                <c:pt idx="636">
                  <c:v>29.02</c:v>
                </c:pt>
                <c:pt idx="637">
                  <c:v>26.31</c:v>
                </c:pt>
                <c:pt idx="638">
                  <c:v>25.02</c:v>
                </c:pt>
                <c:pt idx="639">
                  <c:v>25.89</c:v>
                </c:pt>
                <c:pt idx="640">
                  <c:v>25.42</c:v>
                </c:pt>
                <c:pt idx="641">
                  <c:v>24.34</c:v>
                </c:pt>
                <c:pt idx="642">
                  <c:v>24.4</c:v>
                </c:pt>
                <c:pt idx="643">
                  <c:v>23.87</c:v>
                </c:pt>
                <c:pt idx="644">
                  <c:v>23.47</c:v>
                </c:pt>
                <c:pt idx="645">
                  <c:v>23.43</c:v>
                </c:pt>
                <c:pt idx="646">
                  <c:v>23.09</c:v>
                </c:pt>
                <c:pt idx="647">
                  <c:v>24.28</c:v>
                </c:pt>
                <c:pt idx="648">
                  <c:v>25.01</c:v>
                </c:pt>
                <c:pt idx="649">
                  <c:v>25.61</c:v>
                </c:pt>
                <c:pt idx="650">
                  <c:v>25.4</c:v>
                </c:pt>
                <c:pt idx="651">
                  <c:v>25.92</c:v>
                </c:pt>
                <c:pt idx="652">
                  <c:v>25.56</c:v>
                </c:pt>
                <c:pt idx="653">
                  <c:v>24.89</c:v>
                </c:pt>
                <c:pt idx="654">
                  <c:v>24.9</c:v>
                </c:pt>
                <c:pt idx="655">
                  <c:v>25.67</c:v>
                </c:pt>
                <c:pt idx="656">
                  <c:v>24.76</c:v>
                </c:pt>
                <c:pt idx="657">
                  <c:v>24.99</c:v>
                </c:pt>
                <c:pt idx="658">
                  <c:v>25.99</c:v>
                </c:pt>
                <c:pt idx="659">
                  <c:v>25.45</c:v>
                </c:pt>
                <c:pt idx="660">
                  <c:v>24.71</c:v>
                </c:pt>
                <c:pt idx="661">
                  <c:v>24.27</c:v>
                </c:pt>
                <c:pt idx="662">
                  <c:v>27.89</c:v>
                </c:pt>
                <c:pt idx="663">
                  <c:v>26.18</c:v>
                </c:pt>
                <c:pt idx="664">
                  <c:v>26.26</c:v>
                </c:pt>
                <c:pt idx="665">
                  <c:v>25.09</c:v>
                </c:pt>
                <c:pt idx="666">
                  <c:v>25.01</c:v>
                </c:pt>
                <c:pt idx="667">
                  <c:v>25.14</c:v>
                </c:pt>
                <c:pt idx="668">
                  <c:v>24.92</c:v>
                </c:pt>
                <c:pt idx="669">
                  <c:v>24.95</c:v>
                </c:pt>
                <c:pt idx="670">
                  <c:v>24.68</c:v>
                </c:pt>
                <c:pt idx="671">
                  <c:v>24.76</c:v>
                </c:pt>
                <c:pt idx="672">
                  <c:v>26.01</c:v>
                </c:pt>
                <c:pt idx="673">
                  <c:v>29.15</c:v>
                </c:pt>
                <c:pt idx="674">
                  <c:v>28.9</c:v>
                </c:pt>
                <c:pt idx="675">
                  <c:v>27.1</c:v>
                </c:pt>
                <c:pt idx="676">
                  <c:v>25.26</c:v>
                </c:pt>
                <c:pt idx="677">
                  <c:v>25.62</c:v>
                </c:pt>
                <c:pt idx="678">
                  <c:v>24.32</c:v>
                </c:pt>
                <c:pt idx="679">
                  <c:v>23.55</c:v>
                </c:pt>
                <c:pt idx="680">
                  <c:v>24.15</c:v>
                </c:pt>
                <c:pt idx="681">
                  <c:v>23.86</c:v>
                </c:pt>
                <c:pt idx="682">
                  <c:v>23.42</c:v>
                </c:pt>
                <c:pt idx="683">
                  <c:v>23.69</c:v>
                </c:pt>
                <c:pt idx="684">
                  <c:v>23.65</c:v>
                </c:pt>
                <c:pt idx="685">
                  <c:v>23.92</c:v>
                </c:pt>
                <c:pt idx="686">
                  <c:v>24.06</c:v>
                </c:pt>
                <c:pt idx="687">
                  <c:v>23.08</c:v>
                </c:pt>
                <c:pt idx="688">
                  <c:v>23.49</c:v>
                </c:pt>
                <c:pt idx="689">
                  <c:v>24.95</c:v>
                </c:pt>
                <c:pt idx="690">
                  <c:v>25.61</c:v>
                </c:pt>
                <c:pt idx="691">
                  <c:v>24.88</c:v>
                </c:pt>
                <c:pt idx="692">
                  <c:v>25.19</c:v>
                </c:pt>
                <c:pt idx="693">
                  <c:v>25.61</c:v>
                </c:pt>
                <c:pt idx="694">
                  <c:v>28.27</c:v>
                </c:pt>
                <c:pt idx="695">
                  <c:v>28.68</c:v>
                </c:pt>
                <c:pt idx="696">
                  <c:v>26.84</c:v>
                </c:pt>
                <c:pt idx="697">
                  <c:v>25.7</c:v>
                </c:pt>
                <c:pt idx="698">
                  <c:v>24.68</c:v>
                </c:pt>
                <c:pt idx="699">
                  <c:v>24.18</c:v>
                </c:pt>
                <c:pt idx="700">
                  <c:v>23.12</c:v>
                </c:pt>
                <c:pt idx="701">
                  <c:v>23.01</c:v>
                </c:pt>
                <c:pt idx="702">
                  <c:v>22.99</c:v>
                </c:pt>
                <c:pt idx="703">
                  <c:v>22.86</c:v>
                </c:pt>
                <c:pt idx="704">
                  <c:v>21.72</c:v>
                </c:pt>
                <c:pt idx="705">
                  <c:v>21.43</c:v>
                </c:pt>
                <c:pt idx="706">
                  <c:v>21.49</c:v>
                </c:pt>
                <c:pt idx="707">
                  <c:v>20.9</c:v>
                </c:pt>
                <c:pt idx="708">
                  <c:v>22.22</c:v>
                </c:pt>
                <c:pt idx="709">
                  <c:v>20.69</c:v>
                </c:pt>
                <c:pt idx="710">
                  <c:v>22.27</c:v>
                </c:pt>
                <c:pt idx="711">
                  <c:v>24.31</c:v>
                </c:pt>
                <c:pt idx="712">
                  <c:v>24.83</c:v>
                </c:pt>
                <c:pt idx="713">
                  <c:v>27.91</c:v>
                </c:pt>
                <c:pt idx="714">
                  <c:v>24.76</c:v>
                </c:pt>
                <c:pt idx="715">
                  <c:v>30.69</c:v>
                </c:pt>
                <c:pt idx="716">
                  <c:v>29.78</c:v>
                </c:pt>
                <c:pt idx="717">
                  <c:v>28.81</c:v>
                </c:pt>
                <c:pt idx="718">
                  <c:v>27.72</c:v>
                </c:pt>
                <c:pt idx="719">
                  <c:v>25.43</c:v>
                </c:pt>
                <c:pt idx="720">
                  <c:v>24.19</c:v>
                </c:pt>
                <c:pt idx="721">
                  <c:v>23.15</c:v>
                </c:pt>
                <c:pt idx="722">
                  <c:v>22.84</c:v>
                </c:pt>
                <c:pt idx="723">
                  <c:v>23.04</c:v>
                </c:pt>
                <c:pt idx="724">
                  <c:v>24.24</c:v>
                </c:pt>
                <c:pt idx="725">
                  <c:v>23.36</c:v>
                </c:pt>
                <c:pt idx="726">
                  <c:v>22.89</c:v>
                </c:pt>
                <c:pt idx="727">
                  <c:v>22.41</c:v>
                </c:pt>
                <c:pt idx="728">
                  <c:v>21.63</c:v>
                </c:pt>
                <c:pt idx="729">
                  <c:v>22.63</c:v>
                </c:pt>
                <c:pt idx="730">
                  <c:v>22.19</c:v>
                </c:pt>
                <c:pt idx="731">
                  <c:v>21.16</c:v>
                </c:pt>
                <c:pt idx="732">
                  <c:v>20.47</c:v>
                </c:pt>
                <c:pt idx="733">
                  <c:v>20.48</c:v>
                </c:pt>
                <c:pt idx="734">
                  <c:v>24.74</c:v>
                </c:pt>
                <c:pt idx="735">
                  <c:v>24.51</c:v>
                </c:pt>
                <c:pt idx="736">
                  <c:v>21.92</c:v>
                </c:pt>
                <c:pt idx="737">
                  <c:v>21.12</c:v>
                </c:pt>
                <c:pt idx="738">
                  <c:v>22.46</c:v>
                </c:pt>
                <c:pt idx="739">
                  <c:v>21.25</c:v>
                </c:pt>
                <c:pt idx="740">
                  <c:v>22.1</c:v>
                </c:pt>
                <c:pt idx="741">
                  <c:v>23.69</c:v>
                </c:pt>
                <c:pt idx="742">
                  <c:v>22.66</c:v>
                </c:pt>
                <c:pt idx="743">
                  <c:v>22.32</c:v>
                </c:pt>
                <c:pt idx="744">
                  <c:v>21.59</c:v>
                </c:pt>
                <c:pt idx="745">
                  <c:v>21.15</c:v>
                </c:pt>
                <c:pt idx="746">
                  <c:v>21.49</c:v>
                </c:pt>
                <c:pt idx="747">
                  <c:v>20.54</c:v>
                </c:pt>
                <c:pt idx="748">
                  <c:v>22.51</c:v>
                </c:pt>
                <c:pt idx="749">
                  <c:v>21.68</c:v>
                </c:pt>
                <c:pt idx="750">
                  <c:v>20.49</c:v>
                </c:pt>
                <c:pt idx="751">
                  <c:v>19.54</c:v>
                </c:pt>
                <c:pt idx="752">
                  <c:v>19.71</c:v>
                </c:pt>
                <c:pt idx="753">
                  <c:v>19.47</c:v>
                </c:pt>
                <c:pt idx="754">
                  <c:v>19.93</c:v>
                </c:pt>
                <c:pt idx="755">
                  <c:v>20.010000000000002</c:v>
                </c:pt>
                <c:pt idx="756">
                  <c:v>19.96</c:v>
                </c:pt>
                <c:pt idx="757">
                  <c:v>21.68</c:v>
                </c:pt>
                <c:pt idx="758">
                  <c:v>20.04</c:v>
                </c:pt>
                <c:pt idx="759">
                  <c:v>19.350000000000001</c:v>
                </c:pt>
                <c:pt idx="760">
                  <c:v>19.16</c:v>
                </c:pt>
                <c:pt idx="761">
                  <c:v>19.059999999999999</c:v>
                </c:pt>
                <c:pt idx="762">
                  <c:v>18.13</c:v>
                </c:pt>
                <c:pt idx="763">
                  <c:v>17.55</c:v>
                </c:pt>
                <c:pt idx="764">
                  <c:v>18.25</c:v>
                </c:pt>
                <c:pt idx="765">
                  <c:v>17.850000000000001</c:v>
                </c:pt>
                <c:pt idx="766">
                  <c:v>17.63</c:v>
                </c:pt>
                <c:pt idx="767">
                  <c:v>17.91</c:v>
                </c:pt>
                <c:pt idx="768">
                  <c:v>17.579999999999998</c:v>
                </c:pt>
                <c:pt idx="769">
                  <c:v>18.68</c:v>
                </c:pt>
                <c:pt idx="770">
                  <c:v>22.27</c:v>
                </c:pt>
                <c:pt idx="771">
                  <c:v>27.31</c:v>
                </c:pt>
                <c:pt idx="772">
                  <c:v>25.41</c:v>
                </c:pt>
                <c:pt idx="773">
                  <c:v>24.55</c:v>
                </c:pt>
                <c:pt idx="774">
                  <c:v>23.14</c:v>
                </c:pt>
                <c:pt idx="775">
                  <c:v>23.73</c:v>
                </c:pt>
                <c:pt idx="776">
                  <c:v>24.62</c:v>
                </c:pt>
                <c:pt idx="777">
                  <c:v>22.59</c:v>
                </c:pt>
                <c:pt idx="778">
                  <c:v>21.48</c:v>
                </c:pt>
                <c:pt idx="779">
                  <c:v>21.6</c:v>
                </c:pt>
                <c:pt idx="780">
                  <c:v>26.08</c:v>
                </c:pt>
                <c:pt idx="781">
                  <c:v>26.11</c:v>
                </c:pt>
                <c:pt idx="782">
                  <c:v>26.51</c:v>
                </c:pt>
                <c:pt idx="783">
                  <c:v>26</c:v>
                </c:pt>
                <c:pt idx="784">
                  <c:v>25.4</c:v>
                </c:pt>
                <c:pt idx="785">
                  <c:v>23.96</c:v>
                </c:pt>
                <c:pt idx="786">
                  <c:v>22.73</c:v>
                </c:pt>
                <c:pt idx="787">
                  <c:v>22.25</c:v>
                </c:pt>
                <c:pt idx="788">
                  <c:v>21.72</c:v>
                </c:pt>
                <c:pt idx="789">
                  <c:v>20.63</c:v>
                </c:pt>
                <c:pt idx="790">
                  <c:v>20.02</c:v>
                </c:pt>
                <c:pt idx="791">
                  <c:v>19.940000000000001</c:v>
                </c:pt>
                <c:pt idx="792">
                  <c:v>21.37</c:v>
                </c:pt>
                <c:pt idx="793">
                  <c:v>20.27</c:v>
                </c:pt>
                <c:pt idx="794">
                  <c:v>20.100000000000001</c:v>
                </c:pt>
                <c:pt idx="795">
                  <c:v>19.5</c:v>
                </c:pt>
                <c:pt idx="796">
                  <c:v>19.260000000000002</c:v>
                </c:pt>
                <c:pt idx="797">
                  <c:v>19.059999999999999</c:v>
                </c:pt>
                <c:pt idx="798">
                  <c:v>18.829999999999998</c:v>
                </c:pt>
                <c:pt idx="799">
                  <c:v>18.72</c:v>
                </c:pt>
                <c:pt idx="800">
                  <c:v>17.420000000000002</c:v>
                </c:pt>
                <c:pt idx="801">
                  <c:v>17.79</c:v>
                </c:pt>
                <c:pt idx="802">
                  <c:v>17.920000000000002</c:v>
                </c:pt>
                <c:pt idx="803">
                  <c:v>18.57</c:v>
                </c:pt>
                <c:pt idx="804">
                  <c:v>18.059999999999999</c:v>
                </c:pt>
                <c:pt idx="805">
                  <c:v>17.579999999999998</c:v>
                </c:pt>
                <c:pt idx="806">
                  <c:v>18</c:v>
                </c:pt>
                <c:pt idx="807">
                  <c:v>17.690000000000001</c:v>
                </c:pt>
                <c:pt idx="808">
                  <c:v>16.91</c:v>
                </c:pt>
                <c:pt idx="809">
                  <c:v>16.62</c:v>
                </c:pt>
                <c:pt idx="810">
                  <c:v>16.97</c:v>
                </c:pt>
                <c:pt idx="811">
                  <c:v>16.87</c:v>
                </c:pt>
                <c:pt idx="812">
                  <c:v>16.350000000000001</c:v>
                </c:pt>
                <c:pt idx="813">
                  <c:v>17.55</c:v>
                </c:pt>
                <c:pt idx="814">
                  <c:v>18.399999999999999</c:v>
                </c:pt>
                <c:pt idx="815">
                  <c:v>17.77</c:v>
                </c:pt>
                <c:pt idx="816">
                  <c:v>17.59</c:v>
                </c:pt>
                <c:pt idx="817">
                  <c:v>17.13</c:v>
                </c:pt>
                <c:pt idx="818">
                  <c:v>17.59</c:v>
                </c:pt>
                <c:pt idx="819">
                  <c:v>17.47</c:v>
                </c:pt>
                <c:pt idx="820">
                  <c:v>17.02</c:v>
                </c:pt>
                <c:pt idx="821">
                  <c:v>16.23</c:v>
                </c:pt>
                <c:pt idx="822">
                  <c:v>16.62</c:v>
                </c:pt>
                <c:pt idx="823">
                  <c:v>16.48</c:v>
                </c:pt>
                <c:pt idx="824">
                  <c:v>16.14</c:v>
                </c:pt>
                <c:pt idx="825">
                  <c:v>15.58</c:v>
                </c:pt>
                <c:pt idx="826">
                  <c:v>16.2</c:v>
                </c:pt>
                <c:pt idx="827">
                  <c:v>15.59</c:v>
                </c:pt>
                <c:pt idx="828">
                  <c:v>15.89</c:v>
                </c:pt>
                <c:pt idx="829">
                  <c:v>18.36</c:v>
                </c:pt>
                <c:pt idx="830">
                  <c:v>17.34</c:v>
                </c:pt>
                <c:pt idx="831">
                  <c:v>15.73</c:v>
                </c:pt>
                <c:pt idx="832">
                  <c:v>16.32</c:v>
                </c:pt>
                <c:pt idx="833">
                  <c:v>16.47</c:v>
                </c:pt>
                <c:pt idx="834">
                  <c:v>16.62</c:v>
                </c:pt>
                <c:pt idx="835">
                  <c:v>17.47</c:v>
                </c:pt>
                <c:pt idx="836">
                  <c:v>22.81</c:v>
                </c:pt>
                <c:pt idx="837">
                  <c:v>21.08</c:v>
                </c:pt>
                <c:pt idx="838">
                  <c:v>18.440000000000001</c:v>
                </c:pt>
                <c:pt idx="839">
                  <c:v>22.05</c:v>
                </c:pt>
                <c:pt idx="840">
                  <c:v>20.190000000000001</c:v>
                </c:pt>
                <c:pt idx="841">
                  <c:v>23.84</c:v>
                </c:pt>
                <c:pt idx="842">
                  <c:v>24.91</c:v>
                </c:pt>
                <c:pt idx="843">
                  <c:v>32.799999999999997</c:v>
                </c:pt>
                <c:pt idx="844">
                  <c:v>40.950000000000003</c:v>
                </c:pt>
                <c:pt idx="845">
                  <c:v>28.84</c:v>
                </c:pt>
                <c:pt idx="846">
                  <c:v>28.32</c:v>
                </c:pt>
                <c:pt idx="847">
                  <c:v>25.52</c:v>
                </c:pt>
                <c:pt idx="848">
                  <c:v>26.68</c:v>
                </c:pt>
                <c:pt idx="849">
                  <c:v>31.24</c:v>
                </c:pt>
                <c:pt idx="850">
                  <c:v>30.84</c:v>
                </c:pt>
                <c:pt idx="851">
                  <c:v>33.549999999999997</c:v>
                </c:pt>
                <c:pt idx="852">
                  <c:v>35.32</c:v>
                </c:pt>
                <c:pt idx="853">
                  <c:v>45.79</c:v>
                </c:pt>
                <c:pt idx="854">
                  <c:v>40.1</c:v>
                </c:pt>
                <c:pt idx="855">
                  <c:v>38.32</c:v>
                </c:pt>
                <c:pt idx="856">
                  <c:v>34.61</c:v>
                </c:pt>
                <c:pt idx="857">
                  <c:v>35.020000000000003</c:v>
                </c:pt>
                <c:pt idx="858">
                  <c:v>29.68</c:v>
                </c:pt>
                <c:pt idx="859">
                  <c:v>32.07</c:v>
                </c:pt>
                <c:pt idx="860">
                  <c:v>35.54</c:v>
                </c:pt>
                <c:pt idx="861">
                  <c:v>30.17</c:v>
                </c:pt>
                <c:pt idx="862">
                  <c:v>29.46</c:v>
                </c:pt>
                <c:pt idx="863">
                  <c:v>35.479999999999997</c:v>
                </c:pt>
                <c:pt idx="864">
                  <c:v>36.57</c:v>
                </c:pt>
                <c:pt idx="865">
                  <c:v>33.700000000000003</c:v>
                </c:pt>
                <c:pt idx="866">
                  <c:v>33.729999999999997</c:v>
                </c:pt>
                <c:pt idx="867">
                  <c:v>30.57</c:v>
                </c:pt>
                <c:pt idx="868">
                  <c:v>28.79</c:v>
                </c:pt>
                <c:pt idx="869">
                  <c:v>28.58</c:v>
                </c:pt>
                <c:pt idx="870">
                  <c:v>25.87</c:v>
                </c:pt>
                <c:pt idx="871">
                  <c:v>25.92</c:v>
                </c:pt>
                <c:pt idx="872">
                  <c:v>25.05</c:v>
                </c:pt>
                <c:pt idx="873">
                  <c:v>23.95</c:v>
                </c:pt>
                <c:pt idx="874">
                  <c:v>24.88</c:v>
                </c:pt>
                <c:pt idx="875">
                  <c:v>27.05</c:v>
                </c:pt>
                <c:pt idx="876">
                  <c:v>26.91</c:v>
                </c:pt>
                <c:pt idx="877">
                  <c:v>29.74</c:v>
                </c:pt>
                <c:pt idx="878">
                  <c:v>28.53</c:v>
                </c:pt>
                <c:pt idx="879">
                  <c:v>29</c:v>
                </c:pt>
                <c:pt idx="880">
                  <c:v>34.130000000000003</c:v>
                </c:pt>
                <c:pt idx="881">
                  <c:v>34.54</c:v>
                </c:pt>
                <c:pt idx="882">
                  <c:v>32.86</c:v>
                </c:pt>
                <c:pt idx="883">
                  <c:v>30.12</c:v>
                </c:pt>
                <c:pt idx="884">
                  <c:v>29.65</c:v>
                </c:pt>
                <c:pt idx="885">
                  <c:v>26.84</c:v>
                </c:pt>
                <c:pt idx="886">
                  <c:v>25.71</c:v>
                </c:pt>
                <c:pt idx="887">
                  <c:v>24.98</c:v>
                </c:pt>
                <c:pt idx="888">
                  <c:v>24.43</c:v>
                </c:pt>
                <c:pt idx="889">
                  <c:v>24.56</c:v>
                </c:pt>
                <c:pt idx="890">
                  <c:v>24.89</c:v>
                </c:pt>
                <c:pt idx="891">
                  <c:v>25.14</c:v>
                </c:pt>
                <c:pt idx="892">
                  <c:v>26.25</c:v>
                </c:pt>
                <c:pt idx="893">
                  <c:v>25.97</c:v>
                </c:pt>
                <c:pt idx="894">
                  <c:v>23.93</c:v>
                </c:pt>
                <c:pt idx="895">
                  <c:v>25.64</c:v>
                </c:pt>
                <c:pt idx="896">
                  <c:v>24.63</c:v>
                </c:pt>
                <c:pt idx="897">
                  <c:v>23.47</c:v>
                </c:pt>
                <c:pt idx="898">
                  <c:v>22.73</c:v>
                </c:pt>
                <c:pt idx="899">
                  <c:v>23.19</c:v>
                </c:pt>
                <c:pt idx="900">
                  <c:v>24.25</c:v>
                </c:pt>
                <c:pt idx="901">
                  <c:v>24.13</c:v>
                </c:pt>
                <c:pt idx="902">
                  <c:v>23.5</c:v>
                </c:pt>
                <c:pt idx="903">
                  <c:v>22.01</c:v>
                </c:pt>
                <c:pt idx="904">
                  <c:v>22.63</c:v>
                </c:pt>
                <c:pt idx="905">
                  <c:v>22.21</c:v>
                </c:pt>
                <c:pt idx="906">
                  <c:v>22.1</c:v>
                </c:pt>
                <c:pt idx="907">
                  <c:v>21.74</c:v>
                </c:pt>
                <c:pt idx="908">
                  <c:v>22.14</c:v>
                </c:pt>
                <c:pt idx="909">
                  <c:v>22.37</c:v>
                </c:pt>
                <c:pt idx="910">
                  <c:v>25.39</c:v>
                </c:pt>
                <c:pt idx="911">
                  <c:v>25.73</c:v>
                </c:pt>
                <c:pt idx="912">
                  <c:v>26.24</c:v>
                </c:pt>
                <c:pt idx="913">
                  <c:v>26.1</c:v>
                </c:pt>
                <c:pt idx="914">
                  <c:v>24.33</c:v>
                </c:pt>
                <c:pt idx="915">
                  <c:v>24.59</c:v>
                </c:pt>
                <c:pt idx="916">
                  <c:v>26.44</c:v>
                </c:pt>
                <c:pt idx="917">
                  <c:v>25.49</c:v>
                </c:pt>
                <c:pt idx="918">
                  <c:v>25.66</c:v>
                </c:pt>
                <c:pt idx="919">
                  <c:v>27.46</c:v>
                </c:pt>
                <c:pt idx="920">
                  <c:v>26.7</c:v>
                </c:pt>
                <c:pt idx="921">
                  <c:v>27.37</c:v>
                </c:pt>
                <c:pt idx="922">
                  <c:v>24.45</c:v>
                </c:pt>
                <c:pt idx="923">
                  <c:v>27.21</c:v>
                </c:pt>
                <c:pt idx="924">
                  <c:v>26.05</c:v>
                </c:pt>
                <c:pt idx="925">
                  <c:v>23.89</c:v>
                </c:pt>
                <c:pt idx="926">
                  <c:v>23.19</c:v>
                </c:pt>
                <c:pt idx="927">
                  <c:v>21.31</c:v>
                </c:pt>
                <c:pt idx="928">
                  <c:v>23.8</c:v>
                </c:pt>
                <c:pt idx="929">
                  <c:v>23.25</c:v>
                </c:pt>
                <c:pt idx="930">
                  <c:v>22.81</c:v>
                </c:pt>
                <c:pt idx="931">
                  <c:v>21.99</c:v>
                </c:pt>
                <c:pt idx="932">
                  <c:v>21.21</c:v>
                </c:pt>
                <c:pt idx="933">
                  <c:v>21.56</c:v>
                </c:pt>
                <c:pt idx="934">
                  <c:v>22.1</c:v>
                </c:pt>
                <c:pt idx="935">
                  <c:v>21.72</c:v>
                </c:pt>
                <c:pt idx="936">
                  <c:v>22.01</c:v>
                </c:pt>
                <c:pt idx="937">
                  <c:v>21.5</c:v>
                </c:pt>
                <c:pt idx="938">
                  <c:v>22.35</c:v>
                </c:pt>
                <c:pt idx="939">
                  <c:v>22.51</c:v>
                </c:pt>
                <c:pt idx="940">
                  <c:v>23.87</c:v>
                </c:pt>
                <c:pt idx="941">
                  <c:v>21.71</c:v>
                </c:pt>
                <c:pt idx="942">
                  <c:v>22.54</c:v>
                </c:pt>
                <c:pt idx="943">
                  <c:v>22.6</c:v>
                </c:pt>
                <c:pt idx="944">
                  <c:v>23.25</c:v>
                </c:pt>
                <c:pt idx="945">
                  <c:v>23.7</c:v>
                </c:pt>
              </c:numCache>
            </c:numRef>
          </c:val>
          <c:smooth val="0"/>
          <c:extLst>
            <c:ext xmlns:c16="http://schemas.microsoft.com/office/drawing/2014/chart" uri="{C3380CC4-5D6E-409C-BE32-E72D297353CC}">
              <c16:uniqueId val="{00000000-DC3B-468C-817C-4AA16AC589C1}"/>
            </c:ext>
          </c:extLst>
        </c:ser>
        <c:ser>
          <c:idx val="1"/>
          <c:order val="1"/>
          <c:tx>
            <c:strRef>
              <c:f>'Figure 2.1.8'!$D$4</c:f>
              <c:strCache>
                <c:ptCount val="1"/>
                <c:pt idx="0">
                  <c:v>Implied USD/JPY volatility</c:v>
                </c:pt>
              </c:strCache>
            </c:strRef>
          </c:tx>
          <c:spPr>
            <a:ln w="12700">
              <a:solidFill>
                <a:srgbClr val="FF00FF"/>
              </a:solidFill>
              <a:prstDash val="solid"/>
            </a:ln>
          </c:spPr>
          <c:marker>
            <c:symbol val="none"/>
          </c:marker>
          <c:cat>
            <c:numRef>
              <c:f>'Figure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'Figure 2.1.8'!$D$5:$D$950</c:f>
              <c:numCache>
                <c:formatCode>General</c:formatCode>
                <c:ptCount val="946"/>
                <c:pt idx="0">
                  <c:v>6.5</c:v>
                </c:pt>
                <c:pt idx="1">
                  <c:v>6.65</c:v>
                </c:pt>
                <c:pt idx="2">
                  <c:v>6.4749999999999996</c:v>
                </c:pt>
                <c:pt idx="3">
                  <c:v>6.7504999999999997</c:v>
                </c:pt>
                <c:pt idx="4">
                  <c:v>6.875</c:v>
                </c:pt>
                <c:pt idx="5">
                  <c:v>6.8</c:v>
                </c:pt>
                <c:pt idx="6">
                  <c:v>6.45</c:v>
                </c:pt>
                <c:pt idx="7">
                  <c:v>6.4</c:v>
                </c:pt>
                <c:pt idx="8">
                  <c:v>6.55</c:v>
                </c:pt>
                <c:pt idx="9">
                  <c:v>6.6</c:v>
                </c:pt>
                <c:pt idx="10">
                  <c:v>6.7</c:v>
                </c:pt>
                <c:pt idx="11">
                  <c:v>6.6749999999999998</c:v>
                </c:pt>
                <c:pt idx="12">
                  <c:v>6.7249999999999996</c:v>
                </c:pt>
                <c:pt idx="13">
                  <c:v>6.55</c:v>
                </c:pt>
                <c:pt idx="14">
                  <c:v>6.5250000000000004</c:v>
                </c:pt>
                <c:pt idx="15">
                  <c:v>6.5</c:v>
                </c:pt>
                <c:pt idx="16">
                  <c:v>6.7249999999999996</c:v>
                </c:pt>
                <c:pt idx="17">
                  <c:v>7.45</c:v>
                </c:pt>
                <c:pt idx="18">
                  <c:v>7.05</c:v>
                </c:pt>
                <c:pt idx="19">
                  <c:v>7.1</c:v>
                </c:pt>
                <c:pt idx="20">
                  <c:v>7.125</c:v>
                </c:pt>
                <c:pt idx="21">
                  <c:v>7.25</c:v>
                </c:pt>
                <c:pt idx="22">
                  <c:v>7.5254000000000003</c:v>
                </c:pt>
                <c:pt idx="23">
                  <c:v>7.2750000000000004</c:v>
                </c:pt>
                <c:pt idx="24">
                  <c:v>7.4</c:v>
                </c:pt>
                <c:pt idx="25">
                  <c:v>7.4</c:v>
                </c:pt>
                <c:pt idx="26">
                  <c:v>7.2</c:v>
                </c:pt>
                <c:pt idx="27">
                  <c:v>7.1</c:v>
                </c:pt>
                <c:pt idx="28">
                  <c:v>7.05</c:v>
                </c:pt>
                <c:pt idx="29">
                  <c:v>7</c:v>
                </c:pt>
                <c:pt idx="30">
                  <c:v>6.875</c:v>
                </c:pt>
                <c:pt idx="31">
                  <c:v>7.1</c:v>
                </c:pt>
                <c:pt idx="32">
                  <c:v>7.3</c:v>
                </c:pt>
                <c:pt idx="33">
                  <c:v>7.3250000000000002</c:v>
                </c:pt>
                <c:pt idx="34">
                  <c:v>7.15</c:v>
                </c:pt>
                <c:pt idx="35">
                  <c:v>6.95</c:v>
                </c:pt>
                <c:pt idx="36">
                  <c:v>6.55</c:v>
                </c:pt>
                <c:pt idx="37">
                  <c:v>6.6749999999999998</c:v>
                </c:pt>
                <c:pt idx="38">
                  <c:v>6.9</c:v>
                </c:pt>
                <c:pt idx="39">
                  <c:v>7.8003999999999998</c:v>
                </c:pt>
                <c:pt idx="40">
                  <c:v>7.8</c:v>
                </c:pt>
                <c:pt idx="41">
                  <c:v>8.0500000000000007</c:v>
                </c:pt>
                <c:pt idx="42">
                  <c:v>7.75</c:v>
                </c:pt>
                <c:pt idx="43">
                  <c:v>8.5500000000000007</c:v>
                </c:pt>
                <c:pt idx="44">
                  <c:v>8.125</c:v>
                </c:pt>
                <c:pt idx="45">
                  <c:v>8.15</c:v>
                </c:pt>
                <c:pt idx="46">
                  <c:v>8.3249999999999993</c:v>
                </c:pt>
                <c:pt idx="47">
                  <c:v>7.625</c:v>
                </c:pt>
                <c:pt idx="48">
                  <c:v>7.7004000000000001</c:v>
                </c:pt>
                <c:pt idx="49">
                  <c:v>8.4</c:v>
                </c:pt>
                <c:pt idx="50">
                  <c:v>8.5003999999999991</c:v>
                </c:pt>
                <c:pt idx="51">
                  <c:v>8.3249999999999993</c:v>
                </c:pt>
                <c:pt idx="52">
                  <c:v>8.4</c:v>
                </c:pt>
                <c:pt idx="53">
                  <c:v>8.6999999999999993</c:v>
                </c:pt>
                <c:pt idx="54">
                  <c:v>8.1</c:v>
                </c:pt>
                <c:pt idx="55">
                  <c:v>7.9504000000000001</c:v>
                </c:pt>
                <c:pt idx="56">
                  <c:v>7.9249999999999998</c:v>
                </c:pt>
                <c:pt idx="57">
                  <c:v>7.75</c:v>
                </c:pt>
                <c:pt idx="58">
                  <c:v>7.5750000000000002</c:v>
                </c:pt>
                <c:pt idx="59">
                  <c:v>7.625</c:v>
                </c:pt>
                <c:pt idx="60">
                  <c:v>8.0500000000000007</c:v>
                </c:pt>
                <c:pt idx="61">
                  <c:v>8.1999999999999993</c:v>
                </c:pt>
                <c:pt idx="62">
                  <c:v>8.0250000000000004</c:v>
                </c:pt>
                <c:pt idx="63">
                  <c:v>8.1999999999999993</c:v>
                </c:pt>
                <c:pt idx="64">
                  <c:v>7.8504000000000005</c:v>
                </c:pt>
                <c:pt idx="65">
                  <c:v>7.6753999999999998</c:v>
                </c:pt>
                <c:pt idx="66">
                  <c:v>7.625</c:v>
                </c:pt>
                <c:pt idx="67">
                  <c:v>7.55</c:v>
                </c:pt>
                <c:pt idx="68">
                  <c:v>7.6</c:v>
                </c:pt>
                <c:pt idx="69">
                  <c:v>7.3754</c:v>
                </c:pt>
                <c:pt idx="70">
                  <c:v>7.3</c:v>
                </c:pt>
                <c:pt idx="71">
                  <c:v>7.3</c:v>
                </c:pt>
                <c:pt idx="72">
                  <c:v>7.1</c:v>
                </c:pt>
                <c:pt idx="73">
                  <c:v>7.25</c:v>
                </c:pt>
                <c:pt idx="74">
                  <c:v>7.55</c:v>
                </c:pt>
                <c:pt idx="75">
                  <c:v>7.7</c:v>
                </c:pt>
                <c:pt idx="76">
                  <c:v>7.4</c:v>
                </c:pt>
                <c:pt idx="77">
                  <c:v>7.375</c:v>
                </c:pt>
                <c:pt idx="78">
                  <c:v>7.3</c:v>
                </c:pt>
                <c:pt idx="79">
                  <c:v>7.2750000000000004</c:v>
                </c:pt>
                <c:pt idx="80">
                  <c:v>7.0250000000000004</c:v>
                </c:pt>
                <c:pt idx="81">
                  <c:v>7.05</c:v>
                </c:pt>
                <c:pt idx="82">
                  <c:v>7.15</c:v>
                </c:pt>
                <c:pt idx="83">
                  <c:v>7.1003999999999996</c:v>
                </c:pt>
                <c:pt idx="84">
                  <c:v>6.9749999999999996</c:v>
                </c:pt>
                <c:pt idx="85">
                  <c:v>6.95</c:v>
                </c:pt>
                <c:pt idx="86">
                  <c:v>7</c:v>
                </c:pt>
                <c:pt idx="87">
                  <c:v>6.7750000000000004</c:v>
                </c:pt>
                <c:pt idx="88">
                  <c:v>6.85</c:v>
                </c:pt>
                <c:pt idx="89">
                  <c:v>6.8250000000000002</c:v>
                </c:pt>
                <c:pt idx="90">
                  <c:v>6.6749999999999998</c:v>
                </c:pt>
                <c:pt idx="91">
                  <c:v>6.875</c:v>
                </c:pt>
                <c:pt idx="92">
                  <c:v>6.7249999999999996</c:v>
                </c:pt>
                <c:pt idx="93">
                  <c:v>6.5250000000000004</c:v>
                </c:pt>
                <c:pt idx="94">
                  <c:v>6.375</c:v>
                </c:pt>
                <c:pt idx="95">
                  <c:v>6.4249999999999998</c:v>
                </c:pt>
                <c:pt idx="96">
                  <c:v>6.5250000000000004</c:v>
                </c:pt>
                <c:pt idx="97">
                  <c:v>6.45</c:v>
                </c:pt>
                <c:pt idx="98">
                  <c:v>6.4253999999999998</c:v>
                </c:pt>
                <c:pt idx="99">
                  <c:v>6.4</c:v>
                </c:pt>
                <c:pt idx="100">
                  <c:v>6.5004</c:v>
                </c:pt>
                <c:pt idx="101">
                  <c:v>6.65</c:v>
                </c:pt>
                <c:pt idx="102">
                  <c:v>6.6</c:v>
                </c:pt>
                <c:pt idx="103">
                  <c:v>6.65</c:v>
                </c:pt>
                <c:pt idx="104">
                  <c:v>6.45</c:v>
                </c:pt>
                <c:pt idx="105">
                  <c:v>6.4249999999999998</c:v>
                </c:pt>
                <c:pt idx="106">
                  <c:v>6.2750000000000004</c:v>
                </c:pt>
                <c:pt idx="107">
                  <c:v>6.1003999999999996</c:v>
                </c:pt>
                <c:pt idx="108">
                  <c:v>6.35</c:v>
                </c:pt>
                <c:pt idx="109">
                  <c:v>6.45</c:v>
                </c:pt>
                <c:pt idx="110">
                  <c:v>6.85</c:v>
                </c:pt>
                <c:pt idx="111">
                  <c:v>6.6</c:v>
                </c:pt>
                <c:pt idx="112">
                  <c:v>6.375</c:v>
                </c:pt>
                <c:pt idx="113">
                  <c:v>6.45</c:v>
                </c:pt>
                <c:pt idx="114">
                  <c:v>6.5750000000000002</c:v>
                </c:pt>
                <c:pt idx="115">
                  <c:v>6.55</c:v>
                </c:pt>
                <c:pt idx="116">
                  <c:v>6.55</c:v>
                </c:pt>
                <c:pt idx="117">
                  <c:v>6.4</c:v>
                </c:pt>
                <c:pt idx="118">
                  <c:v>6.3</c:v>
                </c:pt>
                <c:pt idx="119">
                  <c:v>6.35</c:v>
                </c:pt>
                <c:pt idx="120">
                  <c:v>6.4749999999999996</c:v>
                </c:pt>
                <c:pt idx="121">
                  <c:v>6.4749999999999996</c:v>
                </c:pt>
                <c:pt idx="122">
                  <c:v>6.85</c:v>
                </c:pt>
                <c:pt idx="123">
                  <c:v>7.4</c:v>
                </c:pt>
                <c:pt idx="124">
                  <c:v>7.3</c:v>
                </c:pt>
                <c:pt idx="125">
                  <c:v>6.7750000000000004</c:v>
                </c:pt>
                <c:pt idx="126">
                  <c:v>6.8250000000000002</c:v>
                </c:pt>
                <c:pt idx="127">
                  <c:v>7.15</c:v>
                </c:pt>
                <c:pt idx="128">
                  <c:v>6.9</c:v>
                </c:pt>
                <c:pt idx="129">
                  <c:v>6.6</c:v>
                </c:pt>
                <c:pt idx="130">
                  <c:v>6.6</c:v>
                </c:pt>
                <c:pt idx="131">
                  <c:v>6.55</c:v>
                </c:pt>
                <c:pt idx="132">
                  <c:v>7.5</c:v>
                </c:pt>
                <c:pt idx="133">
                  <c:v>7.1</c:v>
                </c:pt>
                <c:pt idx="134">
                  <c:v>7.05</c:v>
                </c:pt>
                <c:pt idx="135">
                  <c:v>7.3</c:v>
                </c:pt>
                <c:pt idx="136">
                  <c:v>7.25</c:v>
                </c:pt>
                <c:pt idx="137">
                  <c:v>7.2249999999999996</c:v>
                </c:pt>
                <c:pt idx="138">
                  <c:v>7</c:v>
                </c:pt>
                <c:pt idx="139">
                  <c:v>6.75</c:v>
                </c:pt>
                <c:pt idx="140">
                  <c:v>7.35</c:v>
                </c:pt>
                <c:pt idx="141">
                  <c:v>7.375</c:v>
                </c:pt>
                <c:pt idx="142">
                  <c:v>7.55</c:v>
                </c:pt>
                <c:pt idx="143">
                  <c:v>7.9</c:v>
                </c:pt>
                <c:pt idx="144">
                  <c:v>8.375</c:v>
                </c:pt>
                <c:pt idx="145">
                  <c:v>8.5003999999999991</c:v>
                </c:pt>
                <c:pt idx="146">
                  <c:v>8.2004000000000001</c:v>
                </c:pt>
                <c:pt idx="147">
                  <c:v>8.7004000000000001</c:v>
                </c:pt>
                <c:pt idx="148">
                  <c:v>8.75</c:v>
                </c:pt>
                <c:pt idx="149">
                  <c:v>8.7261000000000006</c:v>
                </c:pt>
                <c:pt idx="150">
                  <c:v>9.1503999999999994</c:v>
                </c:pt>
                <c:pt idx="151">
                  <c:v>9</c:v>
                </c:pt>
                <c:pt idx="152">
                  <c:v>8.6</c:v>
                </c:pt>
                <c:pt idx="153">
                  <c:v>9.3003999999999998</c:v>
                </c:pt>
                <c:pt idx="154">
                  <c:v>9.5</c:v>
                </c:pt>
                <c:pt idx="155">
                  <c:v>9.5749999999999993</c:v>
                </c:pt>
                <c:pt idx="156">
                  <c:v>9.9003999999999994</c:v>
                </c:pt>
                <c:pt idx="157">
                  <c:v>10.7004</c:v>
                </c:pt>
                <c:pt idx="158">
                  <c:v>14.8454</c:v>
                </c:pt>
                <c:pt idx="159">
                  <c:v>12.75</c:v>
                </c:pt>
                <c:pt idx="160">
                  <c:v>11.3</c:v>
                </c:pt>
                <c:pt idx="161">
                  <c:v>12.5</c:v>
                </c:pt>
                <c:pt idx="162">
                  <c:v>10.5</c:v>
                </c:pt>
                <c:pt idx="163">
                  <c:v>10.35</c:v>
                </c:pt>
                <c:pt idx="164">
                  <c:v>10.3</c:v>
                </c:pt>
                <c:pt idx="165">
                  <c:v>10</c:v>
                </c:pt>
                <c:pt idx="166">
                  <c:v>10.75</c:v>
                </c:pt>
                <c:pt idx="167">
                  <c:v>11.375</c:v>
                </c:pt>
                <c:pt idx="168">
                  <c:v>11</c:v>
                </c:pt>
                <c:pt idx="169">
                  <c:v>11.15</c:v>
                </c:pt>
                <c:pt idx="170">
                  <c:v>11.35</c:v>
                </c:pt>
                <c:pt idx="171">
                  <c:v>11.3</c:v>
                </c:pt>
                <c:pt idx="172">
                  <c:v>11.2</c:v>
                </c:pt>
                <c:pt idx="173">
                  <c:v>11.225</c:v>
                </c:pt>
                <c:pt idx="174">
                  <c:v>12.1</c:v>
                </c:pt>
                <c:pt idx="175">
                  <c:v>10.75</c:v>
                </c:pt>
                <c:pt idx="176">
                  <c:v>10.6</c:v>
                </c:pt>
                <c:pt idx="177">
                  <c:v>10</c:v>
                </c:pt>
                <c:pt idx="178">
                  <c:v>10.1</c:v>
                </c:pt>
                <c:pt idx="179">
                  <c:v>10.1</c:v>
                </c:pt>
                <c:pt idx="180">
                  <c:v>10</c:v>
                </c:pt>
                <c:pt idx="181">
                  <c:v>9</c:v>
                </c:pt>
                <c:pt idx="182">
                  <c:v>9.3000000000000007</c:v>
                </c:pt>
                <c:pt idx="183">
                  <c:v>9.3000000000000007</c:v>
                </c:pt>
                <c:pt idx="184">
                  <c:v>9.0500000000000007</c:v>
                </c:pt>
                <c:pt idx="185">
                  <c:v>9.4</c:v>
                </c:pt>
                <c:pt idx="186">
                  <c:v>9.25</c:v>
                </c:pt>
                <c:pt idx="187">
                  <c:v>8.65</c:v>
                </c:pt>
                <c:pt idx="188">
                  <c:v>8.7249999999999996</c:v>
                </c:pt>
                <c:pt idx="189">
                  <c:v>8.8000000000000007</c:v>
                </c:pt>
                <c:pt idx="190">
                  <c:v>8.6999999999999993</c:v>
                </c:pt>
                <c:pt idx="191">
                  <c:v>8.5749999999999993</c:v>
                </c:pt>
                <c:pt idx="192">
                  <c:v>8.5250000000000004</c:v>
                </c:pt>
                <c:pt idx="193">
                  <c:v>8.25</c:v>
                </c:pt>
                <c:pt idx="194">
                  <c:v>7.9</c:v>
                </c:pt>
                <c:pt idx="195">
                  <c:v>7.55</c:v>
                </c:pt>
                <c:pt idx="196">
                  <c:v>7.45</c:v>
                </c:pt>
                <c:pt idx="197">
                  <c:v>7.2750000000000004</c:v>
                </c:pt>
                <c:pt idx="198">
                  <c:v>7.2</c:v>
                </c:pt>
                <c:pt idx="199">
                  <c:v>7.4249999999999998</c:v>
                </c:pt>
                <c:pt idx="200">
                  <c:v>8.125</c:v>
                </c:pt>
                <c:pt idx="201">
                  <c:v>8.15</c:v>
                </c:pt>
                <c:pt idx="202">
                  <c:v>9.1228999999999996</c:v>
                </c:pt>
                <c:pt idx="203">
                  <c:v>8.85</c:v>
                </c:pt>
                <c:pt idx="204">
                  <c:v>9.5</c:v>
                </c:pt>
                <c:pt idx="205">
                  <c:v>8.8249999999999993</c:v>
                </c:pt>
                <c:pt idx="206">
                  <c:v>8.8529</c:v>
                </c:pt>
                <c:pt idx="207">
                  <c:v>9.0479000000000003</c:v>
                </c:pt>
                <c:pt idx="208">
                  <c:v>8.8249999999999993</c:v>
                </c:pt>
                <c:pt idx="209">
                  <c:v>8.8223000000000003</c:v>
                </c:pt>
                <c:pt idx="210">
                  <c:v>8.6750000000000007</c:v>
                </c:pt>
                <c:pt idx="211">
                  <c:v>8.3711000000000002</c:v>
                </c:pt>
                <c:pt idx="212">
                  <c:v>8.6</c:v>
                </c:pt>
                <c:pt idx="213">
                  <c:v>8.5</c:v>
                </c:pt>
                <c:pt idx="214">
                  <c:v>9.0500000000000007</c:v>
                </c:pt>
                <c:pt idx="215">
                  <c:v>8.8249999999999993</c:v>
                </c:pt>
                <c:pt idx="216">
                  <c:v>9.9251000000000005</c:v>
                </c:pt>
                <c:pt idx="217">
                  <c:v>10.475</c:v>
                </c:pt>
                <c:pt idx="218">
                  <c:v>10.7</c:v>
                </c:pt>
                <c:pt idx="219">
                  <c:v>13.6343</c:v>
                </c:pt>
                <c:pt idx="220">
                  <c:v>11.65</c:v>
                </c:pt>
                <c:pt idx="221">
                  <c:v>10.4741</c:v>
                </c:pt>
                <c:pt idx="222">
                  <c:v>10.55</c:v>
                </c:pt>
                <c:pt idx="223">
                  <c:v>11.478899999999999</c:v>
                </c:pt>
                <c:pt idx="224">
                  <c:v>11.15</c:v>
                </c:pt>
                <c:pt idx="225">
                  <c:v>11.571400000000001</c:v>
                </c:pt>
                <c:pt idx="226">
                  <c:v>12.5</c:v>
                </c:pt>
                <c:pt idx="227">
                  <c:v>12.5</c:v>
                </c:pt>
                <c:pt idx="228">
                  <c:v>12.324999999999999</c:v>
                </c:pt>
                <c:pt idx="229">
                  <c:v>11.8</c:v>
                </c:pt>
                <c:pt idx="230">
                  <c:v>10.775</c:v>
                </c:pt>
                <c:pt idx="231">
                  <c:v>10.824999999999999</c:v>
                </c:pt>
                <c:pt idx="232">
                  <c:v>10.525</c:v>
                </c:pt>
                <c:pt idx="233">
                  <c:v>10.4</c:v>
                </c:pt>
                <c:pt idx="234">
                  <c:v>10.574999999999999</c:v>
                </c:pt>
                <c:pt idx="235">
                  <c:v>10.4</c:v>
                </c:pt>
                <c:pt idx="236">
                  <c:v>10.125</c:v>
                </c:pt>
                <c:pt idx="237">
                  <c:v>9.75</c:v>
                </c:pt>
                <c:pt idx="238">
                  <c:v>9.75</c:v>
                </c:pt>
                <c:pt idx="239">
                  <c:v>10.251200000000001</c:v>
                </c:pt>
                <c:pt idx="240">
                  <c:v>10.025</c:v>
                </c:pt>
                <c:pt idx="241">
                  <c:v>10.25</c:v>
                </c:pt>
                <c:pt idx="242">
                  <c:v>10.1</c:v>
                </c:pt>
                <c:pt idx="243">
                  <c:v>10.050000000000001</c:v>
                </c:pt>
                <c:pt idx="244">
                  <c:v>9.9250000000000007</c:v>
                </c:pt>
                <c:pt idx="245">
                  <c:v>9.8000000000000007</c:v>
                </c:pt>
                <c:pt idx="246">
                  <c:v>9.4499999999999993</c:v>
                </c:pt>
                <c:pt idx="247">
                  <c:v>9.5250000000000004</c:v>
                </c:pt>
                <c:pt idx="248">
                  <c:v>9.4250000000000007</c:v>
                </c:pt>
                <c:pt idx="249">
                  <c:v>9.375</c:v>
                </c:pt>
                <c:pt idx="250">
                  <c:v>9.4749999999999996</c:v>
                </c:pt>
                <c:pt idx="251">
                  <c:v>9.625</c:v>
                </c:pt>
                <c:pt idx="252">
                  <c:v>10.4</c:v>
                </c:pt>
                <c:pt idx="253">
                  <c:v>11.4</c:v>
                </c:pt>
                <c:pt idx="254">
                  <c:v>11.65</c:v>
                </c:pt>
                <c:pt idx="255">
                  <c:v>11.725</c:v>
                </c:pt>
                <c:pt idx="256">
                  <c:v>11.7</c:v>
                </c:pt>
                <c:pt idx="257">
                  <c:v>11.225</c:v>
                </c:pt>
                <c:pt idx="258">
                  <c:v>11.225</c:v>
                </c:pt>
                <c:pt idx="259">
                  <c:v>11.025</c:v>
                </c:pt>
                <c:pt idx="260">
                  <c:v>11.2</c:v>
                </c:pt>
                <c:pt idx="261">
                  <c:v>11.930300000000001</c:v>
                </c:pt>
                <c:pt idx="262">
                  <c:v>12.225</c:v>
                </c:pt>
                <c:pt idx="263">
                  <c:v>12.1</c:v>
                </c:pt>
                <c:pt idx="264">
                  <c:v>12.275</c:v>
                </c:pt>
                <c:pt idx="265">
                  <c:v>12.574999999999999</c:v>
                </c:pt>
                <c:pt idx="266">
                  <c:v>13.15</c:v>
                </c:pt>
                <c:pt idx="267">
                  <c:v>13.001200000000001</c:v>
                </c:pt>
                <c:pt idx="268">
                  <c:v>12.45</c:v>
                </c:pt>
                <c:pt idx="269">
                  <c:v>11.6</c:v>
                </c:pt>
                <c:pt idx="270">
                  <c:v>12.45</c:v>
                </c:pt>
                <c:pt idx="271">
                  <c:v>11.835000000000001</c:v>
                </c:pt>
                <c:pt idx="272">
                  <c:v>11.725</c:v>
                </c:pt>
                <c:pt idx="273">
                  <c:v>11.824999999999999</c:v>
                </c:pt>
                <c:pt idx="274">
                  <c:v>11.5</c:v>
                </c:pt>
                <c:pt idx="275">
                  <c:v>10.85</c:v>
                </c:pt>
                <c:pt idx="276">
                  <c:v>10.775</c:v>
                </c:pt>
                <c:pt idx="277">
                  <c:v>11.15</c:v>
                </c:pt>
                <c:pt idx="278">
                  <c:v>11.225</c:v>
                </c:pt>
                <c:pt idx="279">
                  <c:v>10.775</c:v>
                </c:pt>
                <c:pt idx="280">
                  <c:v>11.225</c:v>
                </c:pt>
                <c:pt idx="281">
                  <c:v>10.975</c:v>
                </c:pt>
                <c:pt idx="282">
                  <c:v>10.75</c:v>
                </c:pt>
                <c:pt idx="283">
                  <c:v>10.3</c:v>
                </c:pt>
                <c:pt idx="284">
                  <c:v>10.475</c:v>
                </c:pt>
                <c:pt idx="285">
                  <c:v>10.45</c:v>
                </c:pt>
                <c:pt idx="286">
                  <c:v>10.475</c:v>
                </c:pt>
                <c:pt idx="287">
                  <c:v>10.35</c:v>
                </c:pt>
                <c:pt idx="288">
                  <c:v>10.675000000000001</c:v>
                </c:pt>
                <c:pt idx="289">
                  <c:v>10.225</c:v>
                </c:pt>
                <c:pt idx="290">
                  <c:v>10.025</c:v>
                </c:pt>
                <c:pt idx="291">
                  <c:v>10.574999999999999</c:v>
                </c:pt>
                <c:pt idx="292">
                  <c:v>11.05</c:v>
                </c:pt>
                <c:pt idx="293">
                  <c:v>12.25</c:v>
                </c:pt>
                <c:pt idx="294">
                  <c:v>13.5</c:v>
                </c:pt>
                <c:pt idx="295">
                  <c:v>12.891</c:v>
                </c:pt>
                <c:pt idx="296">
                  <c:v>12.225</c:v>
                </c:pt>
                <c:pt idx="297">
                  <c:v>12.8</c:v>
                </c:pt>
                <c:pt idx="298">
                  <c:v>13.525</c:v>
                </c:pt>
                <c:pt idx="299">
                  <c:v>13.3</c:v>
                </c:pt>
                <c:pt idx="300">
                  <c:v>12.65</c:v>
                </c:pt>
                <c:pt idx="301">
                  <c:v>12.75</c:v>
                </c:pt>
                <c:pt idx="302">
                  <c:v>14.5</c:v>
                </c:pt>
                <c:pt idx="303">
                  <c:v>14.55</c:v>
                </c:pt>
                <c:pt idx="304">
                  <c:v>14.55</c:v>
                </c:pt>
                <c:pt idx="305">
                  <c:v>15.4236</c:v>
                </c:pt>
                <c:pt idx="306">
                  <c:v>14.975</c:v>
                </c:pt>
                <c:pt idx="307">
                  <c:v>15.2569</c:v>
                </c:pt>
                <c:pt idx="308">
                  <c:v>14.164999999999999</c:v>
                </c:pt>
                <c:pt idx="309">
                  <c:v>13.95</c:v>
                </c:pt>
                <c:pt idx="310">
                  <c:v>14.845000000000001</c:v>
                </c:pt>
                <c:pt idx="311">
                  <c:v>14.404999999999999</c:v>
                </c:pt>
                <c:pt idx="312">
                  <c:v>14.53</c:v>
                </c:pt>
                <c:pt idx="313">
                  <c:v>14.94</c:v>
                </c:pt>
                <c:pt idx="314">
                  <c:v>13.914999999999999</c:v>
                </c:pt>
                <c:pt idx="315">
                  <c:v>13.4</c:v>
                </c:pt>
                <c:pt idx="316">
                  <c:v>13.51</c:v>
                </c:pt>
                <c:pt idx="317">
                  <c:v>13.4</c:v>
                </c:pt>
                <c:pt idx="318">
                  <c:v>12.602499999999999</c:v>
                </c:pt>
                <c:pt idx="319">
                  <c:v>12.512499999999999</c:v>
                </c:pt>
                <c:pt idx="320">
                  <c:v>12.6625</c:v>
                </c:pt>
                <c:pt idx="321">
                  <c:v>13.4825</c:v>
                </c:pt>
                <c:pt idx="322">
                  <c:v>13.8575</c:v>
                </c:pt>
                <c:pt idx="323">
                  <c:v>14.1175</c:v>
                </c:pt>
                <c:pt idx="324">
                  <c:v>13.835000000000001</c:v>
                </c:pt>
                <c:pt idx="325">
                  <c:v>13.692500000000001</c:v>
                </c:pt>
                <c:pt idx="326">
                  <c:v>13.08</c:v>
                </c:pt>
                <c:pt idx="327">
                  <c:v>12.47</c:v>
                </c:pt>
                <c:pt idx="328">
                  <c:v>12.71</c:v>
                </c:pt>
                <c:pt idx="329">
                  <c:v>12.72</c:v>
                </c:pt>
                <c:pt idx="330">
                  <c:v>12.39</c:v>
                </c:pt>
                <c:pt idx="331">
                  <c:v>12.095000000000001</c:v>
                </c:pt>
                <c:pt idx="332">
                  <c:v>11.875</c:v>
                </c:pt>
                <c:pt idx="333">
                  <c:v>11.605</c:v>
                </c:pt>
                <c:pt idx="334">
                  <c:v>11.69</c:v>
                </c:pt>
                <c:pt idx="335">
                  <c:v>11.69</c:v>
                </c:pt>
                <c:pt idx="336">
                  <c:v>11.69</c:v>
                </c:pt>
                <c:pt idx="337">
                  <c:v>10.76</c:v>
                </c:pt>
                <c:pt idx="338">
                  <c:v>10.657500000000001</c:v>
                </c:pt>
                <c:pt idx="339">
                  <c:v>10.845000000000001</c:v>
                </c:pt>
                <c:pt idx="340">
                  <c:v>10.72</c:v>
                </c:pt>
                <c:pt idx="341">
                  <c:v>11.4575</c:v>
                </c:pt>
                <c:pt idx="342">
                  <c:v>12.145</c:v>
                </c:pt>
                <c:pt idx="343">
                  <c:v>11.8125</c:v>
                </c:pt>
                <c:pt idx="344">
                  <c:v>11.244999999999999</c:v>
                </c:pt>
                <c:pt idx="345">
                  <c:v>10.82</c:v>
                </c:pt>
                <c:pt idx="346">
                  <c:v>10.7425</c:v>
                </c:pt>
                <c:pt idx="347">
                  <c:v>10.91</c:v>
                </c:pt>
                <c:pt idx="348">
                  <c:v>11.025</c:v>
                </c:pt>
                <c:pt idx="349">
                  <c:v>11.37</c:v>
                </c:pt>
                <c:pt idx="350">
                  <c:v>11.762499999999999</c:v>
                </c:pt>
                <c:pt idx="351">
                  <c:v>11.637499999999999</c:v>
                </c:pt>
                <c:pt idx="352">
                  <c:v>11.637499999999999</c:v>
                </c:pt>
                <c:pt idx="353">
                  <c:v>11.47</c:v>
                </c:pt>
                <c:pt idx="354">
                  <c:v>11.06</c:v>
                </c:pt>
                <c:pt idx="355">
                  <c:v>10.817500000000001</c:v>
                </c:pt>
                <c:pt idx="356">
                  <c:v>10.7075</c:v>
                </c:pt>
                <c:pt idx="357">
                  <c:v>11.005000000000001</c:v>
                </c:pt>
                <c:pt idx="358">
                  <c:v>11.182499999999999</c:v>
                </c:pt>
                <c:pt idx="359">
                  <c:v>11.1425</c:v>
                </c:pt>
                <c:pt idx="360">
                  <c:v>11.0175</c:v>
                </c:pt>
                <c:pt idx="361">
                  <c:v>11.07</c:v>
                </c:pt>
                <c:pt idx="362">
                  <c:v>11.505000000000001</c:v>
                </c:pt>
                <c:pt idx="363">
                  <c:v>11.547499999999999</c:v>
                </c:pt>
                <c:pt idx="364">
                  <c:v>11.452500000000001</c:v>
                </c:pt>
                <c:pt idx="365">
                  <c:v>11.32</c:v>
                </c:pt>
                <c:pt idx="366">
                  <c:v>11.0625</c:v>
                </c:pt>
                <c:pt idx="367">
                  <c:v>10.805</c:v>
                </c:pt>
                <c:pt idx="368">
                  <c:v>10.45</c:v>
                </c:pt>
                <c:pt idx="369">
                  <c:v>10.297499999999999</c:v>
                </c:pt>
                <c:pt idx="370">
                  <c:v>10.272500000000001</c:v>
                </c:pt>
                <c:pt idx="371">
                  <c:v>10.664999999999999</c:v>
                </c:pt>
                <c:pt idx="372">
                  <c:v>10.57</c:v>
                </c:pt>
                <c:pt idx="373">
                  <c:v>10.48</c:v>
                </c:pt>
                <c:pt idx="374">
                  <c:v>10.4375</c:v>
                </c:pt>
                <c:pt idx="375">
                  <c:v>10.7125</c:v>
                </c:pt>
                <c:pt idx="376">
                  <c:v>11.2075</c:v>
                </c:pt>
                <c:pt idx="377">
                  <c:v>11.6325</c:v>
                </c:pt>
                <c:pt idx="378">
                  <c:v>11.6625</c:v>
                </c:pt>
                <c:pt idx="379">
                  <c:v>11.477499999999999</c:v>
                </c:pt>
                <c:pt idx="380">
                  <c:v>10.952500000000001</c:v>
                </c:pt>
                <c:pt idx="381">
                  <c:v>10.48</c:v>
                </c:pt>
                <c:pt idx="382">
                  <c:v>10.577500000000001</c:v>
                </c:pt>
                <c:pt idx="383">
                  <c:v>10.467499999999999</c:v>
                </c:pt>
                <c:pt idx="384">
                  <c:v>10.505000000000001</c:v>
                </c:pt>
                <c:pt idx="385">
                  <c:v>10.657500000000001</c:v>
                </c:pt>
                <c:pt idx="386">
                  <c:v>10.935</c:v>
                </c:pt>
                <c:pt idx="387">
                  <c:v>12.0425</c:v>
                </c:pt>
                <c:pt idx="388">
                  <c:v>12.227499999999999</c:v>
                </c:pt>
                <c:pt idx="389">
                  <c:v>11.725</c:v>
                </c:pt>
                <c:pt idx="390">
                  <c:v>11.2525</c:v>
                </c:pt>
                <c:pt idx="391">
                  <c:v>11.185</c:v>
                </c:pt>
                <c:pt idx="392">
                  <c:v>11.215</c:v>
                </c:pt>
                <c:pt idx="393">
                  <c:v>10.7925</c:v>
                </c:pt>
                <c:pt idx="394">
                  <c:v>10.7925</c:v>
                </c:pt>
                <c:pt idx="395">
                  <c:v>10.797499999999999</c:v>
                </c:pt>
                <c:pt idx="396">
                  <c:v>10.6075</c:v>
                </c:pt>
                <c:pt idx="397">
                  <c:v>10.422499999999999</c:v>
                </c:pt>
                <c:pt idx="398">
                  <c:v>10.255000000000001</c:v>
                </c:pt>
                <c:pt idx="399">
                  <c:v>10.27</c:v>
                </c:pt>
                <c:pt idx="400">
                  <c:v>10.2225</c:v>
                </c:pt>
                <c:pt idx="401">
                  <c:v>10.1525</c:v>
                </c:pt>
                <c:pt idx="402">
                  <c:v>10.18</c:v>
                </c:pt>
                <c:pt idx="403">
                  <c:v>9.8725000000000005</c:v>
                </c:pt>
                <c:pt idx="404">
                  <c:v>9.74</c:v>
                </c:pt>
                <c:pt idx="405">
                  <c:v>9.8224999999999998</c:v>
                </c:pt>
                <c:pt idx="406">
                  <c:v>9.9574999999999996</c:v>
                </c:pt>
                <c:pt idx="407">
                  <c:v>9.98</c:v>
                </c:pt>
                <c:pt idx="408">
                  <c:v>10.6625</c:v>
                </c:pt>
                <c:pt idx="409">
                  <c:v>10.422499999999999</c:v>
                </c:pt>
                <c:pt idx="410">
                  <c:v>10.047499999999999</c:v>
                </c:pt>
                <c:pt idx="411">
                  <c:v>9.8925000000000001</c:v>
                </c:pt>
                <c:pt idx="412">
                  <c:v>10.029999999999999</c:v>
                </c:pt>
                <c:pt idx="413">
                  <c:v>9.9600000000000009</c:v>
                </c:pt>
                <c:pt idx="414">
                  <c:v>10.5175</c:v>
                </c:pt>
                <c:pt idx="415">
                  <c:v>9.9975000000000005</c:v>
                </c:pt>
                <c:pt idx="416">
                  <c:v>10.112500000000001</c:v>
                </c:pt>
                <c:pt idx="417">
                  <c:v>10.1625</c:v>
                </c:pt>
                <c:pt idx="418">
                  <c:v>10.1975</c:v>
                </c:pt>
                <c:pt idx="419">
                  <c:v>10.2475</c:v>
                </c:pt>
                <c:pt idx="420">
                  <c:v>10.4025</c:v>
                </c:pt>
                <c:pt idx="421">
                  <c:v>10.385</c:v>
                </c:pt>
                <c:pt idx="422">
                  <c:v>10.43</c:v>
                </c:pt>
                <c:pt idx="423">
                  <c:v>10.8775</c:v>
                </c:pt>
                <c:pt idx="424">
                  <c:v>11.9175</c:v>
                </c:pt>
                <c:pt idx="425">
                  <c:v>10.907500000000001</c:v>
                </c:pt>
                <c:pt idx="426">
                  <c:v>11.56</c:v>
                </c:pt>
                <c:pt idx="427">
                  <c:v>11.3</c:v>
                </c:pt>
                <c:pt idx="428">
                  <c:v>11.895</c:v>
                </c:pt>
                <c:pt idx="429">
                  <c:v>11.435</c:v>
                </c:pt>
                <c:pt idx="430">
                  <c:v>14.09</c:v>
                </c:pt>
                <c:pt idx="431">
                  <c:v>14.345000000000001</c:v>
                </c:pt>
                <c:pt idx="432">
                  <c:v>13.897500000000001</c:v>
                </c:pt>
                <c:pt idx="433">
                  <c:v>14.935</c:v>
                </c:pt>
                <c:pt idx="434">
                  <c:v>13.535</c:v>
                </c:pt>
                <c:pt idx="435">
                  <c:v>13.805</c:v>
                </c:pt>
                <c:pt idx="436">
                  <c:v>14.195</c:v>
                </c:pt>
                <c:pt idx="437">
                  <c:v>13.54</c:v>
                </c:pt>
                <c:pt idx="438">
                  <c:v>13.61</c:v>
                </c:pt>
                <c:pt idx="439">
                  <c:v>14.505000000000001</c:v>
                </c:pt>
                <c:pt idx="440">
                  <c:v>14.695</c:v>
                </c:pt>
                <c:pt idx="441">
                  <c:v>14.765000000000001</c:v>
                </c:pt>
                <c:pt idx="442">
                  <c:v>14.045</c:v>
                </c:pt>
                <c:pt idx="443">
                  <c:v>14.535</c:v>
                </c:pt>
                <c:pt idx="444">
                  <c:v>13.975</c:v>
                </c:pt>
                <c:pt idx="445">
                  <c:v>17.745000000000001</c:v>
                </c:pt>
                <c:pt idx="446">
                  <c:v>16.822500000000002</c:v>
                </c:pt>
                <c:pt idx="447">
                  <c:v>18.9175</c:v>
                </c:pt>
                <c:pt idx="448">
                  <c:v>17.204999999999998</c:v>
                </c:pt>
                <c:pt idx="449">
                  <c:v>21.077500000000001</c:v>
                </c:pt>
                <c:pt idx="450">
                  <c:v>18.1875</c:v>
                </c:pt>
                <c:pt idx="451">
                  <c:v>15.852499999999999</c:v>
                </c:pt>
                <c:pt idx="452">
                  <c:v>18.057500000000001</c:v>
                </c:pt>
                <c:pt idx="453">
                  <c:v>18.5975</c:v>
                </c:pt>
                <c:pt idx="454">
                  <c:v>16.9025</c:v>
                </c:pt>
                <c:pt idx="455">
                  <c:v>15.217499999999999</c:v>
                </c:pt>
                <c:pt idx="456">
                  <c:v>15.705</c:v>
                </c:pt>
                <c:pt idx="457">
                  <c:v>18.66</c:v>
                </c:pt>
                <c:pt idx="458">
                  <c:v>21.385000000000002</c:v>
                </c:pt>
                <c:pt idx="459">
                  <c:v>24.822500000000002</c:v>
                </c:pt>
                <c:pt idx="460">
                  <c:v>27.387499999999999</c:v>
                </c:pt>
                <c:pt idx="461">
                  <c:v>24.295000000000002</c:v>
                </c:pt>
                <c:pt idx="462">
                  <c:v>23.8325</c:v>
                </c:pt>
                <c:pt idx="463">
                  <c:v>23.0625</c:v>
                </c:pt>
                <c:pt idx="464">
                  <c:v>23.305</c:v>
                </c:pt>
                <c:pt idx="465">
                  <c:v>21.967500000000001</c:v>
                </c:pt>
                <c:pt idx="466">
                  <c:v>18.977499999999999</c:v>
                </c:pt>
                <c:pt idx="467">
                  <c:v>19.64</c:v>
                </c:pt>
                <c:pt idx="468">
                  <c:v>20.752500000000001</c:v>
                </c:pt>
                <c:pt idx="469">
                  <c:v>20.237500000000001</c:v>
                </c:pt>
                <c:pt idx="470">
                  <c:v>19.55</c:v>
                </c:pt>
                <c:pt idx="471">
                  <c:v>20.462499999999999</c:v>
                </c:pt>
                <c:pt idx="472">
                  <c:v>22.114999999999998</c:v>
                </c:pt>
                <c:pt idx="473">
                  <c:v>22.53</c:v>
                </c:pt>
                <c:pt idx="474">
                  <c:v>21.61</c:v>
                </c:pt>
                <c:pt idx="475">
                  <c:v>21.32</c:v>
                </c:pt>
                <c:pt idx="476">
                  <c:v>20.502500000000001</c:v>
                </c:pt>
                <c:pt idx="477">
                  <c:v>20.105</c:v>
                </c:pt>
                <c:pt idx="478">
                  <c:v>21.647500000000001</c:v>
                </c:pt>
                <c:pt idx="479">
                  <c:v>20.22</c:v>
                </c:pt>
                <c:pt idx="480">
                  <c:v>19.63</c:v>
                </c:pt>
                <c:pt idx="481">
                  <c:v>19.212499999999999</c:v>
                </c:pt>
                <c:pt idx="482">
                  <c:v>19.057500000000001</c:v>
                </c:pt>
                <c:pt idx="483">
                  <c:v>18.067499999999999</c:v>
                </c:pt>
                <c:pt idx="484">
                  <c:v>19.625</c:v>
                </c:pt>
                <c:pt idx="485">
                  <c:v>20.502500000000001</c:v>
                </c:pt>
                <c:pt idx="486">
                  <c:v>20.734999999999999</c:v>
                </c:pt>
                <c:pt idx="487">
                  <c:v>20.7775</c:v>
                </c:pt>
                <c:pt idx="488">
                  <c:v>20.545000000000002</c:v>
                </c:pt>
                <c:pt idx="489">
                  <c:v>19.572500000000002</c:v>
                </c:pt>
                <c:pt idx="490">
                  <c:v>19.094999999999999</c:v>
                </c:pt>
                <c:pt idx="491">
                  <c:v>18.282499999999999</c:v>
                </c:pt>
                <c:pt idx="492">
                  <c:v>18.3</c:v>
                </c:pt>
                <c:pt idx="493">
                  <c:v>20.017499999999998</c:v>
                </c:pt>
                <c:pt idx="494">
                  <c:v>19.922499999999999</c:v>
                </c:pt>
                <c:pt idx="495">
                  <c:v>20.432500000000001</c:v>
                </c:pt>
                <c:pt idx="496">
                  <c:v>21.1325</c:v>
                </c:pt>
                <c:pt idx="497">
                  <c:v>19.842500000000001</c:v>
                </c:pt>
                <c:pt idx="498">
                  <c:v>19.072500000000002</c:v>
                </c:pt>
                <c:pt idx="499">
                  <c:v>18.225000000000001</c:v>
                </c:pt>
                <c:pt idx="500">
                  <c:v>17.88</c:v>
                </c:pt>
                <c:pt idx="501">
                  <c:v>17.635000000000002</c:v>
                </c:pt>
                <c:pt idx="502">
                  <c:v>17.594999999999999</c:v>
                </c:pt>
                <c:pt idx="503">
                  <c:v>17.664999999999999</c:v>
                </c:pt>
                <c:pt idx="504">
                  <c:v>17.772500000000001</c:v>
                </c:pt>
                <c:pt idx="505">
                  <c:v>17.752500000000001</c:v>
                </c:pt>
                <c:pt idx="506">
                  <c:v>17.852499999999999</c:v>
                </c:pt>
                <c:pt idx="507">
                  <c:v>17.5075</c:v>
                </c:pt>
                <c:pt idx="508">
                  <c:v>17.192499999999999</c:v>
                </c:pt>
                <c:pt idx="509">
                  <c:v>17.274999999999999</c:v>
                </c:pt>
                <c:pt idx="510">
                  <c:v>18.234999999999999</c:v>
                </c:pt>
                <c:pt idx="511">
                  <c:v>18.067499999999999</c:v>
                </c:pt>
                <c:pt idx="512">
                  <c:v>18.3675</c:v>
                </c:pt>
                <c:pt idx="513">
                  <c:v>18.252500000000001</c:v>
                </c:pt>
                <c:pt idx="514">
                  <c:v>18.7225</c:v>
                </c:pt>
                <c:pt idx="515">
                  <c:v>19.122499999999999</c:v>
                </c:pt>
                <c:pt idx="516">
                  <c:v>18.487500000000001</c:v>
                </c:pt>
                <c:pt idx="517">
                  <c:v>19.25</c:v>
                </c:pt>
                <c:pt idx="518">
                  <c:v>21.405000000000001</c:v>
                </c:pt>
                <c:pt idx="519">
                  <c:v>21.114999999999998</c:v>
                </c:pt>
                <c:pt idx="520">
                  <c:v>21.1</c:v>
                </c:pt>
                <c:pt idx="521">
                  <c:v>21.06</c:v>
                </c:pt>
                <c:pt idx="522">
                  <c:v>21.32</c:v>
                </c:pt>
                <c:pt idx="523">
                  <c:v>20.2075</c:v>
                </c:pt>
                <c:pt idx="524">
                  <c:v>19.897500000000001</c:v>
                </c:pt>
                <c:pt idx="525">
                  <c:v>20.46</c:v>
                </c:pt>
                <c:pt idx="526">
                  <c:v>20.7225</c:v>
                </c:pt>
                <c:pt idx="527">
                  <c:v>20.53</c:v>
                </c:pt>
                <c:pt idx="528">
                  <c:v>20.145</c:v>
                </c:pt>
                <c:pt idx="529">
                  <c:v>18.4175</c:v>
                </c:pt>
                <c:pt idx="530">
                  <c:v>17.4725</c:v>
                </c:pt>
                <c:pt idx="531">
                  <c:v>17.982500000000002</c:v>
                </c:pt>
                <c:pt idx="532">
                  <c:v>18.502500000000001</c:v>
                </c:pt>
                <c:pt idx="533">
                  <c:v>18.445</c:v>
                </c:pt>
                <c:pt idx="534">
                  <c:v>18.212499999999999</c:v>
                </c:pt>
                <c:pt idx="535">
                  <c:v>17.4375</c:v>
                </c:pt>
                <c:pt idx="536">
                  <c:v>17.149999999999999</c:v>
                </c:pt>
                <c:pt idx="537">
                  <c:v>16.642499999999998</c:v>
                </c:pt>
                <c:pt idx="538">
                  <c:v>16.175000000000001</c:v>
                </c:pt>
                <c:pt idx="539">
                  <c:v>16.555</c:v>
                </c:pt>
                <c:pt idx="540">
                  <c:v>17.362500000000001</c:v>
                </c:pt>
                <c:pt idx="541">
                  <c:v>17.14</c:v>
                </c:pt>
                <c:pt idx="542">
                  <c:v>16.672499999999999</c:v>
                </c:pt>
                <c:pt idx="543">
                  <c:v>16.545000000000002</c:v>
                </c:pt>
                <c:pt idx="544">
                  <c:v>17.344999999999999</c:v>
                </c:pt>
                <c:pt idx="545">
                  <c:v>17.344999999999999</c:v>
                </c:pt>
                <c:pt idx="546">
                  <c:v>17.36</c:v>
                </c:pt>
                <c:pt idx="547">
                  <c:v>16.425000000000001</c:v>
                </c:pt>
                <c:pt idx="548">
                  <c:v>16.572500000000002</c:v>
                </c:pt>
                <c:pt idx="549">
                  <c:v>17.197500000000002</c:v>
                </c:pt>
                <c:pt idx="550">
                  <c:v>16.807500000000001</c:v>
                </c:pt>
                <c:pt idx="551">
                  <c:v>17.0425</c:v>
                </c:pt>
                <c:pt idx="552">
                  <c:v>17.285</c:v>
                </c:pt>
                <c:pt idx="553">
                  <c:v>17.795000000000002</c:v>
                </c:pt>
                <c:pt idx="554">
                  <c:v>17.36</c:v>
                </c:pt>
                <c:pt idx="555">
                  <c:v>17.335000000000001</c:v>
                </c:pt>
                <c:pt idx="556">
                  <c:v>16.7075</c:v>
                </c:pt>
                <c:pt idx="557">
                  <c:v>17.135000000000002</c:v>
                </c:pt>
                <c:pt idx="558">
                  <c:v>18.829999999999998</c:v>
                </c:pt>
                <c:pt idx="559">
                  <c:v>17.715</c:v>
                </c:pt>
                <c:pt idx="560">
                  <c:v>17.225000000000001</c:v>
                </c:pt>
                <c:pt idx="561">
                  <c:v>16.302499999999998</c:v>
                </c:pt>
                <c:pt idx="562">
                  <c:v>16.71</c:v>
                </c:pt>
                <c:pt idx="563">
                  <c:v>16.592500000000001</c:v>
                </c:pt>
                <c:pt idx="564">
                  <c:v>16.622499999999999</c:v>
                </c:pt>
                <c:pt idx="565">
                  <c:v>17.012499999999999</c:v>
                </c:pt>
                <c:pt idx="566">
                  <c:v>16.420000000000002</c:v>
                </c:pt>
                <c:pt idx="567">
                  <c:v>16.445</c:v>
                </c:pt>
                <c:pt idx="568">
                  <c:v>16.352499999999999</c:v>
                </c:pt>
                <c:pt idx="569">
                  <c:v>16.13</c:v>
                </c:pt>
                <c:pt idx="570">
                  <c:v>15.1325</c:v>
                </c:pt>
                <c:pt idx="571">
                  <c:v>14.95</c:v>
                </c:pt>
                <c:pt idx="572">
                  <c:v>15.255000000000001</c:v>
                </c:pt>
                <c:pt idx="573">
                  <c:v>15.125</c:v>
                </c:pt>
                <c:pt idx="574">
                  <c:v>14.97</c:v>
                </c:pt>
                <c:pt idx="575">
                  <c:v>15.2</c:v>
                </c:pt>
                <c:pt idx="576">
                  <c:v>14.9275</c:v>
                </c:pt>
                <c:pt idx="577">
                  <c:v>14.887499999999999</c:v>
                </c:pt>
                <c:pt idx="578">
                  <c:v>14.41</c:v>
                </c:pt>
                <c:pt idx="579">
                  <c:v>14.7225</c:v>
                </c:pt>
                <c:pt idx="580">
                  <c:v>14.57</c:v>
                </c:pt>
                <c:pt idx="581">
                  <c:v>14.505000000000001</c:v>
                </c:pt>
                <c:pt idx="582">
                  <c:v>14.34</c:v>
                </c:pt>
                <c:pt idx="583">
                  <c:v>14.994999999999999</c:v>
                </c:pt>
                <c:pt idx="584">
                  <c:v>14.9825</c:v>
                </c:pt>
                <c:pt idx="585">
                  <c:v>15.005000000000001</c:v>
                </c:pt>
                <c:pt idx="586">
                  <c:v>14.51</c:v>
                </c:pt>
                <c:pt idx="587">
                  <c:v>14.195</c:v>
                </c:pt>
                <c:pt idx="588">
                  <c:v>13.535</c:v>
                </c:pt>
                <c:pt idx="589">
                  <c:v>13.307499999999999</c:v>
                </c:pt>
                <c:pt idx="590">
                  <c:v>13.1675</c:v>
                </c:pt>
                <c:pt idx="591">
                  <c:v>13.21</c:v>
                </c:pt>
                <c:pt idx="592">
                  <c:v>12.91</c:v>
                </c:pt>
                <c:pt idx="593">
                  <c:v>12.365</c:v>
                </c:pt>
                <c:pt idx="594">
                  <c:v>12.9625</c:v>
                </c:pt>
                <c:pt idx="595">
                  <c:v>14.005000000000001</c:v>
                </c:pt>
                <c:pt idx="596">
                  <c:v>14.32</c:v>
                </c:pt>
                <c:pt idx="597">
                  <c:v>14.217499999999999</c:v>
                </c:pt>
                <c:pt idx="598">
                  <c:v>14.2675</c:v>
                </c:pt>
                <c:pt idx="599">
                  <c:v>14.0075</c:v>
                </c:pt>
                <c:pt idx="600">
                  <c:v>13.69</c:v>
                </c:pt>
                <c:pt idx="601">
                  <c:v>13.94</c:v>
                </c:pt>
                <c:pt idx="602">
                  <c:v>14.395</c:v>
                </c:pt>
                <c:pt idx="603">
                  <c:v>15.1675</c:v>
                </c:pt>
                <c:pt idx="604">
                  <c:v>14.9175</c:v>
                </c:pt>
                <c:pt idx="605">
                  <c:v>14.795</c:v>
                </c:pt>
                <c:pt idx="606">
                  <c:v>14.45</c:v>
                </c:pt>
                <c:pt idx="607">
                  <c:v>14.7075</c:v>
                </c:pt>
                <c:pt idx="608">
                  <c:v>15.012499999999999</c:v>
                </c:pt>
                <c:pt idx="609">
                  <c:v>15.2425</c:v>
                </c:pt>
                <c:pt idx="610">
                  <c:v>15.407500000000001</c:v>
                </c:pt>
                <c:pt idx="611">
                  <c:v>15.15</c:v>
                </c:pt>
                <c:pt idx="612">
                  <c:v>14.5525</c:v>
                </c:pt>
                <c:pt idx="613">
                  <c:v>14.855</c:v>
                </c:pt>
                <c:pt idx="614">
                  <c:v>15.18</c:v>
                </c:pt>
                <c:pt idx="615">
                  <c:v>14.935</c:v>
                </c:pt>
                <c:pt idx="616">
                  <c:v>14.932499999999999</c:v>
                </c:pt>
                <c:pt idx="617">
                  <c:v>14.33</c:v>
                </c:pt>
                <c:pt idx="618">
                  <c:v>14.175000000000001</c:v>
                </c:pt>
                <c:pt idx="619">
                  <c:v>14.5525</c:v>
                </c:pt>
                <c:pt idx="620">
                  <c:v>15.317500000000001</c:v>
                </c:pt>
                <c:pt idx="621">
                  <c:v>15.045</c:v>
                </c:pt>
                <c:pt idx="622">
                  <c:v>14.612500000000001</c:v>
                </c:pt>
                <c:pt idx="623">
                  <c:v>15.112500000000001</c:v>
                </c:pt>
                <c:pt idx="624">
                  <c:v>15.63</c:v>
                </c:pt>
                <c:pt idx="625">
                  <c:v>15.442500000000001</c:v>
                </c:pt>
                <c:pt idx="626">
                  <c:v>14.705</c:v>
                </c:pt>
                <c:pt idx="627">
                  <c:v>14.64</c:v>
                </c:pt>
                <c:pt idx="628">
                  <c:v>14.324999999999999</c:v>
                </c:pt>
                <c:pt idx="629">
                  <c:v>13.6775</c:v>
                </c:pt>
                <c:pt idx="630">
                  <c:v>13.2525</c:v>
                </c:pt>
                <c:pt idx="631">
                  <c:v>13.395</c:v>
                </c:pt>
                <c:pt idx="632">
                  <c:v>13.83</c:v>
                </c:pt>
                <c:pt idx="633">
                  <c:v>13.715</c:v>
                </c:pt>
                <c:pt idx="634">
                  <c:v>15.05</c:v>
                </c:pt>
                <c:pt idx="635">
                  <c:v>15.045</c:v>
                </c:pt>
                <c:pt idx="636">
                  <c:v>15.31</c:v>
                </c:pt>
                <c:pt idx="637">
                  <c:v>15.45</c:v>
                </c:pt>
                <c:pt idx="638">
                  <c:v>14.9825</c:v>
                </c:pt>
                <c:pt idx="639">
                  <c:v>14.574999999999999</c:v>
                </c:pt>
                <c:pt idx="640">
                  <c:v>14.425000000000001</c:v>
                </c:pt>
                <c:pt idx="641">
                  <c:v>14.53</c:v>
                </c:pt>
                <c:pt idx="642">
                  <c:v>14.38</c:v>
                </c:pt>
                <c:pt idx="643">
                  <c:v>14.675000000000001</c:v>
                </c:pt>
                <c:pt idx="644">
                  <c:v>14.74</c:v>
                </c:pt>
                <c:pt idx="645">
                  <c:v>14.164999999999999</c:v>
                </c:pt>
                <c:pt idx="646">
                  <c:v>14.0025</c:v>
                </c:pt>
                <c:pt idx="647">
                  <c:v>13.775</c:v>
                </c:pt>
                <c:pt idx="648">
                  <c:v>13.98</c:v>
                </c:pt>
                <c:pt idx="649">
                  <c:v>14.08</c:v>
                </c:pt>
                <c:pt idx="650">
                  <c:v>13.88</c:v>
                </c:pt>
                <c:pt idx="651">
                  <c:v>13.9375</c:v>
                </c:pt>
                <c:pt idx="652">
                  <c:v>14.085000000000001</c:v>
                </c:pt>
                <c:pt idx="653">
                  <c:v>14.18</c:v>
                </c:pt>
                <c:pt idx="654">
                  <c:v>14.31</c:v>
                </c:pt>
                <c:pt idx="655">
                  <c:v>14.342499999999999</c:v>
                </c:pt>
                <c:pt idx="656">
                  <c:v>14.335000000000001</c:v>
                </c:pt>
                <c:pt idx="657">
                  <c:v>14.305</c:v>
                </c:pt>
                <c:pt idx="658">
                  <c:v>14.585000000000001</c:v>
                </c:pt>
                <c:pt idx="659">
                  <c:v>14.824999999999999</c:v>
                </c:pt>
                <c:pt idx="660">
                  <c:v>14.475</c:v>
                </c:pt>
                <c:pt idx="661">
                  <c:v>14.702500000000001</c:v>
                </c:pt>
                <c:pt idx="662">
                  <c:v>14.98</c:v>
                </c:pt>
                <c:pt idx="663">
                  <c:v>14.4375</c:v>
                </c:pt>
                <c:pt idx="664">
                  <c:v>14.61</c:v>
                </c:pt>
                <c:pt idx="665">
                  <c:v>14.045</c:v>
                </c:pt>
                <c:pt idx="666">
                  <c:v>14.06</c:v>
                </c:pt>
                <c:pt idx="667">
                  <c:v>13.69</c:v>
                </c:pt>
                <c:pt idx="668">
                  <c:v>13.852499999999999</c:v>
                </c:pt>
                <c:pt idx="669">
                  <c:v>13.78</c:v>
                </c:pt>
                <c:pt idx="670">
                  <c:v>14</c:v>
                </c:pt>
                <c:pt idx="671">
                  <c:v>13.93</c:v>
                </c:pt>
                <c:pt idx="672">
                  <c:v>14.3</c:v>
                </c:pt>
                <c:pt idx="673">
                  <c:v>14.18</c:v>
                </c:pt>
                <c:pt idx="674">
                  <c:v>14.324999999999999</c:v>
                </c:pt>
                <c:pt idx="675">
                  <c:v>14.324999999999999</c:v>
                </c:pt>
                <c:pt idx="676">
                  <c:v>13.785</c:v>
                </c:pt>
                <c:pt idx="677">
                  <c:v>13.525</c:v>
                </c:pt>
                <c:pt idx="678">
                  <c:v>13.585000000000001</c:v>
                </c:pt>
                <c:pt idx="679">
                  <c:v>13.664999999999999</c:v>
                </c:pt>
                <c:pt idx="680">
                  <c:v>14.31</c:v>
                </c:pt>
                <c:pt idx="681">
                  <c:v>14.17</c:v>
                </c:pt>
                <c:pt idx="682">
                  <c:v>13.99</c:v>
                </c:pt>
                <c:pt idx="683">
                  <c:v>14.1175</c:v>
                </c:pt>
                <c:pt idx="684">
                  <c:v>13.99</c:v>
                </c:pt>
                <c:pt idx="685">
                  <c:v>13.98</c:v>
                </c:pt>
                <c:pt idx="686">
                  <c:v>13.84</c:v>
                </c:pt>
                <c:pt idx="687">
                  <c:v>13.83</c:v>
                </c:pt>
                <c:pt idx="688">
                  <c:v>13.595000000000001</c:v>
                </c:pt>
                <c:pt idx="689">
                  <c:v>13.5175</c:v>
                </c:pt>
                <c:pt idx="690">
                  <c:v>13.925000000000001</c:v>
                </c:pt>
                <c:pt idx="691">
                  <c:v>14.5375</c:v>
                </c:pt>
                <c:pt idx="692">
                  <c:v>13.984999999999999</c:v>
                </c:pt>
                <c:pt idx="693">
                  <c:v>14.16</c:v>
                </c:pt>
                <c:pt idx="694">
                  <c:v>13.827500000000001</c:v>
                </c:pt>
                <c:pt idx="695">
                  <c:v>13.93</c:v>
                </c:pt>
                <c:pt idx="696">
                  <c:v>13.6325</c:v>
                </c:pt>
                <c:pt idx="697">
                  <c:v>13.9</c:v>
                </c:pt>
                <c:pt idx="698">
                  <c:v>14.154999999999999</c:v>
                </c:pt>
                <c:pt idx="699">
                  <c:v>14.2</c:v>
                </c:pt>
                <c:pt idx="700">
                  <c:v>13.765000000000001</c:v>
                </c:pt>
                <c:pt idx="701">
                  <c:v>13.77</c:v>
                </c:pt>
                <c:pt idx="702">
                  <c:v>13.73</c:v>
                </c:pt>
                <c:pt idx="703">
                  <c:v>13.92</c:v>
                </c:pt>
                <c:pt idx="704">
                  <c:v>13.9</c:v>
                </c:pt>
                <c:pt idx="705">
                  <c:v>13.875</c:v>
                </c:pt>
                <c:pt idx="706">
                  <c:v>13.96</c:v>
                </c:pt>
                <c:pt idx="707">
                  <c:v>14.015000000000001</c:v>
                </c:pt>
                <c:pt idx="708">
                  <c:v>13.81</c:v>
                </c:pt>
                <c:pt idx="709">
                  <c:v>13.705</c:v>
                </c:pt>
                <c:pt idx="710">
                  <c:v>13.365</c:v>
                </c:pt>
                <c:pt idx="711">
                  <c:v>13.494999999999999</c:v>
                </c:pt>
                <c:pt idx="712">
                  <c:v>13.515000000000001</c:v>
                </c:pt>
                <c:pt idx="713">
                  <c:v>13.984999999999999</c:v>
                </c:pt>
                <c:pt idx="714">
                  <c:v>13.945</c:v>
                </c:pt>
                <c:pt idx="715">
                  <c:v>13.7875</c:v>
                </c:pt>
                <c:pt idx="716">
                  <c:v>14.0375</c:v>
                </c:pt>
                <c:pt idx="717">
                  <c:v>14.315</c:v>
                </c:pt>
                <c:pt idx="718">
                  <c:v>14.125</c:v>
                </c:pt>
                <c:pt idx="719">
                  <c:v>13.8775</c:v>
                </c:pt>
                <c:pt idx="720">
                  <c:v>13.52</c:v>
                </c:pt>
                <c:pt idx="721">
                  <c:v>13.31</c:v>
                </c:pt>
                <c:pt idx="722">
                  <c:v>13.06</c:v>
                </c:pt>
                <c:pt idx="723">
                  <c:v>13.04</c:v>
                </c:pt>
                <c:pt idx="724">
                  <c:v>12.705</c:v>
                </c:pt>
                <c:pt idx="725">
                  <c:v>12.55</c:v>
                </c:pt>
                <c:pt idx="726">
                  <c:v>12.54</c:v>
                </c:pt>
                <c:pt idx="727">
                  <c:v>12.535</c:v>
                </c:pt>
                <c:pt idx="728">
                  <c:v>12.2775</c:v>
                </c:pt>
                <c:pt idx="729">
                  <c:v>12.185</c:v>
                </c:pt>
                <c:pt idx="730">
                  <c:v>12.324999999999999</c:v>
                </c:pt>
                <c:pt idx="731">
                  <c:v>12.202500000000001</c:v>
                </c:pt>
                <c:pt idx="732">
                  <c:v>12.244999999999999</c:v>
                </c:pt>
                <c:pt idx="733">
                  <c:v>12.78</c:v>
                </c:pt>
                <c:pt idx="734">
                  <c:v>14.512499999999999</c:v>
                </c:pt>
                <c:pt idx="735">
                  <c:v>14.365</c:v>
                </c:pt>
                <c:pt idx="736">
                  <c:v>13.765000000000001</c:v>
                </c:pt>
                <c:pt idx="737">
                  <c:v>13.41</c:v>
                </c:pt>
                <c:pt idx="738">
                  <c:v>13.425000000000001</c:v>
                </c:pt>
                <c:pt idx="739">
                  <c:v>13.515000000000001</c:v>
                </c:pt>
                <c:pt idx="740">
                  <c:v>13.654999999999999</c:v>
                </c:pt>
                <c:pt idx="741">
                  <c:v>14.05</c:v>
                </c:pt>
                <c:pt idx="742">
                  <c:v>14.54</c:v>
                </c:pt>
                <c:pt idx="743">
                  <c:v>14.36</c:v>
                </c:pt>
                <c:pt idx="744">
                  <c:v>13.945</c:v>
                </c:pt>
                <c:pt idx="745">
                  <c:v>14.15</c:v>
                </c:pt>
                <c:pt idx="746">
                  <c:v>14.2425</c:v>
                </c:pt>
                <c:pt idx="747">
                  <c:v>14.26</c:v>
                </c:pt>
                <c:pt idx="748">
                  <c:v>14.355</c:v>
                </c:pt>
                <c:pt idx="749">
                  <c:v>14.505000000000001</c:v>
                </c:pt>
                <c:pt idx="750">
                  <c:v>14.505000000000001</c:v>
                </c:pt>
                <c:pt idx="751">
                  <c:v>14.645</c:v>
                </c:pt>
                <c:pt idx="752">
                  <c:v>14.845000000000001</c:v>
                </c:pt>
                <c:pt idx="753">
                  <c:v>14.885</c:v>
                </c:pt>
                <c:pt idx="754">
                  <c:v>14.914999999999999</c:v>
                </c:pt>
                <c:pt idx="755">
                  <c:v>14.94</c:v>
                </c:pt>
                <c:pt idx="756">
                  <c:v>14.645</c:v>
                </c:pt>
                <c:pt idx="757">
                  <c:v>14.58</c:v>
                </c:pt>
                <c:pt idx="758">
                  <c:v>14.36</c:v>
                </c:pt>
                <c:pt idx="759">
                  <c:v>13.815</c:v>
                </c:pt>
                <c:pt idx="760">
                  <c:v>13.307499999999999</c:v>
                </c:pt>
                <c:pt idx="761">
                  <c:v>13.3375</c:v>
                </c:pt>
                <c:pt idx="762">
                  <c:v>13.195</c:v>
                </c:pt>
                <c:pt idx="763">
                  <c:v>12.965</c:v>
                </c:pt>
                <c:pt idx="764">
                  <c:v>13.175000000000001</c:v>
                </c:pt>
                <c:pt idx="765">
                  <c:v>13.125</c:v>
                </c:pt>
                <c:pt idx="766">
                  <c:v>12.7475</c:v>
                </c:pt>
                <c:pt idx="767">
                  <c:v>13.045</c:v>
                </c:pt>
                <c:pt idx="768">
                  <c:v>12.775</c:v>
                </c:pt>
                <c:pt idx="769">
                  <c:v>12.67</c:v>
                </c:pt>
                <c:pt idx="770">
                  <c:v>12.84</c:v>
                </c:pt>
                <c:pt idx="771">
                  <c:v>13.35</c:v>
                </c:pt>
                <c:pt idx="772">
                  <c:v>13.225</c:v>
                </c:pt>
                <c:pt idx="773">
                  <c:v>13.46</c:v>
                </c:pt>
                <c:pt idx="774">
                  <c:v>13.5725</c:v>
                </c:pt>
                <c:pt idx="775">
                  <c:v>13.2775</c:v>
                </c:pt>
                <c:pt idx="776">
                  <c:v>13.255000000000001</c:v>
                </c:pt>
                <c:pt idx="777">
                  <c:v>13.2</c:v>
                </c:pt>
                <c:pt idx="778">
                  <c:v>12.8675</c:v>
                </c:pt>
                <c:pt idx="779">
                  <c:v>12.595000000000001</c:v>
                </c:pt>
                <c:pt idx="780">
                  <c:v>13.145</c:v>
                </c:pt>
                <c:pt idx="781">
                  <c:v>13.62</c:v>
                </c:pt>
                <c:pt idx="782">
                  <c:v>13.45</c:v>
                </c:pt>
                <c:pt idx="783">
                  <c:v>13.0175</c:v>
                </c:pt>
                <c:pt idx="784">
                  <c:v>12.92</c:v>
                </c:pt>
                <c:pt idx="785">
                  <c:v>12.775</c:v>
                </c:pt>
                <c:pt idx="786">
                  <c:v>12.715</c:v>
                </c:pt>
                <c:pt idx="787">
                  <c:v>12.445</c:v>
                </c:pt>
                <c:pt idx="788">
                  <c:v>12.244999999999999</c:v>
                </c:pt>
                <c:pt idx="789">
                  <c:v>12.215</c:v>
                </c:pt>
                <c:pt idx="790">
                  <c:v>12.25</c:v>
                </c:pt>
                <c:pt idx="791">
                  <c:v>12.295</c:v>
                </c:pt>
                <c:pt idx="792">
                  <c:v>12.345000000000001</c:v>
                </c:pt>
                <c:pt idx="793">
                  <c:v>12.215</c:v>
                </c:pt>
                <c:pt idx="794">
                  <c:v>12.585000000000001</c:v>
                </c:pt>
                <c:pt idx="795">
                  <c:v>12.23</c:v>
                </c:pt>
                <c:pt idx="796">
                  <c:v>12.175000000000001</c:v>
                </c:pt>
                <c:pt idx="797">
                  <c:v>12.035</c:v>
                </c:pt>
                <c:pt idx="798">
                  <c:v>12.09</c:v>
                </c:pt>
                <c:pt idx="799">
                  <c:v>12.205</c:v>
                </c:pt>
                <c:pt idx="800">
                  <c:v>12.025</c:v>
                </c:pt>
                <c:pt idx="801">
                  <c:v>12.125</c:v>
                </c:pt>
                <c:pt idx="802">
                  <c:v>12.1</c:v>
                </c:pt>
                <c:pt idx="803">
                  <c:v>11.895</c:v>
                </c:pt>
                <c:pt idx="804">
                  <c:v>11.682499999999999</c:v>
                </c:pt>
                <c:pt idx="805">
                  <c:v>11.6075</c:v>
                </c:pt>
                <c:pt idx="806">
                  <c:v>11.545</c:v>
                </c:pt>
                <c:pt idx="807">
                  <c:v>11.404999999999999</c:v>
                </c:pt>
                <c:pt idx="808">
                  <c:v>11.157500000000001</c:v>
                </c:pt>
                <c:pt idx="809">
                  <c:v>10.85</c:v>
                </c:pt>
                <c:pt idx="810">
                  <c:v>10.7</c:v>
                </c:pt>
                <c:pt idx="811">
                  <c:v>11.27</c:v>
                </c:pt>
                <c:pt idx="812">
                  <c:v>11.185</c:v>
                </c:pt>
                <c:pt idx="813">
                  <c:v>11.455</c:v>
                </c:pt>
                <c:pt idx="814">
                  <c:v>11.65</c:v>
                </c:pt>
                <c:pt idx="815">
                  <c:v>11.37</c:v>
                </c:pt>
                <c:pt idx="816">
                  <c:v>11.46</c:v>
                </c:pt>
                <c:pt idx="817">
                  <c:v>11.827500000000001</c:v>
                </c:pt>
                <c:pt idx="818">
                  <c:v>11.65</c:v>
                </c:pt>
                <c:pt idx="819">
                  <c:v>11.75</c:v>
                </c:pt>
                <c:pt idx="820">
                  <c:v>11.47</c:v>
                </c:pt>
                <c:pt idx="821">
                  <c:v>11.86</c:v>
                </c:pt>
                <c:pt idx="822">
                  <c:v>11.657500000000001</c:v>
                </c:pt>
                <c:pt idx="823">
                  <c:v>11.744999999999999</c:v>
                </c:pt>
                <c:pt idx="824">
                  <c:v>11.59</c:v>
                </c:pt>
                <c:pt idx="825">
                  <c:v>11.255000000000001</c:v>
                </c:pt>
                <c:pt idx="826">
                  <c:v>11.345000000000001</c:v>
                </c:pt>
                <c:pt idx="827">
                  <c:v>11.092499999999999</c:v>
                </c:pt>
                <c:pt idx="828">
                  <c:v>11.022500000000001</c:v>
                </c:pt>
                <c:pt idx="829">
                  <c:v>11.16</c:v>
                </c:pt>
                <c:pt idx="830">
                  <c:v>11.3225</c:v>
                </c:pt>
                <c:pt idx="831">
                  <c:v>11.0025</c:v>
                </c:pt>
                <c:pt idx="832">
                  <c:v>10.904999999999999</c:v>
                </c:pt>
                <c:pt idx="833">
                  <c:v>10.925000000000001</c:v>
                </c:pt>
                <c:pt idx="834">
                  <c:v>10.96</c:v>
                </c:pt>
                <c:pt idx="835">
                  <c:v>10.91</c:v>
                </c:pt>
                <c:pt idx="836">
                  <c:v>11.15</c:v>
                </c:pt>
                <c:pt idx="837">
                  <c:v>11.315</c:v>
                </c:pt>
                <c:pt idx="838">
                  <c:v>10.96</c:v>
                </c:pt>
                <c:pt idx="839">
                  <c:v>10.887499999999999</c:v>
                </c:pt>
                <c:pt idx="840">
                  <c:v>10.984999999999999</c:v>
                </c:pt>
                <c:pt idx="841">
                  <c:v>11.27</c:v>
                </c:pt>
                <c:pt idx="842">
                  <c:v>11.895</c:v>
                </c:pt>
                <c:pt idx="843">
                  <c:v>14.02</c:v>
                </c:pt>
                <c:pt idx="844">
                  <c:v>14.305</c:v>
                </c:pt>
                <c:pt idx="845">
                  <c:v>13.41</c:v>
                </c:pt>
                <c:pt idx="846">
                  <c:v>13.532500000000001</c:v>
                </c:pt>
                <c:pt idx="847">
                  <c:v>12.885</c:v>
                </c:pt>
                <c:pt idx="848">
                  <c:v>12.315</c:v>
                </c:pt>
                <c:pt idx="849">
                  <c:v>12.47</c:v>
                </c:pt>
                <c:pt idx="850">
                  <c:v>13.0375</c:v>
                </c:pt>
                <c:pt idx="851">
                  <c:v>12.795</c:v>
                </c:pt>
                <c:pt idx="852">
                  <c:v>13.57</c:v>
                </c:pt>
                <c:pt idx="853">
                  <c:v>15.975</c:v>
                </c:pt>
                <c:pt idx="854">
                  <c:v>15.975</c:v>
                </c:pt>
                <c:pt idx="855">
                  <c:v>14.487500000000001</c:v>
                </c:pt>
                <c:pt idx="856">
                  <c:v>15.31</c:v>
                </c:pt>
                <c:pt idx="857">
                  <c:v>14.285</c:v>
                </c:pt>
                <c:pt idx="858">
                  <c:v>13.6175</c:v>
                </c:pt>
                <c:pt idx="859">
                  <c:v>13.362500000000001</c:v>
                </c:pt>
                <c:pt idx="860">
                  <c:v>13.5975</c:v>
                </c:pt>
                <c:pt idx="861">
                  <c:v>13.385</c:v>
                </c:pt>
                <c:pt idx="862">
                  <c:v>13.25</c:v>
                </c:pt>
                <c:pt idx="863">
                  <c:v>13.4475</c:v>
                </c:pt>
                <c:pt idx="864">
                  <c:v>13.654999999999999</c:v>
                </c:pt>
                <c:pt idx="865">
                  <c:v>13.8</c:v>
                </c:pt>
                <c:pt idx="866">
                  <c:v>13.43</c:v>
                </c:pt>
                <c:pt idx="867">
                  <c:v>13.375</c:v>
                </c:pt>
                <c:pt idx="868">
                  <c:v>12.67</c:v>
                </c:pt>
                <c:pt idx="869">
                  <c:v>12.465</c:v>
                </c:pt>
                <c:pt idx="870">
                  <c:v>12.48</c:v>
                </c:pt>
                <c:pt idx="871">
                  <c:v>12.39</c:v>
                </c:pt>
                <c:pt idx="872">
                  <c:v>12.414999999999999</c:v>
                </c:pt>
                <c:pt idx="873">
                  <c:v>11.99</c:v>
                </c:pt>
                <c:pt idx="874">
                  <c:v>11.984999999999999</c:v>
                </c:pt>
                <c:pt idx="875">
                  <c:v>11.88</c:v>
                </c:pt>
                <c:pt idx="876">
                  <c:v>12.035</c:v>
                </c:pt>
                <c:pt idx="877">
                  <c:v>12.6</c:v>
                </c:pt>
                <c:pt idx="878">
                  <c:v>12.605</c:v>
                </c:pt>
                <c:pt idx="879">
                  <c:v>12.315</c:v>
                </c:pt>
                <c:pt idx="880">
                  <c:v>13.07</c:v>
                </c:pt>
                <c:pt idx="881">
                  <c:v>12.852499999999999</c:v>
                </c:pt>
                <c:pt idx="882">
                  <c:v>13.547499999999999</c:v>
                </c:pt>
                <c:pt idx="883">
                  <c:v>13.04</c:v>
                </c:pt>
                <c:pt idx="884">
                  <c:v>12.234999999999999</c:v>
                </c:pt>
                <c:pt idx="885">
                  <c:v>12.244999999999999</c:v>
                </c:pt>
                <c:pt idx="886">
                  <c:v>11.695</c:v>
                </c:pt>
                <c:pt idx="887">
                  <c:v>11.555</c:v>
                </c:pt>
                <c:pt idx="888">
                  <c:v>11.477499999999999</c:v>
                </c:pt>
                <c:pt idx="889">
                  <c:v>11.442500000000001</c:v>
                </c:pt>
                <c:pt idx="890">
                  <c:v>11.324999999999999</c:v>
                </c:pt>
                <c:pt idx="891">
                  <c:v>11.775</c:v>
                </c:pt>
                <c:pt idx="892">
                  <c:v>12.57</c:v>
                </c:pt>
                <c:pt idx="893">
                  <c:v>12.467499999999999</c:v>
                </c:pt>
                <c:pt idx="894">
                  <c:v>12.295</c:v>
                </c:pt>
                <c:pt idx="895">
                  <c:v>12.147500000000001</c:v>
                </c:pt>
                <c:pt idx="896">
                  <c:v>12.2125</c:v>
                </c:pt>
                <c:pt idx="897">
                  <c:v>11.64</c:v>
                </c:pt>
                <c:pt idx="898">
                  <c:v>11.555</c:v>
                </c:pt>
                <c:pt idx="899">
                  <c:v>11.365</c:v>
                </c:pt>
                <c:pt idx="900">
                  <c:v>11.237500000000001</c:v>
                </c:pt>
                <c:pt idx="901">
                  <c:v>11.407500000000001</c:v>
                </c:pt>
                <c:pt idx="902">
                  <c:v>11.63</c:v>
                </c:pt>
                <c:pt idx="903">
                  <c:v>11.315</c:v>
                </c:pt>
                <c:pt idx="904">
                  <c:v>11.44</c:v>
                </c:pt>
                <c:pt idx="905">
                  <c:v>11.71</c:v>
                </c:pt>
                <c:pt idx="906">
                  <c:v>11.805</c:v>
                </c:pt>
                <c:pt idx="907">
                  <c:v>11.765000000000001</c:v>
                </c:pt>
                <c:pt idx="908">
                  <c:v>11.695</c:v>
                </c:pt>
                <c:pt idx="909">
                  <c:v>11.715</c:v>
                </c:pt>
                <c:pt idx="910">
                  <c:v>11.99</c:v>
                </c:pt>
                <c:pt idx="911">
                  <c:v>11.8575</c:v>
                </c:pt>
                <c:pt idx="912">
                  <c:v>11.7525</c:v>
                </c:pt>
                <c:pt idx="913">
                  <c:v>11.8825</c:v>
                </c:pt>
                <c:pt idx="914">
                  <c:v>11.74</c:v>
                </c:pt>
                <c:pt idx="915">
                  <c:v>11.585000000000001</c:v>
                </c:pt>
                <c:pt idx="916">
                  <c:v>11.77</c:v>
                </c:pt>
                <c:pt idx="917">
                  <c:v>11.695</c:v>
                </c:pt>
                <c:pt idx="918">
                  <c:v>11.53</c:v>
                </c:pt>
                <c:pt idx="919">
                  <c:v>12.305</c:v>
                </c:pt>
                <c:pt idx="920">
                  <c:v>12.21</c:v>
                </c:pt>
                <c:pt idx="921">
                  <c:v>12.01</c:v>
                </c:pt>
                <c:pt idx="922">
                  <c:v>12.22</c:v>
                </c:pt>
                <c:pt idx="923">
                  <c:v>12.23</c:v>
                </c:pt>
                <c:pt idx="924">
                  <c:v>12.404999999999999</c:v>
                </c:pt>
                <c:pt idx="925">
                  <c:v>12.39</c:v>
                </c:pt>
                <c:pt idx="926">
                  <c:v>12.61</c:v>
                </c:pt>
                <c:pt idx="927">
                  <c:v>12.32</c:v>
                </c:pt>
                <c:pt idx="928">
                  <c:v>12.824999999999999</c:v>
                </c:pt>
                <c:pt idx="929">
                  <c:v>13.035</c:v>
                </c:pt>
                <c:pt idx="930">
                  <c:v>12.72</c:v>
                </c:pt>
                <c:pt idx="931">
                  <c:v>12.455</c:v>
                </c:pt>
                <c:pt idx="932">
                  <c:v>12.3</c:v>
                </c:pt>
                <c:pt idx="933">
                  <c:v>12.585000000000001</c:v>
                </c:pt>
                <c:pt idx="934">
                  <c:v>12.07</c:v>
                </c:pt>
                <c:pt idx="935">
                  <c:v>11.525</c:v>
                </c:pt>
                <c:pt idx="936">
                  <c:v>11.265000000000001</c:v>
                </c:pt>
                <c:pt idx="937">
                  <c:v>11.285</c:v>
                </c:pt>
                <c:pt idx="938">
                  <c:v>11.244999999999999</c:v>
                </c:pt>
                <c:pt idx="939">
                  <c:v>11.414999999999999</c:v>
                </c:pt>
                <c:pt idx="940">
                  <c:v>11.43</c:v>
                </c:pt>
                <c:pt idx="941">
                  <c:v>11.414999999999999</c:v>
                </c:pt>
                <c:pt idx="942">
                  <c:v>11.23</c:v>
                </c:pt>
                <c:pt idx="943">
                  <c:v>11.295</c:v>
                </c:pt>
                <c:pt idx="944">
                  <c:v>11.445</c:v>
                </c:pt>
                <c:pt idx="945">
                  <c:v>11.47</c:v>
                </c:pt>
              </c:numCache>
            </c:numRef>
          </c:val>
          <c:smooth val="0"/>
          <c:extLst>
            <c:ext xmlns:c16="http://schemas.microsoft.com/office/drawing/2014/chart" uri="{C3380CC4-5D6E-409C-BE32-E72D297353CC}">
              <c16:uniqueId val="{00000001-DC3B-468C-817C-4AA16AC589C1}"/>
            </c:ext>
          </c:extLst>
        </c:ser>
        <c:ser>
          <c:idx val="2"/>
          <c:order val="2"/>
          <c:tx>
            <c:strRef>
              <c:f>'Figure 2.1.8'!$E$4</c:f>
              <c:strCache>
                <c:ptCount val="1"/>
                <c:pt idx="0">
                  <c:v>Implied EUR/USD volatility</c:v>
                </c:pt>
              </c:strCache>
            </c:strRef>
          </c:tx>
          <c:spPr>
            <a:ln w="12700">
              <a:solidFill>
                <a:srgbClr val="333333"/>
              </a:solidFill>
              <a:prstDash val="solid"/>
            </a:ln>
          </c:spPr>
          <c:marker>
            <c:symbol val="none"/>
          </c:marker>
          <c:cat>
            <c:numRef>
              <c:f>'Figure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'Figure 2.1.8'!$E$5:$E$950</c:f>
              <c:numCache>
                <c:formatCode>General</c:formatCode>
                <c:ptCount val="946"/>
                <c:pt idx="0">
                  <c:v>6.85</c:v>
                </c:pt>
                <c:pt idx="1">
                  <c:v>7</c:v>
                </c:pt>
                <c:pt idx="2">
                  <c:v>7.05</c:v>
                </c:pt>
                <c:pt idx="3">
                  <c:v>6.8</c:v>
                </c:pt>
                <c:pt idx="4">
                  <c:v>6.6</c:v>
                </c:pt>
                <c:pt idx="5">
                  <c:v>6.4749999999999996</c:v>
                </c:pt>
                <c:pt idx="6">
                  <c:v>6.3</c:v>
                </c:pt>
                <c:pt idx="7">
                  <c:v>6.25</c:v>
                </c:pt>
                <c:pt idx="8">
                  <c:v>6.35</c:v>
                </c:pt>
                <c:pt idx="9">
                  <c:v>6.35</c:v>
                </c:pt>
                <c:pt idx="10">
                  <c:v>6.5</c:v>
                </c:pt>
                <c:pt idx="11">
                  <c:v>6.4249999999999998</c:v>
                </c:pt>
                <c:pt idx="12">
                  <c:v>6.3</c:v>
                </c:pt>
                <c:pt idx="13">
                  <c:v>6.1</c:v>
                </c:pt>
                <c:pt idx="14">
                  <c:v>6.05</c:v>
                </c:pt>
                <c:pt idx="15">
                  <c:v>6.1749999999999998</c:v>
                </c:pt>
                <c:pt idx="16">
                  <c:v>6.15</c:v>
                </c:pt>
                <c:pt idx="17">
                  <c:v>6.2249999999999996</c:v>
                </c:pt>
                <c:pt idx="18">
                  <c:v>6.2</c:v>
                </c:pt>
                <c:pt idx="19">
                  <c:v>6.1749999999999998</c:v>
                </c:pt>
                <c:pt idx="20">
                  <c:v>6.1</c:v>
                </c:pt>
                <c:pt idx="21">
                  <c:v>6.15</c:v>
                </c:pt>
                <c:pt idx="22">
                  <c:v>6.3250000000000002</c:v>
                </c:pt>
                <c:pt idx="23">
                  <c:v>6.15</c:v>
                </c:pt>
                <c:pt idx="24">
                  <c:v>6</c:v>
                </c:pt>
                <c:pt idx="25">
                  <c:v>6.05</c:v>
                </c:pt>
                <c:pt idx="26">
                  <c:v>6.05</c:v>
                </c:pt>
                <c:pt idx="27">
                  <c:v>6.0250000000000004</c:v>
                </c:pt>
                <c:pt idx="28">
                  <c:v>6.0250000000000004</c:v>
                </c:pt>
                <c:pt idx="29">
                  <c:v>5.9749999999999996</c:v>
                </c:pt>
                <c:pt idx="30">
                  <c:v>5.9</c:v>
                </c:pt>
                <c:pt idx="31">
                  <c:v>6</c:v>
                </c:pt>
                <c:pt idx="32">
                  <c:v>5.95</c:v>
                </c:pt>
                <c:pt idx="33">
                  <c:v>5.9</c:v>
                </c:pt>
                <c:pt idx="34">
                  <c:v>5.8505000000000003</c:v>
                </c:pt>
                <c:pt idx="35">
                  <c:v>5.55</c:v>
                </c:pt>
                <c:pt idx="36">
                  <c:v>5.5750000000000002</c:v>
                </c:pt>
                <c:pt idx="37">
                  <c:v>5.6</c:v>
                </c:pt>
                <c:pt idx="38">
                  <c:v>5.75</c:v>
                </c:pt>
                <c:pt idx="39">
                  <c:v>6.0694999999999997</c:v>
                </c:pt>
                <c:pt idx="40">
                  <c:v>6.05</c:v>
                </c:pt>
                <c:pt idx="41">
                  <c:v>6.0505000000000004</c:v>
                </c:pt>
                <c:pt idx="42">
                  <c:v>6</c:v>
                </c:pt>
                <c:pt idx="43">
                  <c:v>6.3</c:v>
                </c:pt>
                <c:pt idx="44">
                  <c:v>6.1</c:v>
                </c:pt>
                <c:pt idx="45">
                  <c:v>5.95</c:v>
                </c:pt>
                <c:pt idx="46">
                  <c:v>6.05</c:v>
                </c:pt>
                <c:pt idx="47">
                  <c:v>5.8250000000000002</c:v>
                </c:pt>
                <c:pt idx="48">
                  <c:v>5.9249999999999998</c:v>
                </c:pt>
                <c:pt idx="49">
                  <c:v>6.15</c:v>
                </c:pt>
                <c:pt idx="50">
                  <c:v>6.25</c:v>
                </c:pt>
                <c:pt idx="51">
                  <c:v>6.3250000000000002</c:v>
                </c:pt>
                <c:pt idx="52">
                  <c:v>6.65</c:v>
                </c:pt>
                <c:pt idx="53">
                  <c:v>6.6</c:v>
                </c:pt>
                <c:pt idx="54">
                  <c:v>6.35</c:v>
                </c:pt>
                <c:pt idx="55">
                  <c:v>6.25</c:v>
                </c:pt>
                <c:pt idx="56">
                  <c:v>6.4</c:v>
                </c:pt>
                <c:pt idx="57">
                  <c:v>6.1749999999999998</c:v>
                </c:pt>
                <c:pt idx="58">
                  <c:v>6.05</c:v>
                </c:pt>
                <c:pt idx="59">
                  <c:v>6</c:v>
                </c:pt>
                <c:pt idx="60">
                  <c:v>6.125</c:v>
                </c:pt>
                <c:pt idx="61">
                  <c:v>6.1</c:v>
                </c:pt>
                <c:pt idx="62">
                  <c:v>6</c:v>
                </c:pt>
                <c:pt idx="63">
                  <c:v>6.15</c:v>
                </c:pt>
                <c:pt idx="64">
                  <c:v>6.05</c:v>
                </c:pt>
                <c:pt idx="65">
                  <c:v>5.9749999999999996</c:v>
                </c:pt>
                <c:pt idx="66">
                  <c:v>6</c:v>
                </c:pt>
                <c:pt idx="67">
                  <c:v>6</c:v>
                </c:pt>
                <c:pt idx="68">
                  <c:v>6</c:v>
                </c:pt>
                <c:pt idx="69">
                  <c:v>5.9749999999999996</c:v>
                </c:pt>
                <c:pt idx="70">
                  <c:v>6.0250000000000004</c:v>
                </c:pt>
                <c:pt idx="71">
                  <c:v>6.125</c:v>
                </c:pt>
                <c:pt idx="72">
                  <c:v>6.05</c:v>
                </c:pt>
                <c:pt idx="73">
                  <c:v>6.1</c:v>
                </c:pt>
                <c:pt idx="74">
                  <c:v>6.125</c:v>
                </c:pt>
                <c:pt idx="75">
                  <c:v>6.125</c:v>
                </c:pt>
                <c:pt idx="76">
                  <c:v>5.9249999999999998</c:v>
                </c:pt>
                <c:pt idx="77">
                  <c:v>5.75</c:v>
                </c:pt>
                <c:pt idx="78">
                  <c:v>5.625</c:v>
                </c:pt>
                <c:pt idx="79">
                  <c:v>5.8</c:v>
                </c:pt>
                <c:pt idx="80">
                  <c:v>5.75</c:v>
                </c:pt>
                <c:pt idx="81">
                  <c:v>5.6</c:v>
                </c:pt>
                <c:pt idx="82">
                  <c:v>5.6</c:v>
                </c:pt>
                <c:pt idx="83">
                  <c:v>5.7001999999999997</c:v>
                </c:pt>
                <c:pt idx="84">
                  <c:v>5.65</c:v>
                </c:pt>
                <c:pt idx="85">
                  <c:v>5.6</c:v>
                </c:pt>
                <c:pt idx="86">
                  <c:v>5.5</c:v>
                </c:pt>
                <c:pt idx="87">
                  <c:v>5.45</c:v>
                </c:pt>
                <c:pt idx="88">
                  <c:v>5.35</c:v>
                </c:pt>
                <c:pt idx="89">
                  <c:v>5.4</c:v>
                </c:pt>
                <c:pt idx="90">
                  <c:v>5.4</c:v>
                </c:pt>
                <c:pt idx="91">
                  <c:v>5.4</c:v>
                </c:pt>
                <c:pt idx="92">
                  <c:v>5.375</c:v>
                </c:pt>
                <c:pt idx="93">
                  <c:v>5.4</c:v>
                </c:pt>
                <c:pt idx="94">
                  <c:v>5.4</c:v>
                </c:pt>
                <c:pt idx="95">
                  <c:v>5.3250000000000002</c:v>
                </c:pt>
                <c:pt idx="96">
                  <c:v>5.45</c:v>
                </c:pt>
                <c:pt idx="97">
                  <c:v>5.4249999999999998</c:v>
                </c:pt>
                <c:pt idx="98">
                  <c:v>5.55</c:v>
                </c:pt>
                <c:pt idx="99">
                  <c:v>5.5250000000000004</c:v>
                </c:pt>
                <c:pt idx="100">
                  <c:v>5.3253000000000004</c:v>
                </c:pt>
                <c:pt idx="101">
                  <c:v>5.25</c:v>
                </c:pt>
                <c:pt idx="102">
                  <c:v>5.2</c:v>
                </c:pt>
                <c:pt idx="103">
                  <c:v>5.3</c:v>
                </c:pt>
                <c:pt idx="104">
                  <c:v>5.3250000000000002</c:v>
                </c:pt>
                <c:pt idx="105">
                  <c:v>5.0999999999999996</c:v>
                </c:pt>
                <c:pt idx="106">
                  <c:v>5</c:v>
                </c:pt>
                <c:pt idx="107">
                  <c:v>5.1253000000000002</c:v>
                </c:pt>
                <c:pt idx="108">
                  <c:v>5.05</c:v>
                </c:pt>
                <c:pt idx="109">
                  <c:v>5.0750000000000002</c:v>
                </c:pt>
                <c:pt idx="110">
                  <c:v>5.3</c:v>
                </c:pt>
                <c:pt idx="111">
                  <c:v>5.3</c:v>
                </c:pt>
                <c:pt idx="112">
                  <c:v>5.2</c:v>
                </c:pt>
                <c:pt idx="113">
                  <c:v>5.4749999999999996</c:v>
                </c:pt>
                <c:pt idx="114">
                  <c:v>5.2</c:v>
                </c:pt>
                <c:pt idx="115">
                  <c:v>5</c:v>
                </c:pt>
                <c:pt idx="116">
                  <c:v>5.05</c:v>
                </c:pt>
                <c:pt idx="117">
                  <c:v>5.1002999999999998</c:v>
                </c:pt>
                <c:pt idx="118">
                  <c:v>5.05</c:v>
                </c:pt>
                <c:pt idx="119">
                  <c:v>5.05</c:v>
                </c:pt>
                <c:pt idx="120">
                  <c:v>5.05</c:v>
                </c:pt>
                <c:pt idx="121">
                  <c:v>5.125</c:v>
                </c:pt>
                <c:pt idx="122">
                  <c:v>5.15</c:v>
                </c:pt>
                <c:pt idx="123">
                  <c:v>5.25</c:v>
                </c:pt>
                <c:pt idx="124">
                  <c:v>5.15</c:v>
                </c:pt>
                <c:pt idx="125">
                  <c:v>5.05</c:v>
                </c:pt>
                <c:pt idx="126">
                  <c:v>5.35</c:v>
                </c:pt>
                <c:pt idx="127">
                  <c:v>5.3250000000000002</c:v>
                </c:pt>
                <c:pt idx="128">
                  <c:v>5.4249999999999998</c:v>
                </c:pt>
                <c:pt idx="129">
                  <c:v>5.25</c:v>
                </c:pt>
                <c:pt idx="130">
                  <c:v>5.2</c:v>
                </c:pt>
                <c:pt idx="131">
                  <c:v>5.4749999999999996</c:v>
                </c:pt>
                <c:pt idx="132">
                  <c:v>5.7249999999999996</c:v>
                </c:pt>
                <c:pt idx="133">
                  <c:v>5.7750000000000004</c:v>
                </c:pt>
                <c:pt idx="134">
                  <c:v>5.6</c:v>
                </c:pt>
                <c:pt idx="135">
                  <c:v>5.6</c:v>
                </c:pt>
                <c:pt idx="136">
                  <c:v>5.4</c:v>
                </c:pt>
                <c:pt idx="137">
                  <c:v>5.45</c:v>
                </c:pt>
                <c:pt idx="138">
                  <c:v>5.5</c:v>
                </c:pt>
                <c:pt idx="139">
                  <c:v>5.45</c:v>
                </c:pt>
                <c:pt idx="140">
                  <c:v>5.375</c:v>
                </c:pt>
                <c:pt idx="141">
                  <c:v>5.45</c:v>
                </c:pt>
                <c:pt idx="142">
                  <c:v>5.45</c:v>
                </c:pt>
                <c:pt idx="143">
                  <c:v>5.6</c:v>
                </c:pt>
                <c:pt idx="144">
                  <c:v>5.875</c:v>
                </c:pt>
                <c:pt idx="145">
                  <c:v>5.95</c:v>
                </c:pt>
                <c:pt idx="146">
                  <c:v>5.75</c:v>
                </c:pt>
                <c:pt idx="147">
                  <c:v>5.95</c:v>
                </c:pt>
                <c:pt idx="148">
                  <c:v>5.9249999999999998</c:v>
                </c:pt>
                <c:pt idx="149">
                  <c:v>5.7249999999999996</c:v>
                </c:pt>
                <c:pt idx="150">
                  <c:v>6.2</c:v>
                </c:pt>
                <c:pt idx="151">
                  <c:v>6.0503</c:v>
                </c:pt>
                <c:pt idx="152">
                  <c:v>6.05</c:v>
                </c:pt>
                <c:pt idx="153">
                  <c:v>6.25</c:v>
                </c:pt>
                <c:pt idx="154">
                  <c:v>6.6749999999999998</c:v>
                </c:pt>
                <c:pt idx="155">
                  <c:v>6.6</c:v>
                </c:pt>
                <c:pt idx="156">
                  <c:v>6.7249999999999996</c:v>
                </c:pt>
                <c:pt idx="157">
                  <c:v>7.3</c:v>
                </c:pt>
                <c:pt idx="158">
                  <c:v>8.4</c:v>
                </c:pt>
                <c:pt idx="159">
                  <c:v>6.8</c:v>
                </c:pt>
                <c:pt idx="160">
                  <c:v>6.95</c:v>
                </c:pt>
                <c:pt idx="161">
                  <c:v>7.3</c:v>
                </c:pt>
                <c:pt idx="162">
                  <c:v>6.65</c:v>
                </c:pt>
                <c:pt idx="163">
                  <c:v>6.1749999999999998</c:v>
                </c:pt>
                <c:pt idx="164">
                  <c:v>6.2</c:v>
                </c:pt>
                <c:pt idx="165">
                  <c:v>6.2</c:v>
                </c:pt>
                <c:pt idx="166">
                  <c:v>6.35</c:v>
                </c:pt>
                <c:pt idx="167">
                  <c:v>6.6</c:v>
                </c:pt>
                <c:pt idx="168">
                  <c:v>6.6749999999999998</c:v>
                </c:pt>
                <c:pt idx="169">
                  <c:v>6.65</c:v>
                </c:pt>
                <c:pt idx="170">
                  <c:v>6.85</c:v>
                </c:pt>
                <c:pt idx="171">
                  <c:v>6.7</c:v>
                </c:pt>
                <c:pt idx="172">
                  <c:v>6.75</c:v>
                </c:pt>
                <c:pt idx="173">
                  <c:v>6.875</c:v>
                </c:pt>
                <c:pt idx="174">
                  <c:v>7.15</c:v>
                </c:pt>
                <c:pt idx="175">
                  <c:v>7</c:v>
                </c:pt>
                <c:pt idx="176">
                  <c:v>7.125</c:v>
                </c:pt>
                <c:pt idx="177">
                  <c:v>7</c:v>
                </c:pt>
                <c:pt idx="178">
                  <c:v>6.8</c:v>
                </c:pt>
                <c:pt idx="179">
                  <c:v>6.65</c:v>
                </c:pt>
                <c:pt idx="180">
                  <c:v>6.625</c:v>
                </c:pt>
                <c:pt idx="181">
                  <c:v>6.625</c:v>
                </c:pt>
                <c:pt idx="182">
                  <c:v>6.85</c:v>
                </c:pt>
                <c:pt idx="183">
                  <c:v>6.85</c:v>
                </c:pt>
                <c:pt idx="184">
                  <c:v>6.6749999999999998</c:v>
                </c:pt>
                <c:pt idx="185">
                  <c:v>6.6749999999999998</c:v>
                </c:pt>
                <c:pt idx="186">
                  <c:v>6.5</c:v>
                </c:pt>
                <c:pt idx="187">
                  <c:v>6.55</c:v>
                </c:pt>
                <c:pt idx="188">
                  <c:v>6.85</c:v>
                </c:pt>
                <c:pt idx="189">
                  <c:v>6.8250000000000002</c:v>
                </c:pt>
                <c:pt idx="190">
                  <c:v>6.7750000000000004</c:v>
                </c:pt>
                <c:pt idx="191">
                  <c:v>6.8</c:v>
                </c:pt>
                <c:pt idx="192">
                  <c:v>6.75</c:v>
                </c:pt>
                <c:pt idx="193">
                  <c:v>6.5750000000000002</c:v>
                </c:pt>
                <c:pt idx="194">
                  <c:v>6.4749999999999996</c:v>
                </c:pt>
                <c:pt idx="195">
                  <c:v>6.5</c:v>
                </c:pt>
                <c:pt idx="196">
                  <c:v>6.4749999999999996</c:v>
                </c:pt>
                <c:pt idx="197">
                  <c:v>6.5250000000000004</c:v>
                </c:pt>
                <c:pt idx="198">
                  <c:v>6.2750000000000004</c:v>
                </c:pt>
                <c:pt idx="199">
                  <c:v>6.3250000000000002</c:v>
                </c:pt>
                <c:pt idx="200">
                  <c:v>6.45</c:v>
                </c:pt>
                <c:pt idx="201">
                  <c:v>6.4249999999999998</c:v>
                </c:pt>
                <c:pt idx="202">
                  <c:v>6.625</c:v>
                </c:pt>
                <c:pt idx="203">
                  <c:v>6.6616999999999997</c:v>
                </c:pt>
                <c:pt idx="204">
                  <c:v>6.9127000000000001</c:v>
                </c:pt>
                <c:pt idx="205">
                  <c:v>6.8380000000000001</c:v>
                </c:pt>
                <c:pt idx="206">
                  <c:v>7.0374999999999996</c:v>
                </c:pt>
                <c:pt idx="207">
                  <c:v>7.05</c:v>
                </c:pt>
                <c:pt idx="208">
                  <c:v>7.1</c:v>
                </c:pt>
                <c:pt idx="209">
                  <c:v>7.1749999999999998</c:v>
                </c:pt>
                <c:pt idx="210">
                  <c:v>7.05</c:v>
                </c:pt>
                <c:pt idx="211">
                  <c:v>7.25</c:v>
                </c:pt>
                <c:pt idx="212">
                  <c:v>7.125</c:v>
                </c:pt>
                <c:pt idx="213">
                  <c:v>7</c:v>
                </c:pt>
                <c:pt idx="214">
                  <c:v>7.15</c:v>
                </c:pt>
                <c:pt idx="215">
                  <c:v>7.1749999999999998</c:v>
                </c:pt>
                <c:pt idx="216">
                  <c:v>8.25</c:v>
                </c:pt>
                <c:pt idx="217">
                  <c:v>8.4499999999999993</c:v>
                </c:pt>
                <c:pt idx="218">
                  <c:v>8.6999999999999993</c:v>
                </c:pt>
                <c:pt idx="219">
                  <c:v>9.15</c:v>
                </c:pt>
                <c:pt idx="220">
                  <c:v>8.0250000000000004</c:v>
                </c:pt>
                <c:pt idx="221">
                  <c:v>7.8</c:v>
                </c:pt>
                <c:pt idx="222">
                  <c:v>8.0250000000000004</c:v>
                </c:pt>
                <c:pt idx="223">
                  <c:v>8.0350999999999999</c:v>
                </c:pt>
                <c:pt idx="224">
                  <c:v>7.9249999999999998</c:v>
                </c:pt>
                <c:pt idx="225">
                  <c:v>8.4</c:v>
                </c:pt>
                <c:pt idx="226">
                  <c:v>8.75</c:v>
                </c:pt>
                <c:pt idx="227">
                  <c:v>8.75</c:v>
                </c:pt>
                <c:pt idx="228">
                  <c:v>8.65</c:v>
                </c:pt>
                <c:pt idx="229">
                  <c:v>8.7249999999999996</c:v>
                </c:pt>
                <c:pt idx="230">
                  <c:v>8.8773999999999997</c:v>
                </c:pt>
                <c:pt idx="231">
                  <c:v>9.0006000000000004</c:v>
                </c:pt>
                <c:pt idx="232">
                  <c:v>8.4499999999999993</c:v>
                </c:pt>
                <c:pt idx="233">
                  <c:v>8.4749999999999996</c:v>
                </c:pt>
                <c:pt idx="234">
                  <c:v>8.4749999999999996</c:v>
                </c:pt>
                <c:pt idx="235">
                  <c:v>8.7769999999999992</c:v>
                </c:pt>
                <c:pt idx="236">
                  <c:v>8.8249999999999993</c:v>
                </c:pt>
                <c:pt idx="237">
                  <c:v>8.6</c:v>
                </c:pt>
                <c:pt idx="238">
                  <c:v>8.1750000000000007</c:v>
                </c:pt>
                <c:pt idx="239">
                  <c:v>8.2249999999999996</c:v>
                </c:pt>
                <c:pt idx="240">
                  <c:v>8.1750000000000007</c:v>
                </c:pt>
                <c:pt idx="241">
                  <c:v>7.95</c:v>
                </c:pt>
                <c:pt idx="242">
                  <c:v>8.3000000000000007</c:v>
                </c:pt>
                <c:pt idx="243">
                  <c:v>8.9749999999999996</c:v>
                </c:pt>
                <c:pt idx="244">
                  <c:v>8.8000000000000007</c:v>
                </c:pt>
                <c:pt idx="245">
                  <c:v>8.8249999999999993</c:v>
                </c:pt>
                <c:pt idx="246">
                  <c:v>8.9977</c:v>
                </c:pt>
                <c:pt idx="247">
                  <c:v>8.9499999999999993</c:v>
                </c:pt>
                <c:pt idx="248">
                  <c:v>8.6750000000000007</c:v>
                </c:pt>
                <c:pt idx="249">
                  <c:v>8.8249999999999993</c:v>
                </c:pt>
                <c:pt idx="250">
                  <c:v>8.875</c:v>
                </c:pt>
                <c:pt idx="251">
                  <c:v>8.875</c:v>
                </c:pt>
                <c:pt idx="252">
                  <c:v>8.9499999999999993</c:v>
                </c:pt>
                <c:pt idx="253">
                  <c:v>9.0500000000000007</c:v>
                </c:pt>
                <c:pt idx="254">
                  <c:v>9.2249999999999996</c:v>
                </c:pt>
                <c:pt idx="255">
                  <c:v>9.0500000000000007</c:v>
                </c:pt>
                <c:pt idx="256">
                  <c:v>9.1750000000000007</c:v>
                </c:pt>
                <c:pt idx="257">
                  <c:v>8.8249999999999993</c:v>
                </c:pt>
                <c:pt idx="258">
                  <c:v>8.875</c:v>
                </c:pt>
                <c:pt idx="259">
                  <c:v>8.875</c:v>
                </c:pt>
                <c:pt idx="260">
                  <c:v>8.875</c:v>
                </c:pt>
                <c:pt idx="261">
                  <c:v>9.0749999999999993</c:v>
                </c:pt>
                <c:pt idx="262">
                  <c:v>9.1</c:v>
                </c:pt>
                <c:pt idx="263">
                  <c:v>9.2249999999999996</c:v>
                </c:pt>
                <c:pt idx="264">
                  <c:v>9.3000000000000007</c:v>
                </c:pt>
                <c:pt idx="265">
                  <c:v>9.3000000000000007</c:v>
                </c:pt>
                <c:pt idx="266">
                  <c:v>9.4</c:v>
                </c:pt>
                <c:pt idx="267">
                  <c:v>9.3000000000000007</c:v>
                </c:pt>
                <c:pt idx="268">
                  <c:v>9.2249999999999996</c:v>
                </c:pt>
                <c:pt idx="269">
                  <c:v>8.8249999999999993</c:v>
                </c:pt>
                <c:pt idx="270">
                  <c:v>8.9749999999999996</c:v>
                </c:pt>
                <c:pt idx="271">
                  <c:v>8.7750000000000004</c:v>
                </c:pt>
                <c:pt idx="272">
                  <c:v>8.75</c:v>
                </c:pt>
                <c:pt idx="273">
                  <c:v>8.875</c:v>
                </c:pt>
                <c:pt idx="274">
                  <c:v>8.8000000000000007</c:v>
                </c:pt>
                <c:pt idx="275">
                  <c:v>8.9</c:v>
                </c:pt>
                <c:pt idx="276">
                  <c:v>9.1750000000000007</c:v>
                </c:pt>
                <c:pt idx="277">
                  <c:v>9.3249999999999993</c:v>
                </c:pt>
                <c:pt idx="278">
                  <c:v>9.5</c:v>
                </c:pt>
                <c:pt idx="279">
                  <c:v>9.4749999999999996</c:v>
                </c:pt>
                <c:pt idx="280">
                  <c:v>9.6750000000000007</c:v>
                </c:pt>
                <c:pt idx="281">
                  <c:v>9.35</c:v>
                </c:pt>
                <c:pt idx="282">
                  <c:v>9.0250000000000004</c:v>
                </c:pt>
                <c:pt idx="283">
                  <c:v>8.85</c:v>
                </c:pt>
                <c:pt idx="284">
                  <c:v>8.9</c:v>
                </c:pt>
                <c:pt idx="285">
                  <c:v>8.9250000000000007</c:v>
                </c:pt>
                <c:pt idx="286">
                  <c:v>9</c:v>
                </c:pt>
                <c:pt idx="287">
                  <c:v>8.875</c:v>
                </c:pt>
                <c:pt idx="288">
                  <c:v>8.8249999999999993</c:v>
                </c:pt>
                <c:pt idx="289">
                  <c:v>8.7249999999999996</c:v>
                </c:pt>
                <c:pt idx="290">
                  <c:v>8.6</c:v>
                </c:pt>
                <c:pt idx="291">
                  <c:v>9.125</c:v>
                </c:pt>
                <c:pt idx="292">
                  <c:v>9.4</c:v>
                </c:pt>
                <c:pt idx="293">
                  <c:v>9.4499999999999993</c:v>
                </c:pt>
                <c:pt idx="294">
                  <c:v>9.4749999999999996</c:v>
                </c:pt>
                <c:pt idx="295">
                  <c:v>9.5250000000000004</c:v>
                </c:pt>
                <c:pt idx="296">
                  <c:v>9.6242999999999999</c:v>
                </c:pt>
                <c:pt idx="297">
                  <c:v>9.8000000000000007</c:v>
                </c:pt>
                <c:pt idx="298">
                  <c:v>10.25</c:v>
                </c:pt>
                <c:pt idx="299">
                  <c:v>9.9749999999999996</c:v>
                </c:pt>
                <c:pt idx="300">
                  <c:v>9.9</c:v>
                </c:pt>
                <c:pt idx="301">
                  <c:v>10.125</c:v>
                </c:pt>
                <c:pt idx="302">
                  <c:v>10.375</c:v>
                </c:pt>
                <c:pt idx="303">
                  <c:v>10.6</c:v>
                </c:pt>
                <c:pt idx="304">
                  <c:v>11.725</c:v>
                </c:pt>
                <c:pt idx="305">
                  <c:v>11.046099999999999</c:v>
                </c:pt>
                <c:pt idx="306">
                  <c:v>11.411200000000001</c:v>
                </c:pt>
                <c:pt idx="307">
                  <c:v>11.547000000000001</c:v>
                </c:pt>
                <c:pt idx="308">
                  <c:v>11.3575</c:v>
                </c:pt>
                <c:pt idx="309">
                  <c:v>10.99</c:v>
                </c:pt>
                <c:pt idx="310">
                  <c:v>11.244999999999999</c:v>
                </c:pt>
                <c:pt idx="311">
                  <c:v>11.227499999999999</c:v>
                </c:pt>
                <c:pt idx="312">
                  <c:v>11.0875</c:v>
                </c:pt>
                <c:pt idx="313">
                  <c:v>11.07</c:v>
                </c:pt>
                <c:pt idx="314">
                  <c:v>11.1875</c:v>
                </c:pt>
                <c:pt idx="315">
                  <c:v>10.6775</c:v>
                </c:pt>
                <c:pt idx="316">
                  <c:v>10.6175</c:v>
                </c:pt>
                <c:pt idx="317">
                  <c:v>10.199999999999999</c:v>
                </c:pt>
                <c:pt idx="318">
                  <c:v>10.0025</c:v>
                </c:pt>
                <c:pt idx="319">
                  <c:v>10.045</c:v>
                </c:pt>
                <c:pt idx="320">
                  <c:v>10.1975</c:v>
                </c:pt>
                <c:pt idx="321">
                  <c:v>10.48</c:v>
                </c:pt>
                <c:pt idx="322">
                  <c:v>10.65</c:v>
                </c:pt>
                <c:pt idx="323">
                  <c:v>10.365</c:v>
                </c:pt>
                <c:pt idx="324">
                  <c:v>10.3675</c:v>
                </c:pt>
                <c:pt idx="325">
                  <c:v>10.4575</c:v>
                </c:pt>
                <c:pt idx="326">
                  <c:v>10.59</c:v>
                </c:pt>
                <c:pt idx="327">
                  <c:v>10.6425</c:v>
                </c:pt>
                <c:pt idx="328">
                  <c:v>10.535</c:v>
                </c:pt>
                <c:pt idx="329">
                  <c:v>10.5875</c:v>
                </c:pt>
                <c:pt idx="330">
                  <c:v>10.3825</c:v>
                </c:pt>
                <c:pt idx="331">
                  <c:v>10.4575</c:v>
                </c:pt>
                <c:pt idx="332">
                  <c:v>10.395</c:v>
                </c:pt>
                <c:pt idx="333">
                  <c:v>10.09</c:v>
                </c:pt>
                <c:pt idx="334">
                  <c:v>10.1225</c:v>
                </c:pt>
                <c:pt idx="335">
                  <c:v>10.305</c:v>
                </c:pt>
                <c:pt idx="336">
                  <c:v>10.39</c:v>
                </c:pt>
                <c:pt idx="337">
                  <c:v>9.9975000000000005</c:v>
                </c:pt>
                <c:pt idx="338">
                  <c:v>9.9700000000000006</c:v>
                </c:pt>
                <c:pt idx="339">
                  <c:v>9.9149999999999991</c:v>
                </c:pt>
                <c:pt idx="340">
                  <c:v>10.137499999999999</c:v>
                </c:pt>
                <c:pt idx="341">
                  <c:v>10.225</c:v>
                </c:pt>
                <c:pt idx="342">
                  <c:v>10.24</c:v>
                </c:pt>
                <c:pt idx="343">
                  <c:v>10.2525</c:v>
                </c:pt>
                <c:pt idx="344">
                  <c:v>10.154999999999999</c:v>
                </c:pt>
                <c:pt idx="345">
                  <c:v>9.9525000000000006</c:v>
                </c:pt>
                <c:pt idx="346">
                  <c:v>9.7375000000000007</c:v>
                </c:pt>
                <c:pt idx="347">
                  <c:v>9.4525000000000006</c:v>
                </c:pt>
                <c:pt idx="348">
                  <c:v>9.4574999999999996</c:v>
                </c:pt>
                <c:pt idx="349">
                  <c:v>9.6925000000000008</c:v>
                </c:pt>
                <c:pt idx="350">
                  <c:v>10.077500000000001</c:v>
                </c:pt>
                <c:pt idx="351">
                  <c:v>9.8074999999999992</c:v>
                </c:pt>
                <c:pt idx="352">
                  <c:v>9.68</c:v>
                </c:pt>
                <c:pt idx="353">
                  <c:v>9.7100000000000009</c:v>
                </c:pt>
                <c:pt idx="354">
                  <c:v>9.6875</c:v>
                </c:pt>
                <c:pt idx="355">
                  <c:v>9.6950000000000003</c:v>
                </c:pt>
                <c:pt idx="356">
                  <c:v>9.4824999999999999</c:v>
                </c:pt>
                <c:pt idx="357">
                  <c:v>9.5225000000000009</c:v>
                </c:pt>
                <c:pt idx="358">
                  <c:v>9.6649999999999991</c:v>
                </c:pt>
                <c:pt idx="359">
                  <c:v>9.7125000000000004</c:v>
                </c:pt>
                <c:pt idx="360">
                  <c:v>9.7750000000000004</c:v>
                </c:pt>
                <c:pt idx="361">
                  <c:v>9.875</c:v>
                </c:pt>
                <c:pt idx="362">
                  <c:v>10.41</c:v>
                </c:pt>
                <c:pt idx="363">
                  <c:v>10.63</c:v>
                </c:pt>
                <c:pt idx="364">
                  <c:v>10.3925</c:v>
                </c:pt>
                <c:pt idx="365">
                  <c:v>10.5425</c:v>
                </c:pt>
                <c:pt idx="366">
                  <c:v>10.7475</c:v>
                </c:pt>
                <c:pt idx="367">
                  <c:v>10.43</c:v>
                </c:pt>
                <c:pt idx="368">
                  <c:v>10.182499999999999</c:v>
                </c:pt>
                <c:pt idx="369">
                  <c:v>10.032500000000001</c:v>
                </c:pt>
                <c:pt idx="370">
                  <c:v>9.9324999999999992</c:v>
                </c:pt>
                <c:pt idx="371">
                  <c:v>9.8249999999999993</c:v>
                </c:pt>
                <c:pt idx="372">
                  <c:v>9.9600000000000009</c:v>
                </c:pt>
                <c:pt idx="373">
                  <c:v>9.8424999999999994</c:v>
                </c:pt>
                <c:pt idx="374">
                  <c:v>9.7149999999999999</c:v>
                </c:pt>
                <c:pt idx="375">
                  <c:v>9.9499999999999993</c:v>
                </c:pt>
                <c:pt idx="376">
                  <c:v>10</c:v>
                </c:pt>
                <c:pt idx="377">
                  <c:v>10.105</c:v>
                </c:pt>
                <c:pt idx="378">
                  <c:v>10.119999999999999</c:v>
                </c:pt>
                <c:pt idx="379">
                  <c:v>10.385</c:v>
                </c:pt>
                <c:pt idx="380">
                  <c:v>10.0275</c:v>
                </c:pt>
                <c:pt idx="381">
                  <c:v>9.6549999999999994</c:v>
                </c:pt>
                <c:pt idx="382">
                  <c:v>9.8350000000000009</c:v>
                </c:pt>
                <c:pt idx="383">
                  <c:v>9.8324999999999996</c:v>
                </c:pt>
                <c:pt idx="384">
                  <c:v>9.9024999999999999</c:v>
                </c:pt>
                <c:pt idx="385">
                  <c:v>10.0525</c:v>
                </c:pt>
                <c:pt idx="386">
                  <c:v>10.272500000000001</c:v>
                </c:pt>
                <c:pt idx="387">
                  <c:v>10.81</c:v>
                </c:pt>
                <c:pt idx="388">
                  <c:v>10.55</c:v>
                </c:pt>
                <c:pt idx="389">
                  <c:v>10.18</c:v>
                </c:pt>
                <c:pt idx="390">
                  <c:v>9.7949999999999999</c:v>
                </c:pt>
                <c:pt idx="391">
                  <c:v>9.7349999999999994</c:v>
                </c:pt>
                <c:pt idx="392">
                  <c:v>9.8375000000000004</c:v>
                </c:pt>
                <c:pt idx="393">
                  <c:v>9.5824999999999996</c:v>
                </c:pt>
                <c:pt idx="394">
                  <c:v>9.39</c:v>
                </c:pt>
                <c:pt idx="395">
                  <c:v>9.26</c:v>
                </c:pt>
                <c:pt idx="396">
                  <c:v>9.1850000000000005</c:v>
                </c:pt>
                <c:pt idx="397">
                  <c:v>9.0775000000000006</c:v>
                </c:pt>
                <c:pt idx="398">
                  <c:v>9.1199999999999992</c:v>
                </c:pt>
                <c:pt idx="399">
                  <c:v>9.0150000000000006</c:v>
                </c:pt>
                <c:pt idx="400">
                  <c:v>8.94</c:v>
                </c:pt>
                <c:pt idx="401">
                  <c:v>8.8800000000000008</c:v>
                </c:pt>
                <c:pt idx="402">
                  <c:v>9.0350000000000001</c:v>
                </c:pt>
                <c:pt idx="403">
                  <c:v>9.1050000000000004</c:v>
                </c:pt>
                <c:pt idx="404">
                  <c:v>9.35</c:v>
                </c:pt>
                <c:pt idx="405">
                  <c:v>10.512499999999999</c:v>
                </c:pt>
                <c:pt idx="406">
                  <c:v>10.647500000000001</c:v>
                </c:pt>
                <c:pt idx="407">
                  <c:v>10.442500000000001</c:v>
                </c:pt>
                <c:pt idx="408">
                  <c:v>10.55</c:v>
                </c:pt>
                <c:pt idx="409">
                  <c:v>10.395</c:v>
                </c:pt>
                <c:pt idx="410">
                  <c:v>10.5175</c:v>
                </c:pt>
                <c:pt idx="411">
                  <c:v>10.297499999999999</c:v>
                </c:pt>
                <c:pt idx="412">
                  <c:v>10.3225</c:v>
                </c:pt>
                <c:pt idx="413">
                  <c:v>10.220000000000001</c:v>
                </c:pt>
                <c:pt idx="414">
                  <c:v>10.327500000000001</c:v>
                </c:pt>
                <c:pt idx="415">
                  <c:v>10.08</c:v>
                </c:pt>
                <c:pt idx="416">
                  <c:v>10.225</c:v>
                </c:pt>
                <c:pt idx="417">
                  <c:v>10.395</c:v>
                </c:pt>
                <c:pt idx="418">
                  <c:v>10.3375</c:v>
                </c:pt>
                <c:pt idx="419">
                  <c:v>10.3775</c:v>
                </c:pt>
                <c:pt idx="420">
                  <c:v>10.2675</c:v>
                </c:pt>
                <c:pt idx="421">
                  <c:v>10.68</c:v>
                </c:pt>
                <c:pt idx="422">
                  <c:v>10.782500000000001</c:v>
                </c:pt>
                <c:pt idx="423">
                  <c:v>10.84</c:v>
                </c:pt>
                <c:pt idx="424">
                  <c:v>11.317500000000001</c:v>
                </c:pt>
                <c:pt idx="425">
                  <c:v>11.685</c:v>
                </c:pt>
                <c:pt idx="426">
                  <c:v>11.55</c:v>
                </c:pt>
                <c:pt idx="427">
                  <c:v>11.44</c:v>
                </c:pt>
                <c:pt idx="428">
                  <c:v>11.78</c:v>
                </c:pt>
                <c:pt idx="429">
                  <c:v>11.455</c:v>
                </c:pt>
                <c:pt idx="430">
                  <c:v>12.46</c:v>
                </c:pt>
                <c:pt idx="431">
                  <c:v>12.387499999999999</c:v>
                </c:pt>
                <c:pt idx="432">
                  <c:v>12.484999999999999</c:v>
                </c:pt>
                <c:pt idx="433">
                  <c:v>13.0875</c:v>
                </c:pt>
                <c:pt idx="434">
                  <c:v>12.762499999999999</c:v>
                </c:pt>
                <c:pt idx="435">
                  <c:v>13.0525</c:v>
                </c:pt>
                <c:pt idx="436">
                  <c:v>13.0275</c:v>
                </c:pt>
                <c:pt idx="437">
                  <c:v>12.637499999999999</c:v>
                </c:pt>
                <c:pt idx="438">
                  <c:v>12.922499999999999</c:v>
                </c:pt>
                <c:pt idx="439">
                  <c:v>12.9975</c:v>
                </c:pt>
                <c:pt idx="440">
                  <c:v>13.862500000000001</c:v>
                </c:pt>
                <c:pt idx="441">
                  <c:v>14.525</c:v>
                </c:pt>
                <c:pt idx="442">
                  <c:v>14.525</c:v>
                </c:pt>
                <c:pt idx="443">
                  <c:v>15.3125</c:v>
                </c:pt>
                <c:pt idx="444">
                  <c:v>14.9275</c:v>
                </c:pt>
                <c:pt idx="445">
                  <c:v>16.855</c:v>
                </c:pt>
                <c:pt idx="446">
                  <c:v>16.717500000000001</c:v>
                </c:pt>
                <c:pt idx="447">
                  <c:v>17.1525</c:v>
                </c:pt>
                <c:pt idx="448">
                  <c:v>16.395</c:v>
                </c:pt>
                <c:pt idx="449">
                  <c:v>19.272500000000001</c:v>
                </c:pt>
                <c:pt idx="450">
                  <c:v>17.545000000000002</c:v>
                </c:pt>
                <c:pt idx="451">
                  <c:v>15.25</c:v>
                </c:pt>
                <c:pt idx="452">
                  <c:v>15.432499999999999</c:v>
                </c:pt>
                <c:pt idx="453">
                  <c:v>16.585000000000001</c:v>
                </c:pt>
                <c:pt idx="454">
                  <c:v>15.61</c:v>
                </c:pt>
                <c:pt idx="455">
                  <c:v>14.97</c:v>
                </c:pt>
                <c:pt idx="456">
                  <c:v>16.274999999999999</c:v>
                </c:pt>
                <c:pt idx="457">
                  <c:v>18.695</c:v>
                </c:pt>
                <c:pt idx="458">
                  <c:v>18.055</c:v>
                </c:pt>
                <c:pt idx="459">
                  <c:v>20.852499999999999</c:v>
                </c:pt>
                <c:pt idx="460">
                  <c:v>23.692499999999999</c:v>
                </c:pt>
                <c:pt idx="461">
                  <c:v>21.434999999999999</c:v>
                </c:pt>
                <c:pt idx="462">
                  <c:v>21.504999999999999</c:v>
                </c:pt>
                <c:pt idx="463">
                  <c:v>23.754999999999999</c:v>
                </c:pt>
                <c:pt idx="464">
                  <c:v>23.37</c:v>
                </c:pt>
                <c:pt idx="465">
                  <c:v>22.024999999999999</c:v>
                </c:pt>
                <c:pt idx="466">
                  <c:v>20.572500000000002</c:v>
                </c:pt>
                <c:pt idx="467">
                  <c:v>20.302499999999998</c:v>
                </c:pt>
                <c:pt idx="468">
                  <c:v>21.49</c:v>
                </c:pt>
                <c:pt idx="469">
                  <c:v>20.772500000000001</c:v>
                </c:pt>
                <c:pt idx="470">
                  <c:v>19.5975</c:v>
                </c:pt>
                <c:pt idx="471">
                  <c:v>20.997499999999999</c:v>
                </c:pt>
                <c:pt idx="472">
                  <c:v>21.774999999999999</c:v>
                </c:pt>
                <c:pt idx="473">
                  <c:v>21.734999999999999</c:v>
                </c:pt>
                <c:pt idx="474">
                  <c:v>21.465</c:v>
                </c:pt>
                <c:pt idx="475">
                  <c:v>20.81</c:v>
                </c:pt>
                <c:pt idx="476">
                  <c:v>19.835000000000001</c:v>
                </c:pt>
                <c:pt idx="477">
                  <c:v>19.36</c:v>
                </c:pt>
                <c:pt idx="478">
                  <c:v>19.98</c:v>
                </c:pt>
                <c:pt idx="479">
                  <c:v>20.672499999999999</c:v>
                </c:pt>
                <c:pt idx="480">
                  <c:v>20.672499999999999</c:v>
                </c:pt>
                <c:pt idx="481">
                  <c:v>21.414999999999999</c:v>
                </c:pt>
                <c:pt idx="482">
                  <c:v>21.605</c:v>
                </c:pt>
                <c:pt idx="483">
                  <c:v>21.125</c:v>
                </c:pt>
                <c:pt idx="484">
                  <c:v>22.2</c:v>
                </c:pt>
                <c:pt idx="485">
                  <c:v>22.33</c:v>
                </c:pt>
                <c:pt idx="486">
                  <c:v>21.925000000000001</c:v>
                </c:pt>
                <c:pt idx="487">
                  <c:v>20.78</c:v>
                </c:pt>
                <c:pt idx="488">
                  <c:v>19.295000000000002</c:v>
                </c:pt>
                <c:pt idx="489">
                  <c:v>19.155000000000001</c:v>
                </c:pt>
                <c:pt idx="490">
                  <c:v>18.64</c:v>
                </c:pt>
                <c:pt idx="491">
                  <c:v>17.739999999999998</c:v>
                </c:pt>
                <c:pt idx="492">
                  <c:v>18.68</c:v>
                </c:pt>
                <c:pt idx="493">
                  <c:v>19.704999999999998</c:v>
                </c:pt>
                <c:pt idx="494">
                  <c:v>22.13</c:v>
                </c:pt>
                <c:pt idx="495">
                  <c:v>22.21</c:v>
                </c:pt>
                <c:pt idx="496">
                  <c:v>24.51</c:v>
                </c:pt>
                <c:pt idx="497">
                  <c:v>24.6525</c:v>
                </c:pt>
                <c:pt idx="498">
                  <c:v>24.315000000000001</c:v>
                </c:pt>
                <c:pt idx="499">
                  <c:v>23.585000000000001</c:v>
                </c:pt>
                <c:pt idx="500">
                  <c:v>22.26</c:v>
                </c:pt>
                <c:pt idx="501">
                  <c:v>22.035</c:v>
                </c:pt>
                <c:pt idx="502">
                  <c:v>22.114999999999998</c:v>
                </c:pt>
                <c:pt idx="503">
                  <c:v>22.715</c:v>
                </c:pt>
                <c:pt idx="504">
                  <c:v>23.055</c:v>
                </c:pt>
                <c:pt idx="505">
                  <c:v>22.92</c:v>
                </c:pt>
                <c:pt idx="506">
                  <c:v>22.855</c:v>
                </c:pt>
                <c:pt idx="507">
                  <c:v>23.197500000000002</c:v>
                </c:pt>
                <c:pt idx="508">
                  <c:v>22.547499999999999</c:v>
                </c:pt>
                <c:pt idx="509">
                  <c:v>22.067499999999999</c:v>
                </c:pt>
                <c:pt idx="510">
                  <c:v>21.454999999999998</c:v>
                </c:pt>
                <c:pt idx="511">
                  <c:v>20.725000000000001</c:v>
                </c:pt>
                <c:pt idx="512">
                  <c:v>20.2075</c:v>
                </c:pt>
                <c:pt idx="513">
                  <c:v>20.502500000000001</c:v>
                </c:pt>
                <c:pt idx="514">
                  <c:v>20.824999999999999</c:v>
                </c:pt>
                <c:pt idx="515">
                  <c:v>20.282499999999999</c:v>
                </c:pt>
                <c:pt idx="516">
                  <c:v>19.612500000000001</c:v>
                </c:pt>
                <c:pt idx="517">
                  <c:v>20.99</c:v>
                </c:pt>
                <c:pt idx="518">
                  <c:v>20.69</c:v>
                </c:pt>
                <c:pt idx="519">
                  <c:v>19.899999999999999</c:v>
                </c:pt>
                <c:pt idx="520">
                  <c:v>20.112500000000001</c:v>
                </c:pt>
                <c:pt idx="521">
                  <c:v>20.265000000000001</c:v>
                </c:pt>
                <c:pt idx="522">
                  <c:v>19.892499999999998</c:v>
                </c:pt>
                <c:pt idx="523">
                  <c:v>19.565000000000001</c:v>
                </c:pt>
                <c:pt idx="524">
                  <c:v>19.454999999999998</c:v>
                </c:pt>
                <c:pt idx="525">
                  <c:v>19.605</c:v>
                </c:pt>
                <c:pt idx="526">
                  <c:v>19.73</c:v>
                </c:pt>
                <c:pt idx="527">
                  <c:v>19.692499999999999</c:v>
                </c:pt>
                <c:pt idx="528">
                  <c:v>19.22</c:v>
                </c:pt>
                <c:pt idx="529">
                  <c:v>18.7075</c:v>
                </c:pt>
                <c:pt idx="530">
                  <c:v>18.114999999999998</c:v>
                </c:pt>
                <c:pt idx="531">
                  <c:v>18.079999999999998</c:v>
                </c:pt>
                <c:pt idx="532">
                  <c:v>18.7425</c:v>
                </c:pt>
                <c:pt idx="533">
                  <c:v>18.752500000000001</c:v>
                </c:pt>
                <c:pt idx="534">
                  <c:v>18.887499999999999</c:v>
                </c:pt>
                <c:pt idx="535">
                  <c:v>18.442499999999999</c:v>
                </c:pt>
                <c:pt idx="536">
                  <c:v>19.512499999999999</c:v>
                </c:pt>
                <c:pt idx="537">
                  <c:v>19.225000000000001</c:v>
                </c:pt>
                <c:pt idx="538">
                  <c:v>18.510000000000002</c:v>
                </c:pt>
                <c:pt idx="539">
                  <c:v>18.66</c:v>
                </c:pt>
                <c:pt idx="540">
                  <c:v>18.982500000000002</c:v>
                </c:pt>
                <c:pt idx="541">
                  <c:v>18.797499999999999</c:v>
                </c:pt>
                <c:pt idx="542">
                  <c:v>18.342500000000001</c:v>
                </c:pt>
                <c:pt idx="543">
                  <c:v>17.762499999999999</c:v>
                </c:pt>
                <c:pt idx="544">
                  <c:v>17.767499999999998</c:v>
                </c:pt>
                <c:pt idx="545">
                  <c:v>17.602499999999999</c:v>
                </c:pt>
                <c:pt idx="546">
                  <c:v>17.32</c:v>
                </c:pt>
                <c:pt idx="547">
                  <c:v>16.887499999999999</c:v>
                </c:pt>
                <c:pt idx="548">
                  <c:v>16.8675</c:v>
                </c:pt>
                <c:pt idx="549">
                  <c:v>16.475000000000001</c:v>
                </c:pt>
                <c:pt idx="550">
                  <c:v>16.0825</c:v>
                </c:pt>
                <c:pt idx="551">
                  <c:v>16.002500000000001</c:v>
                </c:pt>
                <c:pt idx="552">
                  <c:v>16.105</c:v>
                </c:pt>
                <c:pt idx="553">
                  <c:v>16.245000000000001</c:v>
                </c:pt>
                <c:pt idx="554">
                  <c:v>16.5</c:v>
                </c:pt>
                <c:pt idx="555">
                  <c:v>16.7075</c:v>
                </c:pt>
                <c:pt idx="556">
                  <c:v>16.440000000000001</c:v>
                </c:pt>
                <c:pt idx="557">
                  <c:v>17.32</c:v>
                </c:pt>
                <c:pt idx="558">
                  <c:v>18.052499999999998</c:v>
                </c:pt>
                <c:pt idx="559">
                  <c:v>17.88</c:v>
                </c:pt>
                <c:pt idx="560">
                  <c:v>17.91</c:v>
                </c:pt>
                <c:pt idx="561">
                  <c:v>17.602499999999999</c:v>
                </c:pt>
                <c:pt idx="562">
                  <c:v>17.702500000000001</c:v>
                </c:pt>
                <c:pt idx="563">
                  <c:v>17.852499999999999</c:v>
                </c:pt>
                <c:pt idx="564">
                  <c:v>17.8325</c:v>
                </c:pt>
                <c:pt idx="565">
                  <c:v>18.085000000000001</c:v>
                </c:pt>
                <c:pt idx="566">
                  <c:v>17.9725</c:v>
                </c:pt>
                <c:pt idx="567">
                  <c:v>17.71</c:v>
                </c:pt>
                <c:pt idx="568">
                  <c:v>17.5425</c:v>
                </c:pt>
                <c:pt idx="569">
                  <c:v>16.545000000000002</c:v>
                </c:pt>
                <c:pt idx="570">
                  <c:v>16.02</c:v>
                </c:pt>
                <c:pt idx="571">
                  <c:v>15.77</c:v>
                </c:pt>
                <c:pt idx="572">
                  <c:v>15.535</c:v>
                </c:pt>
                <c:pt idx="573">
                  <c:v>15.324999999999999</c:v>
                </c:pt>
                <c:pt idx="574">
                  <c:v>15.484999999999999</c:v>
                </c:pt>
                <c:pt idx="575">
                  <c:v>15.41</c:v>
                </c:pt>
                <c:pt idx="576">
                  <c:v>14.895</c:v>
                </c:pt>
                <c:pt idx="577">
                  <c:v>14.255000000000001</c:v>
                </c:pt>
                <c:pt idx="578">
                  <c:v>14.13</c:v>
                </c:pt>
                <c:pt idx="579">
                  <c:v>14.35</c:v>
                </c:pt>
                <c:pt idx="580">
                  <c:v>14.225</c:v>
                </c:pt>
                <c:pt idx="581">
                  <c:v>13.914999999999999</c:v>
                </c:pt>
                <c:pt idx="582">
                  <c:v>13.435</c:v>
                </c:pt>
                <c:pt idx="583">
                  <c:v>13.815</c:v>
                </c:pt>
                <c:pt idx="584">
                  <c:v>13.675000000000001</c:v>
                </c:pt>
                <c:pt idx="585">
                  <c:v>13.545</c:v>
                </c:pt>
                <c:pt idx="586">
                  <c:v>13.942500000000001</c:v>
                </c:pt>
                <c:pt idx="587">
                  <c:v>13.744999999999999</c:v>
                </c:pt>
                <c:pt idx="588">
                  <c:v>13.762499999999999</c:v>
                </c:pt>
                <c:pt idx="589">
                  <c:v>13.91</c:v>
                </c:pt>
                <c:pt idx="590">
                  <c:v>13.99</c:v>
                </c:pt>
                <c:pt idx="591">
                  <c:v>13.994999999999999</c:v>
                </c:pt>
                <c:pt idx="592">
                  <c:v>13.94</c:v>
                </c:pt>
                <c:pt idx="593">
                  <c:v>13.727499999999999</c:v>
                </c:pt>
                <c:pt idx="594">
                  <c:v>13.977499999999999</c:v>
                </c:pt>
                <c:pt idx="595">
                  <c:v>14.2075</c:v>
                </c:pt>
                <c:pt idx="596">
                  <c:v>14.2875</c:v>
                </c:pt>
                <c:pt idx="597">
                  <c:v>14.057499999999999</c:v>
                </c:pt>
                <c:pt idx="598">
                  <c:v>13.592499999999999</c:v>
                </c:pt>
                <c:pt idx="599">
                  <c:v>13.295</c:v>
                </c:pt>
                <c:pt idx="600">
                  <c:v>13.352499999999999</c:v>
                </c:pt>
                <c:pt idx="601">
                  <c:v>13.5975</c:v>
                </c:pt>
                <c:pt idx="602">
                  <c:v>14.112500000000001</c:v>
                </c:pt>
                <c:pt idx="603">
                  <c:v>15.1175</c:v>
                </c:pt>
                <c:pt idx="604">
                  <c:v>14.9625</c:v>
                </c:pt>
                <c:pt idx="605">
                  <c:v>14.7525</c:v>
                </c:pt>
                <c:pt idx="606">
                  <c:v>14.76</c:v>
                </c:pt>
                <c:pt idx="607">
                  <c:v>15.145</c:v>
                </c:pt>
                <c:pt idx="608">
                  <c:v>15.5</c:v>
                </c:pt>
                <c:pt idx="609">
                  <c:v>15.755000000000001</c:v>
                </c:pt>
                <c:pt idx="610">
                  <c:v>16.035</c:v>
                </c:pt>
                <c:pt idx="611">
                  <c:v>15.56</c:v>
                </c:pt>
                <c:pt idx="612">
                  <c:v>15.145</c:v>
                </c:pt>
                <c:pt idx="613">
                  <c:v>15.085000000000001</c:v>
                </c:pt>
                <c:pt idx="614">
                  <c:v>14.975</c:v>
                </c:pt>
                <c:pt idx="615">
                  <c:v>14.805</c:v>
                </c:pt>
                <c:pt idx="616">
                  <c:v>14.49</c:v>
                </c:pt>
                <c:pt idx="617">
                  <c:v>13.87</c:v>
                </c:pt>
                <c:pt idx="618">
                  <c:v>13.88</c:v>
                </c:pt>
                <c:pt idx="619">
                  <c:v>14.03</c:v>
                </c:pt>
                <c:pt idx="620">
                  <c:v>13.9625</c:v>
                </c:pt>
                <c:pt idx="621">
                  <c:v>14.0975</c:v>
                </c:pt>
                <c:pt idx="622">
                  <c:v>13.6325</c:v>
                </c:pt>
                <c:pt idx="623">
                  <c:v>13.895</c:v>
                </c:pt>
                <c:pt idx="624">
                  <c:v>14.445</c:v>
                </c:pt>
                <c:pt idx="625">
                  <c:v>14.1325</c:v>
                </c:pt>
                <c:pt idx="626">
                  <c:v>13.7525</c:v>
                </c:pt>
                <c:pt idx="627">
                  <c:v>13.602499999999999</c:v>
                </c:pt>
                <c:pt idx="628">
                  <c:v>13.5275</c:v>
                </c:pt>
                <c:pt idx="629">
                  <c:v>13.272500000000001</c:v>
                </c:pt>
                <c:pt idx="630">
                  <c:v>13.327500000000001</c:v>
                </c:pt>
                <c:pt idx="631">
                  <c:v>13.074999999999999</c:v>
                </c:pt>
                <c:pt idx="632">
                  <c:v>12.98</c:v>
                </c:pt>
                <c:pt idx="633">
                  <c:v>12.852499999999999</c:v>
                </c:pt>
                <c:pt idx="634">
                  <c:v>13.2675</c:v>
                </c:pt>
                <c:pt idx="635">
                  <c:v>12.94</c:v>
                </c:pt>
                <c:pt idx="636">
                  <c:v>12.965</c:v>
                </c:pt>
                <c:pt idx="637">
                  <c:v>12.925000000000001</c:v>
                </c:pt>
                <c:pt idx="638">
                  <c:v>12.62</c:v>
                </c:pt>
                <c:pt idx="639">
                  <c:v>12.59</c:v>
                </c:pt>
                <c:pt idx="640">
                  <c:v>12.6425</c:v>
                </c:pt>
                <c:pt idx="641">
                  <c:v>12.475</c:v>
                </c:pt>
                <c:pt idx="642">
                  <c:v>12.7125</c:v>
                </c:pt>
                <c:pt idx="643">
                  <c:v>12.935</c:v>
                </c:pt>
                <c:pt idx="644">
                  <c:v>12.815</c:v>
                </c:pt>
                <c:pt idx="645">
                  <c:v>12.755000000000001</c:v>
                </c:pt>
                <c:pt idx="646">
                  <c:v>12.467499999999999</c:v>
                </c:pt>
                <c:pt idx="647">
                  <c:v>12.295</c:v>
                </c:pt>
                <c:pt idx="648">
                  <c:v>12.225</c:v>
                </c:pt>
                <c:pt idx="649">
                  <c:v>12.324999999999999</c:v>
                </c:pt>
                <c:pt idx="650">
                  <c:v>12.05</c:v>
                </c:pt>
                <c:pt idx="651">
                  <c:v>11.9275</c:v>
                </c:pt>
                <c:pt idx="652">
                  <c:v>12.54</c:v>
                </c:pt>
                <c:pt idx="653">
                  <c:v>12.58</c:v>
                </c:pt>
                <c:pt idx="654">
                  <c:v>12.76</c:v>
                </c:pt>
                <c:pt idx="655">
                  <c:v>12.7475</c:v>
                </c:pt>
                <c:pt idx="656">
                  <c:v>12.494999999999999</c:v>
                </c:pt>
                <c:pt idx="657">
                  <c:v>12.4925</c:v>
                </c:pt>
                <c:pt idx="658">
                  <c:v>12.592499999999999</c:v>
                </c:pt>
                <c:pt idx="659">
                  <c:v>12.654999999999999</c:v>
                </c:pt>
                <c:pt idx="660">
                  <c:v>12.3575</c:v>
                </c:pt>
                <c:pt idx="661">
                  <c:v>11.98</c:v>
                </c:pt>
                <c:pt idx="662">
                  <c:v>12.32</c:v>
                </c:pt>
                <c:pt idx="663">
                  <c:v>12.164999999999999</c:v>
                </c:pt>
                <c:pt idx="664">
                  <c:v>12.22</c:v>
                </c:pt>
                <c:pt idx="665">
                  <c:v>11.99</c:v>
                </c:pt>
                <c:pt idx="666">
                  <c:v>11.94</c:v>
                </c:pt>
                <c:pt idx="667">
                  <c:v>11.78</c:v>
                </c:pt>
                <c:pt idx="668">
                  <c:v>11.75</c:v>
                </c:pt>
                <c:pt idx="669">
                  <c:v>11.595000000000001</c:v>
                </c:pt>
                <c:pt idx="670">
                  <c:v>11.5525</c:v>
                </c:pt>
                <c:pt idx="671">
                  <c:v>11.585000000000001</c:v>
                </c:pt>
                <c:pt idx="672">
                  <c:v>11.512499999999999</c:v>
                </c:pt>
                <c:pt idx="673">
                  <c:v>11.615</c:v>
                </c:pt>
                <c:pt idx="674">
                  <c:v>11.9175</c:v>
                </c:pt>
                <c:pt idx="675">
                  <c:v>11.835000000000001</c:v>
                </c:pt>
                <c:pt idx="676">
                  <c:v>11.625</c:v>
                </c:pt>
                <c:pt idx="677">
                  <c:v>11.9</c:v>
                </c:pt>
                <c:pt idx="678">
                  <c:v>12.1325</c:v>
                </c:pt>
                <c:pt idx="679">
                  <c:v>11.9375</c:v>
                </c:pt>
                <c:pt idx="680">
                  <c:v>11.885</c:v>
                </c:pt>
                <c:pt idx="681">
                  <c:v>12.01</c:v>
                </c:pt>
                <c:pt idx="682">
                  <c:v>11.695</c:v>
                </c:pt>
                <c:pt idx="683">
                  <c:v>11.755000000000001</c:v>
                </c:pt>
                <c:pt idx="684">
                  <c:v>11.637499999999999</c:v>
                </c:pt>
                <c:pt idx="685">
                  <c:v>11.4625</c:v>
                </c:pt>
                <c:pt idx="686">
                  <c:v>11.234999999999999</c:v>
                </c:pt>
                <c:pt idx="687">
                  <c:v>11.35</c:v>
                </c:pt>
                <c:pt idx="688">
                  <c:v>10.96</c:v>
                </c:pt>
                <c:pt idx="689">
                  <c:v>10.8825</c:v>
                </c:pt>
                <c:pt idx="690">
                  <c:v>10.932499999999999</c:v>
                </c:pt>
                <c:pt idx="691">
                  <c:v>11.035</c:v>
                </c:pt>
                <c:pt idx="692">
                  <c:v>11.295</c:v>
                </c:pt>
                <c:pt idx="693">
                  <c:v>11.0725</c:v>
                </c:pt>
                <c:pt idx="694">
                  <c:v>10.98</c:v>
                </c:pt>
                <c:pt idx="695">
                  <c:v>11.07</c:v>
                </c:pt>
                <c:pt idx="696">
                  <c:v>10.94</c:v>
                </c:pt>
                <c:pt idx="697">
                  <c:v>10.92</c:v>
                </c:pt>
                <c:pt idx="698">
                  <c:v>10.855</c:v>
                </c:pt>
                <c:pt idx="699">
                  <c:v>10.795</c:v>
                </c:pt>
                <c:pt idx="700">
                  <c:v>10.91</c:v>
                </c:pt>
                <c:pt idx="701">
                  <c:v>11.077500000000001</c:v>
                </c:pt>
                <c:pt idx="702">
                  <c:v>11.505000000000001</c:v>
                </c:pt>
                <c:pt idx="703">
                  <c:v>12.387499999999999</c:v>
                </c:pt>
                <c:pt idx="704">
                  <c:v>11.94</c:v>
                </c:pt>
                <c:pt idx="705">
                  <c:v>11.79</c:v>
                </c:pt>
                <c:pt idx="706">
                  <c:v>11.86</c:v>
                </c:pt>
                <c:pt idx="707">
                  <c:v>11.71</c:v>
                </c:pt>
                <c:pt idx="708">
                  <c:v>11.4625</c:v>
                </c:pt>
                <c:pt idx="709">
                  <c:v>11.43</c:v>
                </c:pt>
                <c:pt idx="710">
                  <c:v>11.24</c:v>
                </c:pt>
                <c:pt idx="711">
                  <c:v>11.282500000000001</c:v>
                </c:pt>
                <c:pt idx="712">
                  <c:v>11.63</c:v>
                </c:pt>
                <c:pt idx="713">
                  <c:v>12.01</c:v>
                </c:pt>
                <c:pt idx="714">
                  <c:v>12.057499999999999</c:v>
                </c:pt>
                <c:pt idx="715">
                  <c:v>12.2</c:v>
                </c:pt>
                <c:pt idx="716">
                  <c:v>12.4725</c:v>
                </c:pt>
                <c:pt idx="717">
                  <c:v>13.4275</c:v>
                </c:pt>
                <c:pt idx="718">
                  <c:v>12.775</c:v>
                </c:pt>
                <c:pt idx="719">
                  <c:v>12.205</c:v>
                </c:pt>
                <c:pt idx="720">
                  <c:v>11.9025</c:v>
                </c:pt>
                <c:pt idx="721">
                  <c:v>12.005000000000001</c:v>
                </c:pt>
                <c:pt idx="722">
                  <c:v>11.977499999999999</c:v>
                </c:pt>
                <c:pt idx="723">
                  <c:v>11.875</c:v>
                </c:pt>
                <c:pt idx="724">
                  <c:v>12.217499999999999</c:v>
                </c:pt>
                <c:pt idx="725">
                  <c:v>11.865</c:v>
                </c:pt>
                <c:pt idx="726">
                  <c:v>11.647500000000001</c:v>
                </c:pt>
                <c:pt idx="727">
                  <c:v>11.805</c:v>
                </c:pt>
                <c:pt idx="728">
                  <c:v>11.9375</c:v>
                </c:pt>
                <c:pt idx="729">
                  <c:v>12.4175</c:v>
                </c:pt>
                <c:pt idx="730">
                  <c:v>12.494999999999999</c:v>
                </c:pt>
                <c:pt idx="731">
                  <c:v>12.237500000000001</c:v>
                </c:pt>
                <c:pt idx="732">
                  <c:v>12.215</c:v>
                </c:pt>
                <c:pt idx="733">
                  <c:v>12.234999999999999</c:v>
                </c:pt>
                <c:pt idx="734">
                  <c:v>13.1175</c:v>
                </c:pt>
                <c:pt idx="735">
                  <c:v>13.04</c:v>
                </c:pt>
                <c:pt idx="736">
                  <c:v>12.375</c:v>
                </c:pt>
                <c:pt idx="737">
                  <c:v>12.047499999999999</c:v>
                </c:pt>
                <c:pt idx="738">
                  <c:v>11.887499999999999</c:v>
                </c:pt>
                <c:pt idx="739">
                  <c:v>11.9025</c:v>
                </c:pt>
                <c:pt idx="740">
                  <c:v>12.065</c:v>
                </c:pt>
                <c:pt idx="741">
                  <c:v>12.1625</c:v>
                </c:pt>
                <c:pt idx="742">
                  <c:v>12.205</c:v>
                </c:pt>
                <c:pt idx="743">
                  <c:v>11.57</c:v>
                </c:pt>
                <c:pt idx="744">
                  <c:v>11.775</c:v>
                </c:pt>
                <c:pt idx="745">
                  <c:v>11.8125</c:v>
                </c:pt>
                <c:pt idx="746">
                  <c:v>11.994999999999999</c:v>
                </c:pt>
                <c:pt idx="747">
                  <c:v>11.6975</c:v>
                </c:pt>
                <c:pt idx="748">
                  <c:v>12.154999999999999</c:v>
                </c:pt>
                <c:pt idx="749">
                  <c:v>11.9725</c:v>
                </c:pt>
                <c:pt idx="750">
                  <c:v>12.0725</c:v>
                </c:pt>
                <c:pt idx="751">
                  <c:v>12.42</c:v>
                </c:pt>
                <c:pt idx="752">
                  <c:v>12.49</c:v>
                </c:pt>
                <c:pt idx="753">
                  <c:v>12.44</c:v>
                </c:pt>
                <c:pt idx="754">
                  <c:v>12.3675</c:v>
                </c:pt>
                <c:pt idx="755">
                  <c:v>12.42</c:v>
                </c:pt>
                <c:pt idx="756">
                  <c:v>12.39</c:v>
                </c:pt>
                <c:pt idx="757">
                  <c:v>12.375</c:v>
                </c:pt>
                <c:pt idx="758">
                  <c:v>12</c:v>
                </c:pt>
                <c:pt idx="759">
                  <c:v>11.442500000000001</c:v>
                </c:pt>
                <c:pt idx="760">
                  <c:v>11.38</c:v>
                </c:pt>
                <c:pt idx="761">
                  <c:v>11.365</c:v>
                </c:pt>
                <c:pt idx="762">
                  <c:v>11.185</c:v>
                </c:pt>
                <c:pt idx="763">
                  <c:v>10.885</c:v>
                </c:pt>
                <c:pt idx="764">
                  <c:v>10.68</c:v>
                </c:pt>
                <c:pt idx="765">
                  <c:v>10.5375</c:v>
                </c:pt>
                <c:pt idx="766">
                  <c:v>10.33</c:v>
                </c:pt>
                <c:pt idx="767">
                  <c:v>10.8</c:v>
                </c:pt>
                <c:pt idx="768">
                  <c:v>10.82</c:v>
                </c:pt>
                <c:pt idx="769">
                  <c:v>11.41</c:v>
                </c:pt>
                <c:pt idx="770">
                  <c:v>11.36</c:v>
                </c:pt>
                <c:pt idx="771">
                  <c:v>11.16</c:v>
                </c:pt>
                <c:pt idx="772">
                  <c:v>11.225</c:v>
                </c:pt>
                <c:pt idx="773">
                  <c:v>11.404999999999999</c:v>
                </c:pt>
                <c:pt idx="774">
                  <c:v>11.335000000000001</c:v>
                </c:pt>
                <c:pt idx="775">
                  <c:v>11.244999999999999</c:v>
                </c:pt>
                <c:pt idx="776">
                  <c:v>11.53</c:v>
                </c:pt>
                <c:pt idx="777">
                  <c:v>11.335000000000001</c:v>
                </c:pt>
                <c:pt idx="778">
                  <c:v>11.06</c:v>
                </c:pt>
                <c:pt idx="779">
                  <c:v>11.105</c:v>
                </c:pt>
                <c:pt idx="780">
                  <c:v>12.205</c:v>
                </c:pt>
                <c:pt idx="781">
                  <c:v>12.78</c:v>
                </c:pt>
                <c:pt idx="782">
                  <c:v>12.44</c:v>
                </c:pt>
                <c:pt idx="783">
                  <c:v>12.09</c:v>
                </c:pt>
                <c:pt idx="784">
                  <c:v>11.955</c:v>
                </c:pt>
                <c:pt idx="785">
                  <c:v>11.865</c:v>
                </c:pt>
                <c:pt idx="786">
                  <c:v>11.965</c:v>
                </c:pt>
                <c:pt idx="787">
                  <c:v>11.6225</c:v>
                </c:pt>
                <c:pt idx="788">
                  <c:v>11.645</c:v>
                </c:pt>
                <c:pt idx="789">
                  <c:v>11.81</c:v>
                </c:pt>
                <c:pt idx="790">
                  <c:v>11.77</c:v>
                </c:pt>
                <c:pt idx="791">
                  <c:v>11.61</c:v>
                </c:pt>
                <c:pt idx="792">
                  <c:v>11.88</c:v>
                </c:pt>
                <c:pt idx="793">
                  <c:v>11.77</c:v>
                </c:pt>
                <c:pt idx="794">
                  <c:v>11.92</c:v>
                </c:pt>
                <c:pt idx="795">
                  <c:v>11.465</c:v>
                </c:pt>
                <c:pt idx="796">
                  <c:v>11.565</c:v>
                </c:pt>
                <c:pt idx="797">
                  <c:v>11.535</c:v>
                </c:pt>
                <c:pt idx="798">
                  <c:v>11.29</c:v>
                </c:pt>
                <c:pt idx="799">
                  <c:v>11.52</c:v>
                </c:pt>
                <c:pt idx="800">
                  <c:v>11.335000000000001</c:v>
                </c:pt>
                <c:pt idx="801">
                  <c:v>11.19</c:v>
                </c:pt>
                <c:pt idx="802">
                  <c:v>11.115</c:v>
                </c:pt>
                <c:pt idx="803">
                  <c:v>10.885</c:v>
                </c:pt>
                <c:pt idx="804">
                  <c:v>10.565</c:v>
                </c:pt>
                <c:pt idx="805">
                  <c:v>10.445</c:v>
                </c:pt>
                <c:pt idx="806">
                  <c:v>10.46</c:v>
                </c:pt>
                <c:pt idx="807">
                  <c:v>10.34</c:v>
                </c:pt>
                <c:pt idx="808">
                  <c:v>10.06</c:v>
                </c:pt>
                <c:pt idx="809">
                  <c:v>10.375</c:v>
                </c:pt>
                <c:pt idx="810">
                  <c:v>10.6</c:v>
                </c:pt>
                <c:pt idx="811">
                  <c:v>10.9</c:v>
                </c:pt>
                <c:pt idx="812">
                  <c:v>10.805</c:v>
                </c:pt>
                <c:pt idx="813">
                  <c:v>11.56</c:v>
                </c:pt>
                <c:pt idx="814">
                  <c:v>11.58</c:v>
                </c:pt>
                <c:pt idx="815">
                  <c:v>11.43</c:v>
                </c:pt>
                <c:pt idx="816">
                  <c:v>11.154999999999999</c:v>
                </c:pt>
                <c:pt idx="817">
                  <c:v>11.08</c:v>
                </c:pt>
                <c:pt idx="818">
                  <c:v>11.164999999999999</c:v>
                </c:pt>
                <c:pt idx="819">
                  <c:v>10.955</c:v>
                </c:pt>
                <c:pt idx="820">
                  <c:v>10.8025</c:v>
                </c:pt>
                <c:pt idx="821">
                  <c:v>10.81</c:v>
                </c:pt>
                <c:pt idx="822">
                  <c:v>10.895</c:v>
                </c:pt>
                <c:pt idx="823">
                  <c:v>10.975</c:v>
                </c:pt>
                <c:pt idx="824">
                  <c:v>10.8</c:v>
                </c:pt>
                <c:pt idx="825">
                  <c:v>10.525</c:v>
                </c:pt>
                <c:pt idx="826">
                  <c:v>10.234999999999999</c:v>
                </c:pt>
                <c:pt idx="827">
                  <c:v>10.275</c:v>
                </c:pt>
                <c:pt idx="828">
                  <c:v>10.385</c:v>
                </c:pt>
                <c:pt idx="829">
                  <c:v>10.795</c:v>
                </c:pt>
                <c:pt idx="830">
                  <c:v>10.775</c:v>
                </c:pt>
                <c:pt idx="831">
                  <c:v>10.58</c:v>
                </c:pt>
                <c:pt idx="832">
                  <c:v>10.67</c:v>
                </c:pt>
                <c:pt idx="833">
                  <c:v>11.425000000000001</c:v>
                </c:pt>
                <c:pt idx="834">
                  <c:v>11.4575</c:v>
                </c:pt>
                <c:pt idx="835">
                  <c:v>11.355</c:v>
                </c:pt>
                <c:pt idx="836">
                  <c:v>12.305</c:v>
                </c:pt>
                <c:pt idx="837">
                  <c:v>12.4</c:v>
                </c:pt>
                <c:pt idx="838">
                  <c:v>11.86</c:v>
                </c:pt>
                <c:pt idx="839">
                  <c:v>11.664999999999999</c:v>
                </c:pt>
                <c:pt idx="840">
                  <c:v>11.75</c:v>
                </c:pt>
                <c:pt idx="841">
                  <c:v>12.6175</c:v>
                </c:pt>
                <c:pt idx="842">
                  <c:v>13.445</c:v>
                </c:pt>
                <c:pt idx="843">
                  <c:v>15.567500000000001</c:v>
                </c:pt>
                <c:pt idx="844">
                  <c:v>14.97</c:v>
                </c:pt>
                <c:pt idx="845">
                  <c:v>14.02</c:v>
                </c:pt>
                <c:pt idx="846">
                  <c:v>14.31</c:v>
                </c:pt>
                <c:pt idx="847">
                  <c:v>13.53</c:v>
                </c:pt>
                <c:pt idx="848">
                  <c:v>13.1175</c:v>
                </c:pt>
                <c:pt idx="849">
                  <c:v>14.3725</c:v>
                </c:pt>
                <c:pt idx="850">
                  <c:v>14.45</c:v>
                </c:pt>
                <c:pt idx="851">
                  <c:v>14.852499999999999</c:v>
                </c:pt>
                <c:pt idx="852">
                  <c:v>15.414999999999999</c:v>
                </c:pt>
                <c:pt idx="853">
                  <c:v>16.515000000000001</c:v>
                </c:pt>
                <c:pt idx="854">
                  <c:v>15.375</c:v>
                </c:pt>
                <c:pt idx="855">
                  <c:v>14.91</c:v>
                </c:pt>
                <c:pt idx="856">
                  <c:v>15.45</c:v>
                </c:pt>
                <c:pt idx="857">
                  <c:v>15.72</c:v>
                </c:pt>
                <c:pt idx="858">
                  <c:v>15.387499999999999</c:v>
                </c:pt>
                <c:pt idx="859">
                  <c:v>15.244999999999999</c:v>
                </c:pt>
                <c:pt idx="860">
                  <c:v>15.45</c:v>
                </c:pt>
                <c:pt idx="861">
                  <c:v>15.535</c:v>
                </c:pt>
                <c:pt idx="862">
                  <c:v>15.5275</c:v>
                </c:pt>
                <c:pt idx="863">
                  <c:v>15.967499999999999</c:v>
                </c:pt>
                <c:pt idx="864">
                  <c:v>16.254999999999999</c:v>
                </c:pt>
                <c:pt idx="865">
                  <c:v>16.100000000000001</c:v>
                </c:pt>
                <c:pt idx="866">
                  <c:v>15.435</c:v>
                </c:pt>
                <c:pt idx="867">
                  <c:v>14.817500000000001</c:v>
                </c:pt>
                <c:pt idx="868">
                  <c:v>14.2875</c:v>
                </c:pt>
                <c:pt idx="869">
                  <c:v>13.8</c:v>
                </c:pt>
                <c:pt idx="870">
                  <c:v>13.78</c:v>
                </c:pt>
                <c:pt idx="871">
                  <c:v>13.8375</c:v>
                </c:pt>
                <c:pt idx="872">
                  <c:v>13.81</c:v>
                </c:pt>
                <c:pt idx="873">
                  <c:v>13.625</c:v>
                </c:pt>
                <c:pt idx="874">
                  <c:v>13.4625</c:v>
                </c:pt>
                <c:pt idx="875">
                  <c:v>13.67</c:v>
                </c:pt>
                <c:pt idx="876">
                  <c:v>13.755000000000001</c:v>
                </c:pt>
                <c:pt idx="877">
                  <c:v>13.935</c:v>
                </c:pt>
                <c:pt idx="878">
                  <c:v>14.015000000000001</c:v>
                </c:pt>
                <c:pt idx="879">
                  <c:v>13.895</c:v>
                </c:pt>
                <c:pt idx="880">
                  <c:v>14.64</c:v>
                </c:pt>
                <c:pt idx="881">
                  <c:v>14.365</c:v>
                </c:pt>
                <c:pt idx="882">
                  <c:v>14.317500000000001</c:v>
                </c:pt>
                <c:pt idx="883">
                  <c:v>13.855</c:v>
                </c:pt>
                <c:pt idx="884">
                  <c:v>13.297499999999999</c:v>
                </c:pt>
                <c:pt idx="885">
                  <c:v>13.2325</c:v>
                </c:pt>
                <c:pt idx="886">
                  <c:v>13.01</c:v>
                </c:pt>
                <c:pt idx="887">
                  <c:v>12.702500000000001</c:v>
                </c:pt>
                <c:pt idx="888">
                  <c:v>12.61</c:v>
                </c:pt>
                <c:pt idx="889">
                  <c:v>12.4575</c:v>
                </c:pt>
                <c:pt idx="890">
                  <c:v>12.272500000000001</c:v>
                </c:pt>
                <c:pt idx="891">
                  <c:v>12.0975</c:v>
                </c:pt>
                <c:pt idx="892">
                  <c:v>12.2</c:v>
                </c:pt>
                <c:pt idx="893">
                  <c:v>12.755000000000001</c:v>
                </c:pt>
                <c:pt idx="894">
                  <c:v>12.817500000000001</c:v>
                </c:pt>
                <c:pt idx="895">
                  <c:v>12.922499999999999</c:v>
                </c:pt>
                <c:pt idx="896">
                  <c:v>13.015000000000001</c:v>
                </c:pt>
                <c:pt idx="897">
                  <c:v>12.5525</c:v>
                </c:pt>
                <c:pt idx="898">
                  <c:v>12.074999999999999</c:v>
                </c:pt>
                <c:pt idx="899">
                  <c:v>11.815</c:v>
                </c:pt>
                <c:pt idx="900">
                  <c:v>11.205</c:v>
                </c:pt>
                <c:pt idx="901">
                  <c:v>11.22</c:v>
                </c:pt>
                <c:pt idx="902">
                  <c:v>11.227499999999999</c:v>
                </c:pt>
                <c:pt idx="903">
                  <c:v>11.055</c:v>
                </c:pt>
                <c:pt idx="904">
                  <c:v>11.13</c:v>
                </c:pt>
                <c:pt idx="905">
                  <c:v>11.52</c:v>
                </c:pt>
                <c:pt idx="906">
                  <c:v>11.7675</c:v>
                </c:pt>
                <c:pt idx="907">
                  <c:v>11.4</c:v>
                </c:pt>
                <c:pt idx="908">
                  <c:v>11.5625</c:v>
                </c:pt>
                <c:pt idx="909">
                  <c:v>11.4825</c:v>
                </c:pt>
                <c:pt idx="910">
                  <c:v>12.535</c:v>
                </c:pt>
                <c:pt idx="911">
                  <c:v>12.775</c:v>
                </c:pt>
                <c:pt idx="912">
                  <c:v>12.475</c:v>
                </c:pt>
                <c:pt idx="913">
                  <c:v>12.535</c:v>
                </c:pt>
                <c:pt idx="914">
                  <c:v>12.2425</c:v>
                </c:pt>
                <c:pt idx="915">
                  <c:v>12.025</c:v>
                </c:pt>
                <c:pt idx="916">
                  <c:v>12.07</c:v>
                </c:pt>
                <c:pt idx="917">
                  <c:v>12.387499999999999</c:v>
                </c:pt>
                <c:pt idx="918">
                  <c:v>12.59</c:v>
                </c:pt>
                <c:pt idx="919">
                  <c:v>12.8775</c:v>
                </c:pt>
                <c:pt idx="920">
                  <c:v>12.9125</c:v>
                </c:pt>
                <c:pt idx="921">
                  <c:v>12.6325</c:v>
                </c:pt>
                <c:pt idx="922">
                  <c:v>12.5875</c:v>
                </c:pt>
                <c:pt idx="923">
                  <c:v>12.4575</c:v>
                </c:pt>
                <c:pt idx="924">
                  <c:v>12.7225</c:v>
                </c:pt>
                <c:pt idx="925">
                  <c:v>12.484999999999999</c:v>
                </c:pt>
                <c:pt idx="926">
                  <c:v>12.295</c:v>
                </c:pt>
                <c:pt idx="927">
                  <c:v>11.7075</c:v>
                </c:pt>
                <c:pt idx="928">
                  <c:v>11.994999999999999</c:v>
                </c:pt>
                <c:pt idx="929">
                  <c:v>11.984999999999999</c:v>
                </c:pt>
                <c:pt idx="930">
                  <c:v>11.71</c:v>
                </c:pt>
                <c:pt idx="931">
                  <c:v>11.57</c:v>
                </c:pt>
                <c:pt idx="932">
                  <c:v>11.535</c:v>
                </c:pt>
                <c:pt idx="933">
                  <c:v>11.62</c:v>
                </c:pt>
                <c:pt idx="934">
                  <c:v>11.635</c:v>
                </c:pt>
                <c:pt idx="935">
                  <c:v>11.442500000000001</c:v>
                </c:pt>
                <c:pt idx="936">
                  <c:v>11.645</c:v>
                </c:pt>
                <c:pt idx="937">
                  <c:v>11.47</c:v>
                </c:pt>
                <c:pt idx="938">
                  <c:v>11.585000000000001</c:v>
                </c:pt>
                <c:pt idx="939">
                  <c:v>11.87</c:v>
                </c:pt>
                <c:pt idx="940">
                  <c:v>12.205</c:v>
                </c:pt>
                <c:pt idx="941">
                  <c:v>12.25</c:v>
                </c:pt>
                <c:pt idx="942">
                  <c:v>12.135</c:v>
                </c:pt>
                <c:pt idx="943">
                  <c:v>12.484999999999999</c:v>
                </c:pt>
                <c:pt idx="944">
                  <c:v>12.565</c:v>
                </c:pt>
                <c:pt idx="945">
                  <c:v>12.51</c:v>
                </c:pt>
              </c:numCache>
            </c:numRef>
          </c:val>
          <c:smooth val="0"/>
          <c:extLst>
            <c:ext xmlns:c16="http://schemas.microsoft.com/office/drawing/2014/chart" uri="{C3380CC4-5D6E-409C-BE32-E72D297353CC}">
              <c16:uniqueId val="{00000002-DC3B-468C-817C-4AA16AC589C1}"/>
            </c:ext>
          </c:extLst>
        </c:ser>
        <c:dLbls>
          <c:showLegendKey val="0"/>
          <c:showVal val="0"/>
          <c:showCatName val="0"/>
          <c:showSerName val="0"/>
          <c:showPercent val="0"/>
          <c:showBubbleSize val="0"/>
        </c:dLbls>
        <c:marker val="1"/>
        <c:smooth val="0"/>
        <c:axId val="554562952"/>
        <c:axId val="1"/>
      </c:lineChart>
      <c:lineChart>
        <c:grouping val="standard"/>
        <c:varyColors val="0"/>
        <c:ser>
          <c:idx val="3"/>
          <c:order val="3"/>
          <c:tx>
            <c:strRef>
              <c:f>'Figure 2.1.8'!$F$4</c:f>
              <c:strCache>
                <c:ptCount val="1"/>
                <c:pt idx="0">
                  <c:v>Gold prices</c:v>
                </c:pt>
              </c:strCache>
            </c:strRef>
          </c:tx>
          <c:spPr>
            <a:ln w="12700">
              <a:solidFill>
                <a:srgbClr val="FFCC00"/>
              </a:solidFill>
              <a:prstDash val="solid"/>
            </a:ln>
          </c:spPr>
          <c:marker>
            <c:symbol val="none"/>
          </c:marker>
          <c:cat>
            <c:numRef>
              <c:f>'Figure 2.1.8'!$B$5:$B$950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'Figure 2.1.8'!$F$5:$F$950</c:f>
              <c:numCache>
                <c:formatCode>General</c:formatCode>
                <c:ptCount val="946"/>
                <c:pt idx="0">
                  <c:v>634.5</c:v>
                </c:pt>
                <c:pt idx="1">
                  <c:v>640.70000000000005</c:v>
                </c:pt>
                <c:pt idx="2">
                  <c:v>635.66999999999996</c:v>
                </c:pt>
                <c:pt idx="3">
                  <c:v>627.41999999999996</c:v>
                </c:pt>
                <c:pt idx="4">
                  <c:v>603.97</c:v>
                </c:pt>
                <c:pt idx="5">
                  <c:v>607.6</c:v>
                </c:pt>
                <c:pt idx="6">
                  <c:v>609.1</c:v>
                </c:pt>
                <c:pt idx="7">
                  <c:v>610.4</c:v>
                </c:pt>
                <c:pt idx="8">
                  <c:v>614.97</c:v>
                </c:pt>
                <c:pt idx="9">
                  <c:v>618.4</c:v>
                </c:pt>
                <c:pt idx="10">
                  <c:v>624.6</c:v>
                </c:pt>
                <c:pt idx="11">
                  <c:v>631.9</c:v>
                </c:pt>
                <c:pt idx="12">
                  <c:v>633.5</c:v>
                </c:pt>
                <c:pt idx="13">
                  <c:v>631.79999999999995</c:v>
                </c:pt>
                <c:pt idx="14">
                  <c:v>638.97</c:v>
                </c:pt>
                <c:pt idx="15">
                  <c:v>645.70000000000005</c:v>
                </c:pt>
                <c:pt idx="16">
                  <c:v>641.77</c:v>
                </c:pt>
                <c:pt idx="17">
                  <c:v>652.29999999999995</c:v>
                </c:pt>
                <c:pt idx="18">
                  <c:v>646.57000000000005</c:v>
                </c:pt>
                <c:pt idx="19">
                  <c:v>647.88</c:v>
                </c:pt>
                <c:pt idx="20">
                  <c:v>645.66999999999996</c:v>
                </c:pt>
                <c:pt idx="21">
                  <c:v>652.77</c:v>
                </c:pt>
                <c:pt idx="22">
                  <c:v>657.55</c:v>
                </c:pt>
                <c:pt idx="23">
                  <c:v>643.57000000000005</c:v>
                </c:pt>
                <c:pt idx="24">
                  <c:v>650.45000000000005</c:v>
                </c:pt>
                <c:pt idx="25">
                  <c:v>653.07000000000005</c:v>
                </c:pt>
                <c:pt idx="26">
                  <c:v>655.67</c:v>
                </c:pt>
                <c:pt idx="27">
                  <c:v>655.13</c:v>
                </c:pt>
                <c:pt idx="28">
                  <c:v>663.55</c:v>
                </c:pt>
                <c:pt idx="29">
                  <c:v>661.63</c:v>
                </c:pt>
                <c:pt idx="30">
                  <c:v>664.15</c:v>
                </c:pt>
                <c:pt idx="31">
                  <c:v>668.02</c:v>
                </c:pt>
                <c:pt idx="32">
                  <c:v>664.67</c:v>
                </c:pt>
                <c:pt idx="33">
                  <c:v>664.72</c:v>
                </c:pt>
                <c:pt idx="34">
                  <c:v>657.27</c:v>
                </c:pt>
                <c:pt idx="35">
                  <c:v>662.85</c:v>
                </c:pt>
                <c:pt idx="36">
                  <c:v>677.35</c:v>
                </c:pt>
                <c:pt idx="37">
                  <c:v>685.97</c:v>
                </c:pt>
                <c:pt idx="38">
                  <c:v>686.17</c:v>
                </c:pt>
                <c:pt idx="39">
                  <c:v>679.47</c:v>
                </c:pt>
                <c:pt idx="40">
                  <c:v>669.17</c:v>
                </c:pt>
                <c:pt idx="41">
                  <c:v>669.07</c:v>
                </c:pt>
                <c:pt idx="42">
                  <c:v>650.16999999999996</c:v>
                </c:pt>
                <c:pt idx="43">
                  <c:v>642.97</c:v>
                </c:pt>
                <c:pt idx="44">
                  <c:v>641.82000000000005</c:v>
                </c:pt>
                <c:pt idx="45">
                  <c:v>647.6</c:v>
                </c:pt>
                <c:pt idx="46">
                  <c:v>652.29999999999995</c:v>
                </c:pt>
                <c:pt idx="47">
                  <c:v>652.16999999999996</c:v>
                </c:pt>
                <c:pt idx="48">
                  <c:v>652.47</c:v>
                </c:pt>
                <c:pt idx="49">
                  <c:v>648.9</c:v>
                </c:pt>
                <c:pt idx="50">
                  <c:v>639.6</c:v>
                </c:pt>
                <c:pt idx="51">
                  <c:v>647.79999999999995</c:v>
                </c:pt>
                <c:pt idx="52">
                  <c:v>653.1</c:v>
                </c:pt>
                <c:pt idx="53">
                  <c:v>653.47</c:v>
                </c:pt>
                <c:pt idx="54">
                  <c:v>659.9</c:v>
                </c:pt>
                <c:pt idx="55">
                  <c:v>658.45</c:v>
                </c:pt>
                <c:pt idx="56">
                  <c:v>664.57</c:v>
                </c:pt>
                <c:pt idx="57">
                  <c:v>657.88</c:v>
                </c:pt>
                <c:pt idx="58">
                  <c:v>662.07</c:v>
                </c:pt>
                <c:pt idx="59">
                  <c:v>663.95</c:v>
                </c:pt>
                <c:pt idx="60">
                  <c:v>666.85</c:v>
                </c:pt>
                <c:pt idx="61">
                  <c:v>660.15</c:v>
                </c:pt>
                <c:pt idx="62">
                  <c:v>663.85</c:v>
                </c:pt>
                <c:pt idx="63">
                  <c:v>658.8</c:v>
                </c:pt>
                <c:pt idx="64">
                  <c:v>666.4</c:v>
                </c:pt>
                <c:pt idx="65">
                  <c:v>673.67</c:v>
                </c:pt>
                <c:pt idx="66">
                  <c:v>675.5</c:v>
                </c:pt>
                <c:pt idx="67">
                  <c:v>675.5</c:v>
                </c:pt>
                <c:pt idx="68">
                  <c:v>675.5</c:v>
                </c:pt>
                <c:pt idx="69">
                  <c:v>676.88</c:v>
                </c:pt>
                <c:pt idx="70">
                  <c:v>671.75</c:v>
                </c:pt>
                <c:pt idx="71">
                  <c:v>684.3</c:v>
                </c:pt>
                <c:pt idx="72">
                  <c:v>686.75</c:v>
                </c:pt>
                <c:pt idx="73">
                  <c:v>688.05</c:v>
                </c:pt>
                <c:pt idx="74">
                  <c:v>689.65</c:v>
                </c:pt>
                <c:pt idx="75">
                  <c:v>682.75</c:v>
                </c:pt>
                <c:pt idx="76">
                  <c:v>692.05</c:v>
                </c:pt>
                <c:pt idx="77">
                  <c:v>689.95</c:v>
                </c:pt>
                <c:pt idx="78">
                  <c:v>685.75</c:v>
                </c:pt>
                <c:pt idx="79">
                  <c:v>685</c:v>
                </c:pt>
                <c:pt idx="80">
                  <c:v>674.8</c:v>
                </c:pt>
                <c:pt idx="81">
                  <c:v>677.2</c:v>
                </c:pt>
                <c:pt idx="82">
                  <c:v>680.75</c:v>
                </c:pt>
                <c:pt idx="83">
                  <c:v>673.85</c:v>
                </c:pt>
                <c:pt idx="84">
                  <c:v>672.95</c:v>
                </c:pt>
                <c:pt idx="85">
                  <c:v>675.25</c:v>
                </c:pt>
                <c:pt idx="86">
                  <c:v>690.2</c:v>
                </c:pt>
                <c:pt idx="87">
                  <c:v>690.2</c:v>
                </c:pt>
                <c:pt idx="88">
                  <c:v>686.05</c:v>
                </c:pt>
                <c:pt idx="89">
                  <c:v>683.4</c:v>
                </c:pt>
                <c:pt idx="90">
                  <c:v>673.05</c:v>
                </c:pt>
                <c:pt idx="91">
                  <c:v>672.35</c:v>
                </c:pt>
                <c:pt idx="92">
                  <c:v>668.85</c:v>
                </c:pt>
                <c:pt idx="93">
                  <c:v>672.55</c:v>
                </c:pt>
                <c:pt idx="94">
                  <c:v>665.65</c:v>
                </c:pt>
                <c:pt idx="95">
                  <c:v>661.55</c:v>
                </c:pt>
                <c:pt idx="96">
                  <c:v>662.05</c:v>
                </c:pt>
                <c:pt idx="97">
                  <c:v>661.8</c:v>
                </c:pt>
                <c:pt idx="98">
                  <c:v>661.5</c:v>
                </c:pt>
                <c:pt idx="99">
                  <c:v>663.45</c:v>
                </c:pt>
                <c:pt idx="100">
                  <c:v>657</c:v>
                </c:pt>
                <c:pt idx="101">
                  <c:v>655.29999999999995</c:v>
                </c:pt>
                <c:pt idx="102">
                  <c:v>657.9</c:v>
                </c:pt>
                <c:pt idx="103">
                  <c:v>653.4</c:v>
                </c:pt>
                <c:pt idx="104">
                  <c:v>662.05</c:v>
                </c:pt>
                <c:pt idx="105">
                  <c:v>668.35</c:v>
                </c:pt>
                <c:pt idx="106">
                  <c:v>673.15</c:v>
                </c:pt>
                <c:pt idx="107">
                  <c:v>671.8</c:v>
                </c:pt>
                <c:pt idx="108">
                  <c:v>666</c:v>
                </c:pt>
                <c:pt idx="109">
                  <c:v>668.5</c:v>
                </c:pt>
                <c:pt idx="110">
                  <c:v>646.9</c:v>
                </c:pt>
                <c:pt idx="111">
                  <c:v>652.5</c:v>
                </c:pt>
                <c:pt idx="112">
                  <c:v>648.45000000000005</c:v>
                </c:pt>
                <c:pt idx="113">
                  <c:v>651.79999999999995</c:v>
                </c:pt>
                <c:pt idx="114">
                  <c:v>651.4</c:v>
                </c:pt>
                <c:pt idx="115">
                  <c:v>654.04999999999995</c:v>
                </c:pt>
                <c:pt idx="116">
                  <c:v>656.7</c:v>
                </c:pt>
                <c:pt idx="117">
                  <c:v>657.35</c:v>
                </c:pt>
                <c:pt idx="118">
                  <c:v>656.35</c:v>
                </c:pt>
                <c:pt idx="119">
                  <c:v>652.15</c:v>
                </c:pt>
                <c:pt idx="120">
                  <c:v>653</c:v>
                </c:pt>
                <c:pt idx="121">
                  <c:v>650.95000000000005</c:v>
                </c:pt>
                <c:pt idx="122">
                  <c:v>644.5</c:v>
                </c:pt>
                <c:pt idx="123">
                  <c:v>642.45000000000005</c:v>
                </c:pt>
                <c:pt idx="124">
                  <c:v>649.65</c:v>
                </c:pt>
                <c:pt idx="125">
                  <c:v>650.45000000000005</c:v>
                </c:pt>
                <c:pt idx="126">
                  <c:v>656.85</c:v>
                </c:pt>
                <c:pt idx="127">
                  <c:v>653.1</c:v>
                </c:pt>
                <c:pt idx="128">
                  <c:v>649.5</c:v>
                </c:pt>
                <c:pt idx="129">
                  <c:v>652.70000000000005</c:v>
                </c:pt>
                <c:pt idx="130">
                  <c:v>661.85</c:v>
                </c:pt>
                <c:pt idx="131">
                  <c:v>664.35</c:v>
                </c:pt>
                <c:pt idx="132">
                  <c:v>660.8</c:v>
                </c:pt>
                <c:pt idx="133">
                  <c:v>668.5</c:v>
                </c:pt>
                <c:pt idx="134">
                  <c:v>665.9</c:v>
                </c:pt>
                <c:pt idx="135">
                  <c:v>665.9</c:v>
                </c:pt>
                <c:pt idx="136">
                  <c:v>666.2</c:v>
                </c:pt>
                <c:pt idx="137">
                  <c:v>672.4</c:v>
                </c:pt>
                <c:pt idx="138">
                  <c:v>675.3</c:v>
                </c:pt>
                <c:pt idx="139">
                  <c:v>682.7</c:v>
                </c:pt>
                <c:pt idx="140">
                  <c:v>683</c:v>
                </c:pt>
                <c:pt idx="141">
                  <c:v>684.3</c:v>
                </c:pt>
                <c:pt idx="142">
                  <c:v>673.05</c:v>
                </c:pt>
                <c:pt idx="143">
                  <c:v>668.15</c:v>
                </c:pt>
                <c:pt idx="144">
                  <c:v>662.7</c:v>
                </c:pt>
                <c:pt idx="145">
                  <c:v>662.4</c:v>
                </c:pt>
                <c:pt idx="146">
                  <c:v>664.65</c:v>
                </c:pt>
                <c:pt idx="147">
                  <c:v>664.75</c:v>
                </c:pt>
                <c:pt idx="148">
                  <c:v>663.9</c:v>
                </c:pt>
                <c:pt idx="149">
                  <c:v>670.1</c:v>
                </c:pt>
                <c:pt idx="150">
                  <c:v>671.7</c:v>
                </c:pt>
                <c:pt idx="151">
                  <c:v>670.75</c:v>
                </c:pt>
                <c:pt idx="152">
                  <c:v>675.9</c:v>
                </c:pt>
                <c:pt idx="153">
                  <c:v>664.55</c:v>
                </c:pt>
                <c:pt idx="154">
                  <c:v>674.75</c:v>
                </c:pt>
                <c:pt idx="155">
                  <c:v>670.2</c:v>
                </c:pt>
                <c:pt idx="156">
                  <c:v>668.8</c:v>
                </c:pt>
                <c:pt idx="157">
                  <c:v>669.2</c:v>
                </c:pt>
                <c:pt idx="158">
                  <c:v>669.2</c:v>
                </c:pt>
                <c:pt idx="159">
                  <c:v>656.75</c:v>
                </c:pt>
                <c:pt idx="160">
                  <c:v>658.05</c:v>
                </c:pt>
                <c:pt idx="161">
                  <c:v>658</c:v>
                </c:pt>
                <c:pt idx="162">
                  <c:v>660.7</c:v>
                </c:pt>
                <c:pt idx="163">
                  <c:v>659.5</c:v>
                </c:pt>
                <c:pt idx="164">
                  <c:v>661.95</c:v>
                </c:pt>
                <c:pt idx="165">
                  <c:v>661.95</c:v>
                </c:pt>
                <c:pt idx="166">
                  <c:v>662.7</c:v>
                </c:pt>
                <c:pt idx="167">
                  <c:v>666.8</c:v>
                </c:pt>
                <c:pt idx="168">
                  <c:v>667.4</c:v>
                </c:pt>
                <c:pt idx="169">
                  <c:v>672.6</c:v>
                </c:pt>
                <c:pt idx="170">
                  <c:v>680.2</c:v>
                </c:pt>
                <c:pt idx="171">
                  <c:v>682.5</c:v>
                </c:pt>
                <c:pt idx="172">
                  <c:v>689.4</c:v>
                </c:pt>
                <c:pt idx="173">
                  <c:v>703.3</c:v>
                </c:pt>
                <c:pt idx="174">
                  <c:v>702.6</c:v>
                </c:pt>
                <c:pt idx="175">
                  <c:v>706</c:v>
                </c:pt>
                <c:pt idx="176">
                  <c:v>708.6</c:v>
                </c:pt>
                <c:pt idx="177">
                  <c:v>709</c:v>
                </c:pt>
                <c:pt idx="178">
                  <c:v>714.7</c:v>
                </c:pt>
                <c:pt idx="179">
                  <c:v>716.9</c:v>
                </c:pt>
                <c:pt idx="180">
                  <c:v>715.25</c:v>
                </c:pt>
                <c:pt idx="181">
                  <c:v>715.25</c:v>
                </c:pt>
                <c:pt idx="182">
                  <c:v>735.1</c:v>
                </c:pt>
                <c:pt idx="183">
                  <c:v>733.2</c:v>
                </c:pt>
                <c:pt idx="184">
                  <c:v>729.8</c:v>
                </c:pt>
                <c:pt idx="185">
                  <c:v>728.65</c:v>
                </c:pt>
                <c:pt idx="186">
                  <c:v>728.25</c:v>
                </c:pt>
                <c:pt idx="187">
                  <c:v>731.95</c:v>
                </c:pt>
                <c:pt idx="188">
                  <c:v>743.5</c:v>
                </c:pt>
                <c:pt idx="189">
                  <c:v>747.3</c:v>
                </c:pt>
                <c:pt idx="190">
                  <c:v>728.8</c:v>
                </c:pt>
                <c:pt idx="191">
                  <c:v>729.95</c:v>
                </c:pt>
                <c:pt idx="192">
                  <c:v>731.1</c:v>
                </c:pt>
                <c:pt idx="193">
                  <c:v>737</c:v>
                </c:pt>
                <c:pt idx="194">
                  <c:v>733.8</c:v>
                </c:pt>
                <c:pt idx="195">
                  <c:v>737.8</c:v>
                </c:pt>
                <c:pt idx="196">
                  <c:v>742.55</c:v>
                </c:pt>
                <c:pt idx="197">
                  <c:v>748.3</c:v>
                </c:pt>
                <c:pt idx="198">
                  <c:v>747.9</c:v>
                </c:pt>
                <c:pt idx="199">
                  <c:v>756.25</c:v>
                </c:pt>
                <c:pt idx="200">
                  <c:v>758.6</c:v>
                </c:pt>
                <c:pt idx="201">
                  <c:v>757.05</c:v>
                </c:pt>
                <c:pt idx="202">
                  <c:v>763.35</c:v>
                </c:pt>
                <c:pt idx="203">
                  <c:v>761.75</c:v>
                </c:pt>
                <c:pt idx="204">
                  <c:v>749.9</c:v>
                </c:pt>
                <c:pt idx="205">
                  <c:v>757</c:v>
                </c:pt>
                <c:pt idx="206">
                  <c:v>758.1</c:v>
                </c:pt>
                <c:pt idx="207">
                  <c:v>767.05</c:v>
                </c:pt>
                <c:pt idx="208">
                  <c:v>778.35</c:v>
                </c:pt>
                <c:pt idx="209">
                  <c:v>788.1</c:v>
                </c:pt>
                <c:pt idx="210">
                  <c:v>784.35</c:v>
                </c:pt>
                <c:pt idx="211">
                  <c:v>790.6</c:v>
                </c:pt>
                <c:pt idx="212">
                  <c:v>791.5</c:v>
                </c:pt>
                <c:pt idx="213">
                  <c:v>796.7</c:v>
                </c:pt>
                <c:pt idx="214">
                  <c:v>805.05</c:v>
                </c:pt>
                <c:pt idx="215">
                  <c:v>823.3</c:v>
                </c:pt>
                <c:pt idx="216">
                  <c:v>837.8</c:v>
                </c:pt>
                <c:pt idx="217">
                  <c:v>845</c:v>
                </c:pt>
                <c:pt idx="218">
                  <c:v>831.6</c:v>
                </c:pt>
                <c:pt idx="219">
                  <c:v>805</c:v>
                </c:pt>
                <c:pt idx="220">
                  <c:v>799.6</c:v>
                </c:pt>
                <c:pt idx="221">
                  <c:v>808.4</c:v>
                </c:pt>
                <c:pt idx="222">
                  <c:v>793.5</c:v>
                </c:pt>
                <c:pt idx="223">
                  <c:v>790.1</c:v>
                </c:pt>
                <c:pt idx="224">
                  <c:v>776.5</c:v>
                </c:pt>
                <c:pt idx="225">
                  <c:v>793.25</c:v>
                </c:pt>
                <c:pt idx="226">
                  <c:v>798.2</c:v>
                </c:pt>
                <c:pt idx="227">
                  <c:v>816.4</c:v>
                </c:pt>
                <c:pt idx="228">
                  <c:v>823.95</c:v>
                </c:pt>
                <c:pt idx="229">
                  <c:v>812.75</c:v>
                </c:pt>
                <c:pt idx="230">
                  <c:v>797.7</c:v>
                </c:pt>
                <c:pt idx="231">
                  <c:v>799.15</c:v>
                </c:pt>
                <c:pt idx="232">
                  <c:v>782.65</c:v>
                </c:pt>
                <c:pt idx="233">
                  <c:v>787.55</c:v>
                </c:pt>
                <c:pt idx="234">
                  <c:v>798.95</c:v>
                </c:pt>
                <c:pt idx="235">
                  <c:v>795.45</c:v>
                </c:pt>
                <c:pt idx="236">
                  <c:v>799.55</c:v>
                </c:pt>
                <c:pt idx="237">
                  <c:v>797.25</c:v>
                </c:pt>
                <c:pt idx="238">
                  <c:v>809.5</c:v>
                </c:pt>
                <c:pt idx="239">
                  <c:v>808.65</c:v>
                </c:pt>
                <c:pt idx="240">
                  <c:v>812.05</c:v>
                </c:pt>
                <c:pt idx="241">
                  <c:v>795.95</c:v>
                </c:pt>
                <c:pt idx="242">
                  <c:v>790.65</c:v>
                </c:pt>
                <c:pt idx="243">
                  <c:v>794.15</c:v>
                </c:pt>
                <c:pt idx="244">
                  <c:v>801.1</c:v>
                </c:pt>
                <c:pt idx="245">
                  <c:v>803.25</c:v>
                </c:pt>
                <c:pt idx="246">
                  <c:v>796.15</c:v>
                </c:pt>
                <c:pt idx="247">
                  <c:v>811.15</c:v>
                </c:pt>
                <c:pt idx="248">
                  <c:v>811.15</c:v>
                </c:pt>
                <c:pt idx="249">
                  <c:v>811.15</c:v>
                </c:pt>
                <c:pt idx="250">
                  <c:v>829.4</c:v>
                </c:pt>
                <c:pt idx="251">
                  <c:v>836.65</c:v>
                </c:pt>
                <c:pt idx="252">
                  <c:v>836.15</c:v>
                </c:pt>
                <c:pt idx="253">
                  <c:v>856.35</c:v>
                </c:pt>
                <c:pt idx="254">
                  <c:v>861.95</c:v>
                </c:pt>
                <c:pt idx="255">
                  <c:v>857.95</c:v>
                </c:pt>
                <c:pt idx="256">
                  <c:v>859</c:v>
                </c:pt>
                <c:pt idx="257">
                  <c:v>874.55</c:v>
                </c:pt>
                <c:pt idx="258">
                  <c:v>880.3</c:v>
                </c:pt>
                <c:pt idx="259">
                  <c:v>882.25</c:v>
                </c:pt>
                <c:pt idx="260">
                  <c:v>896.15</c:v>
                </c:pt>
                <c:pt idx="261">
                  <c:v>908.15</c:v>
                </c:pt>
                <c:pt idx="262">
                  <c:v>909.75</c:v>
                </c:pt>
                <c:pt idx="263">
                  <c:v>874.55</c:v>
                </c:pt>
                <c:pt idx="264">
                  <c:v>886.7</c:v>
                </c:pt>
                <c:pt idx="265">
                  <c:v>882.45</c:v>
                </c:pt>
                <c:pt idx="266">
                  <c:v>892.6</c:v>
                </c:pt>
                <c:pt idx="267">
                  <c:v>888.9</c:v>
                </c:pt>
                <c:pt idx="268">
                  <c:v>905.85</c:v>
                </c:pt>
                <c:pt idx="269">
                  <c:v>912.45</c:v>
                </c:pt>
                <c:pt idx="270">
                  <c:v>923.95</c:v>
                </c:pt>
                <c:pt idx="271">
                  <c:v>926.75</c:v>
                </c:pt>
                <c:pt idx="272">
                  <c:v>921.45</c:v>
                </c:pt>
                <c:pt idx="273">
                  <c:v>923.05</c:v>
                </c:pt>
                <c:pt idx="274">
                  <c:v>910.45</c:v>
                </c:pt>
                <c:pt idx="275">
                  <c:v>896.3</c:v>
                </c:pt>
                <c:pt idx="276">
                  <c:v>890.45</c:v>
                </c:pt>
                <c:pt idx="277">
                  <c:v>904.55</c:v>
                </c:pt>
                <c:pt idx="278">
                  <c:v>905.25</c:v>
                </c:pt>
                <c:pt idx="279">
                  <c:v>919.35</c:v>
                </c:pt>
                <c:pt idx="280">
                  <c:v>920.8</c:v>
                </c:pt>
                <c:pt idx="281">
                  <c:v>915.75</c:v>
                </c:pt>
                <c:pt idx="282">
                  <c:v>903.15</c:v>
                </c:pt>
                <c:pt idx="283">
                  <c:v>911.55</c:v>
                </c:pt>
                <c:pt idx="284">
                  <c:v>908.45</c:v>
                </c:pt>
                <c:pt idx="285">
                  <c:v>927.95</c:v>
                </c:pt>
                <c:pt idx="286">
                  <c:v>924.95</c:v>
                </c:pt>
                <c:pt idx="287">
                  <c:v>950.95</c:v>
                </c:pt>
                <c:pt idx="288">
                  <c:v>943.65</c:v>
                </c:pt>
                <c:pt idx="289">
                  <c:v>934.85</c:v>
                </c:pt>
                <c:pt idx="290">
                  <c:v>942.95</c:v>
                </c:pt>
                <c:pt idx="291">
                  <c:v>956.6</c:v>
                </c:pt>
                <c:pt idx="292">
                  <c:v>966.55</c:v>
                </c:pt>
                <c:pt idx="293">
                  <c:v>970.77</c:v>
                </c:pt>
                <c:pt idx="294">
                  <c:v>981.35</c:v>
                </c:pt>
                <c:pt idx="295">
                  <c:v>965.55</c:v>
                </c:pt>
                <c:pt idx="296">
                  <c:v>984.05</c:v>
                </c:pt>
                <c:pt idx="297">
                  <c:v>983.15</c:v>
                </c:pt>
                <c:pt idx="298">
                  <c:v>975.85</c:v>
                </c:pt>
                <c:pt idx="299">
                  <c:v>968.75</c:v>
                </c:pt>
                <c:pt idx="300">
                  <c:v>974.9</c:v>
                </c:pt>
                <c:pt idx="301">
                  <c:v>979.85</c:v>
                </c:pt>
                <c:pt idx="302">
                  <c:v>993.35</c:v>
                </c:pt>
                <c:pt idx="303">
                  <c:v>999.35</c:v>
                </c:pt>
                <c:pt idx="304">
                  <c:v>1011.6</c:v>
                </c:pt>
                <c:pt idx="305">
                  <c:v>1004.85</c:v>
                </c:pt>
                <c:pt idx="306">
                  <c:v>943.65</c:v>
                </c:pt>
                <c:pt idx="307">
                  <c:v>923.15</c:v>
                </c:pt>
                <c:pt idx="308">
                  <c:v>923.15</c:v>
                </c:pt>
                <c:pt idx="309">
                  <c:v>923.15</c:v>
                </c:pt>
                <c:pt idx="310">
                  <c:v>950.85</c:v>
                </c:pt>
                <c:pt idx="311">
                  <c:v>945.15</c:v>
                </c:pt>
                <c:pt idx="312">
                  <c:v>927.85</c:v>
                </c:pt>
                <c:pt idx="313">
                  <c:v>932.4</c:v>
                </c:pt>
                <c:pt idx="314">
                  <c:v>879.55</c:v>
                </c:pt>
                <c:pt idx="315">
                  <c:v>891.05</c:v>
                </c:pt>
                <c:pt idx="316">
                  <c:v>906.75</c:v>
                </c:pt>
                <c:pt idx="317">
                  <c:v>905.85</c:v>
                </c:pt>
                <c:pt idx="318">
                  <c:v>928.35</c:v>
                </c:pt>
                <c:pt idx="319">
                  <c:v>928.35</c:v>
                </c:pt>
                <c:pt idx="320">
                  <c:v>925.45</c:v>
                </c:pt>
                <c:pt idx="321">
                  <c:v>926.75</c:v>
                </c:pt>
                <c:pt idx="322">
                  <c:v>922.9</c:v>
                </c:pt>
                <c:pt idx="323">
                  <c:v>929.2</c:v>
                </c:pt>
                <c:pt idx="324">
                  <c:v>927.8</c:v>
                </c:pt>
                <c:pt idx="325">
                  <c:v>947.45</c:v>
                </c:pt>
                <c:pt idx="326">
                  <c:v>942.95</c:v>
                </c:pt>
                <c:pt idx="327">
                  <c:v>914.4</c:v>
                </c:pt>
                <c:pt idx="328">
                  <c:v>915</c:v>
                </c:pt>
                <c:pt idx="329">
                  <c:v>918.9</c:v>
                </c:pt>
                <c:pt idx="330">
                  <c:v>901.3</c:v>
                </c:pt>
                <c:pt idx="331">
                  <c:v>891.65</c:v>
                </c:pt>
                <c:pt idx="332">
                  <c:v>891.8</c:v>
                </c:pt>
                <c:pt idx="333">
                  <c:v>895.4</c:v>
                </c:pt>
                <c:pt idx="334">
                  <c:v>877.9</c:v>
                </c:pt>
                <c:pt idx="335">
                  <c:v>869.85</c:v>
                </c:pt>
                <c:pt idx="336">
                  <c:v>850.15</c:v>
                </c:pt>
                <c:pt idx="337">
                  <c:v>856.3</c:v>
                </c:pt>
                <c:pt idx="338">
                  <c:v>856.3</c:v>
                </c:pt>
                <c:pt idx="339">
                  <c:v>879.6</c:v>
                </c:pt>
                <c:pt idx="340">
                  <c:v>867.75</c:v>
                </c:pt>
                <c:pt idx="341">
                  <c:v>884.55</c:v>
                </c:pt>
                <c:pt idx="342">
                  <c:v>876.3</c:v>
                </c:pt>
                <c:pt idx="343">
                  <c:v>885.7</c:v>
                </c:pt>
                <c:pt idx="344">
                  <c:v>868.5</c:v>
                </c:pt>
                <c:pt idx="345">
                  <c:v>868.7</c:v>
                </c:pt>
                <c:pt idx="346">
                  <c:v>886.8</c:v>
                </c:pt>
                <c:pt idx="347">
                  <c:v>904.8</c:v>
                </c:pt>
                <c:pt idx="348">
                  <c:v>903.6</c:v>
                </c:pt>
                <c:pt idx="349">
                  <c:v>916.95</c:v>
                </c:pt>
                <c:pt idx="350">
                  <c:v>927.05</c:v>
                </c:pt>
                <c:pt idx="351">
                  <c:v>921.2</c:v>
                </c:pt>
                <c:pt idx="352">
                  <c:v>926.65</c:v>
                </c:pt>
                <c:pt idx="353">
                  <c:v>909.7</c:v>
                </c:pt>
                <c:pt idx="354">
                  <c:v>898.4</c:v>
                </c:pt>
                <c:pt idx="355">
                  <c:v>883.5</c:v>
                </c:pt>
                <c:pt idx="356">
                  <c:v>888.3</c:v>
                </c:pt>
                <c:pt idx="357">
                  <c:v>896.7</c:v>
                </c:pt>
                <c:pt idx="358">
                  <c:v>881.5</c:v>
                </c:pt>
                <c:pt idx="359">
                  <c:v>880.6</c:v>
                </c:pt>
                <c:pt idx="360">
                  <c:v>870.9</c:v>
                </c:pt>
                <c:pt idx="361">
                  <c:v>896.7</c:v>
                </c:pt>
                <c:pt idx="362">
                  <c:v>899.2</c:v>
                </c:pt>
                <c:pt idx="363">
                  <c:v>871.75</c:v>
                </c:pt>
                <c:pt idx="364">
                  <c:v>880.1</c:v>
                </c:pt>
                <c:pt idx="365">
                  <c:v>861.8</c:v>
                </c:pt>
                <c:pt idx="366">
                  <c:v>865.15</c:v>
                </c:pt>
                <c:pt idx="367">
                  <c:v>887.6</c:v>
                </c:pt>
                <c:pt idx="368">
                  <c:v>881.2</c:v>
                </c:pt>
                <c:pt idx="369">
                  <c:v>889.95</c:v>
                </c:pt>
                <c:pt idx="370">
                  <c:v>904.3</c:v>
                </c:pt>
                <c:pt idx="371">
                  <c:v>905.6</c:v>
                </c:pt>
                <c:pt idx="372">
                  <c:v>880</c:v>
                </c:pt>
                <c:pt idx="373">
                  <c:v>890</c:v>
                </c:pt>
                <c:pt idx="374">
                  <c:v>879.3</c:v>
                </c:pt>
                <c:pt idx="375">
                  <c:v>913.4</c:v>
                </c:pt>
                <c:pt idx="376">
                  <c:v>925.55</c:v>
                </c:pt>
                <c:pt idx="377">
                  <c:v>922.6</c:v>
                </c:pt>
                <c:pt idx="378">
                  <c:v>942.9</c:v>
                </c:pt>
                <c:pt idx="379">
                  <c:v>939.7</c:v>
                </c:pt>
                <c:pt idx="380">
                  <c:v>938.5</c:v>
                </c:pt>
                <c:pt idx="381">
                  <c:v>922.2</c:v>
                </c:pt>
                <c:pt idx="382">
                  <c:v>914.9</c:v>
                </c:pt>
                <c:pt idx="383">
                  <c:v>926.15</c:v>
                </c:pt>
                <c:pt idx="384">
                  <c:v>941.45</c:v>
                </c:pt>
                <c:pt idx="385">
                  <c:v>963.8</c:v>
                </c:pt>
                <c:pt idx="386">
                  <c:v>967.95</c:v>
                </c:pt>
                <c:pt idx="387">
                  <c:v>986</c:v>
                </c:pt>
                <c:pt idx="388">
                  <c:v>961.6</c:v>
                </c:pt>
                <c:pt idx="389">
                  <c:v>971.9</c:v>
                </c:pt>
                <c:pt idx="390">
                  <c:v>957.2</c:v>
                </c:pt>
                <c:pt idx="391">
                  <c:v>963.9</c:v>
                </c:pt>
                <c:pt idx="392">
                  <c:v>957.8</c:v>
                </c:pt>
                <c:pt idx="393">
                  <c:v>927.4</c:v>
                </c:pt>
                <c:pt idx="394">
                  <c:v>920.8</c:v>
                </c:pt>
                <c:pt idx="395">
                  <c:v>921.65</c:v>
                </c:pt>
                <c:pt idx="396">
                  <c:v>930.8</c:v>
                </c:pt>
                <c:pt idx="397">
                  <c:v>918.2</c:v>
                </c:pt>
                <c:pt idx="398">
                  <c:v>898.3</c:v>
                </c:pt>
                <c:pt idx="399">
                  <c:v>917.1</c:v>
                </c:pt>
                <c:pt idx="400">
                  <c:v>914.4</c:v>
                </c:pt>
                <c:pt idx="401">
                  <c:v>906.2</c:v>
                </c:pt>
                <c:pt idx="402">
                  <c:v>880.4</c:v>
                </c:pt>
                <c:pt idx="403">
                  <c:v>878.4</c:v>
                </c:pt>
                <c:pt idx="404">
                  <c:v>872.85</c:v>
                </c:pt>
                <c:pt idx="405">
                  <c:v>852.4</c:v>
                </c:pt>
                <c:pt idx="406">
                  <c:v>853.6</c:v>
                </c:pt>
                <c:pt idx="407">
                  <c:v>815</c:v>
                </c:pt>
                <c:pt idx="408">
                  <c:v>823.55</c:v>
                </c:pt>
                <c:pt idx="409">
                  <c:v>816.6</c:v>
                </c:pt>
                <c:pt idx="410">
                  <c:v>786.5</c:v>
                </c:pt>
                <c:pt idx="411">
                  <c:v>792.15</c:v>
                </c:pt>
                <c:pt idx="412">
                  <c:v>799.4</c:v>
                </c:pt>
                <c:pt idx="413">
                  <c:v>802.15</c:v>
                </c:pt>
                <c:pt idx="414">
                  <c:v>835.4</c:v>
                </c:pt>
                <c:pt idx="415">
                  <c:v>825.05</c:v>
                </c:pt>
                <c:pt idx="416">
                  <c:v>825.05</c:v>
                </c:pt>
                <c:pt idx="417">
                  <c:v>827.5</c:v>
                </c:pt>
                <c:pt idx="418">
                  <c:v>828.95</c:v>
                </c:pt>
                <c:pt idx="419">
                  <c:v>833.35</c:v>
                </c:pt>
                <c:pt idx="420">
                  <c:v>834.6</c:v>
                </c:pt>
                <c:pt idx="421">
                  <c:v>797.45</c:v>
                </c:pt>
                <c:pt idx="422">
                  <c:v>799.6</c:v>
                </c:pt>
                <c:pt idx="423">
                  <c:v>796.6</c:v>
                </c:pt>
                <c:pt idx="424">
                  <c:v>811</c:v>
                </c:pt>
                <c:pt idx="425">
                  <c:v>811.4</c:v>
                </c:pt>
                <c:pt idx="426">
                  <c:v>783.75</c:v>
                </c:pt>
                <c:pt idx="427">
                  <c:v>764.95</c:v>
                </c:pt>
                <c:pt idx="428">
                  <c:v>741.2</c:v>
                </c:pt>
                <c:pt idx="429">
                  <c:v>754.9</c:v>
                </c:pt>
                <c:pt idx="430">
                  <c:v>776.85</c:v>
                </c:pt>
                <c:pt idx="431">
                  <c:v>777.4</c:v>
                </c:pt>
                <c:pt idx="432">
                  <c:v>832.1</c:v>
                </c:pt>
                <c:pt idx="433">
                  <c:v>832.1</c:v>
                </c:pt>
                <c:pt idx="434">
                  <c:v>856.3</c:v>
                </c:pt>
                <c:pt idx="435">
                  <c:v>894.7</c:v>
                </c:pt>
                <c:pt idx="436">
                  <c:v>901.15</c:v>
                </c:pt>
                <c:pt idx="437">
                  <c:v>889</c:v>
                </c:pt>
                <c:pt idx="438">
                  <c:v>872.5</c:v>
                </c:pt>
                <c:pt idx="439">
                  <c:v>889.2</c:v>
                </c:pt>
                <c:pt idx="440">
                  <c:v>898.3</c:v>
                </c:pt>
                <c:pt idx="441">
                  <c:v>877.6</c:v>
                </c:pt>
                <c:pt idx="442">
                  <c:v>878.1</c:v>
                </c:pt>
                <c:pt idx="443">
                  <c:v>840.5</c:v>
                </c:pt>
                <c:pt idx="444">
                  <c:v>840.5</c:v>
                </c:pt>
                <c:pt idx="445">
                  <c:v>863.4</c:v>
                </c:pt>
                <c:pt idx="446">
                  <c:v>877.4</c:v>
                </c:pt>
                <c:pt idx="447">
                  <c:v>908</c:v>
                </c:pt>
                <c:pt idx="448">
                  <c:v>892.35</c:v>
                </c:pt>
                <c:pt idx="449">
                  <c:v>890.6</c:v>
                </c:pt>
                <c:pt idx="450">
                  <c:v>829.2</c:v>
                </c:pt>
                <c:pt idx="451">
                  <c:v>838.4</c:v>
                </c:pt>
                <c:pt idx="452">
                  <c:v>846.66</c:v>
                </c:pt>
                <c:pt idx="453">
                  <c:v>796.6</c:v>
                </c:pt>
                <c:pt idx="454">
                  <c:v>780.05</c:v>
                </c:pt>
                <c:pt idx="455">
                  <c:v>786.05</c:v>
                </c:pt>
                <c:pt idx="456">
                  <c:v>773.55</c:v>
                </c:pt>
                <c:pt idx="457">
                  <c:v>748.05</c:v>
                </c:pt>
                <c:pt idx="458">
                  <c:v>720.65</c:v>
                </c:pt>
                <c:pt idx="459">
                  <c:v>710.8</c:v>
                </c:pt>
                <c:pt idx="460">
                  <c:v>734.4</c:v>
                </c:pt>
                <c:pt idx="461">
                  <c:v>738.15</c:v>
                </c:pt>
                <c:pt idx="462">
                  <c:v>756.35</c:v>
                </c:pt>
                <c:pt idx="463">
                  <c:v>739.55</c:v>
                </c:pt>
                <c:pt idx="464">
                  <c:v>728.55</c:v>
                </c:pt>
                <c:pt idx="465">
                  <c:v>727.75</c:v>
                </c:pt>
                <c:pt idx="466">
                  <c:v>761</c:v>
                </c:pt>
                <c:pt idx="467">
                  <c:v>750.8</c:v>
                </c:pt>
                <c:pt idx="468">
                  <c:v>742.85</c:v>
                </c:pt>
                <c:pt idx="469">
                  <c:v>742.85</c:v>
                </c:pt>
                <c:pt idx="470">
                  <c:v>750.7</c:v>
                </c:pt>
                <c:pt idx="471">
                  <c:v>729.5</c:v>
                </c:pt>
                <c:pt idx="472">
                  <c:v>718.1</c:v>
                </c:pt>
                <c:pt idx="473">
                  <c:v>716.7</c:v>
                </c:pt>
                <c:pt idx="474">
                  <c:v>745.05</c:v>
                </c:pt>
                <c:pt idx="475">
                  <c:v>738.45</c:v>
                </c:pt>
                <c:pt idx="476">
                  <c:v>738.25</c:v>
                </c:pt>
                <c:pt idx="477">
                  <c:v>748.25</c:v>
                </c:pt>
                <c:pt idx="478">
                  <c:v>749.3</c:v>
                </c:pt>
                <c:pt idx="479">
                  <c:v>781.7</c:v>
                </c:pt>
                <c:pt idx="480">
                  <c:v>824.5</c:v>
                </c:pt>
                <c:pt idx="481">
                  <c:v>810.5</c:v>
                </c:pt>
                <c:pt idx="482">
                  <c:v>814.1</c:v>
                </c:pt>
                <c:pt idx="483">
                  <c:v>812.65</c:v>
                </c:pt>
                <c:pt idx="484">
                  <c:v>773.65</c:v>
                </c:pt>
                <c:pt idx="485">
                  <c:v>779.3</c:v>
                </c:pt>
                <c:pt idx="486">
                  <c:v>780.2</c:v>
                </c:pt>
                <c:pt idx="487">
                  <c:v>772.75</c:v>
                </c:pt>
                <c:pt idx="488">
                  <c:v>748.1</c:v>
                </c:pt>
                <c:pt idx="489">
                  <c:v>773.5</c:v>
                </c:pt>
                <c:pt idx="490">
                  <c:v>768.8</c:v>
                </c:pt>
                <c:pt idx="491">
                  <c:v>805.4</c:v>
                </c:pt>
                <c:pt idx="492">
                  <c:v>825.5</c:v>
                </c:pt>
                <c:pt idx="493">
                  <c:v>823.9</c:v>
                </c:pt>
                <c:pt idx="494">
                  <c:v>837.7</c:v>
                </c:pt>
                <c:pt idx="495">
                  <c:v>836.65</c:v>
                </c:pt>
                <c:pt idx="496">
                  <c:v>875.6</c:v>
                </c:pt>
                <c:pt idx="497">
                  <c:v>849.7</c:v>
                </c:pt>
                <c:pt idx="498">
                  <c:v>838.65</c:v>
                </c:pt>
                <c:pt idx="499">
                  <c:v>846.8</c:v>
                </c:pt>
                <c:pt idx="500">
                  <c:v>840.2</c:v>
                </c:pt>
                <c:pt idx="501">
                  <c:v>838.25</c:v>
                </c:pt>
                <c:pt idx="502">
                  <c:v>838.25</c:v>
                </c:pt>
                <c:pt idx="503">
                  <c:v>880.05</c:v>
                </c:pt>
                <c:pt idx="504">
                  <c:v>871.45</c:v>
                </c:pt>
                <c:pt idx="505">
                  <c:v>862.2</c:v>
                </c:pt>
                <c:pt idx="506">
                  <c:v>877.35</c:v>
                </c:pt>
                <c:pt idx="507">
                  <c:v>850.05</c:v>
                </c:pt>
                <c:pt idx="508">
                  <c:v>845.5</c:v>
                </c:pt>
                <c:pt idx="509">
                  <c:v>846.75</c:v>
                </c:pt>
                <c:pt idx="510">
                  <c:v>857.8</c:v>
                </c:pt>
                <c:pt idx="511">
                  <c:v>855.35</c:v>
                </c:pt>
                <c:pt idx="512">
                  <c:v>825.2</c:v>
                </c:pt>
                <c:pt idx="513">
                  <c:v>822.85</c:v>
                </c:pt>
                <c:pt idx="514">
                  <c:v>812.05</c:v>
                </c:pt>
                <c:pt idx="515">
                  <c:v>810.2</c:v>
                </c:pt>
                <c:pt idx="516">
                  <c:v>834.5</c:v>
                </c:pt>
                <c:pt idx="517">
                  <c:v>862.1</c:v>
                </c:pt>
                <c:pt idx="518">
                  <c:v>849.6</c:v>
                </c:pt>
                <c:pt idx="519">
                  <c:v>857.25</c:v>
                </c:pt>
                <c:pt idx="520">
                  <c:v>887</c:v>
                </c:pt>
                <c:pt idx="521">
                  <c:v>905.1</c:v>
                </c:pt>
                <c:pt idx="522">
                  <c:v>900.05</c:v>
                </c:pt>
                <c:pt idx="523">
                  <c:v>905.7</c:v>
                </c:pt>
                <c:pt idx="524">
                  <c:v>898.25</c:v>
                </c:pt>
                <c:pt idx="525">
                  <c:v>922.05</c:v>
                </c:pt>
                <c:pt idx="526">
                  <c:v>915.55</c:v>
                </c:pt>
                <c:pt idx="527">
                  <c:v>906.8</c:v>
                </c:pt>
                <c:pt idx="528">
                  <c:v>905.65</c:v>
                </c:pt>
                <c:pt idx="529">
                  <c:v>917.45</c:v>
                </c:pt>
                <c:pt idx="530">
                  <c:v>912.7</c:v>
                </c:pt>
                <c:pt idx="531">
                  <c:v>897.7</c:v>
                </c:pt>
                <c:pt idx="532">
                  <c:v>912.7</c:v>
                </c:pt>
                <c:pt idx="533">
                  <c:v>942.3</c:v>
                </c:pt>
                <c:pt idx="534">
                  <c:v>944.1</c:v>
                </c:pt>
                <c:pt idx="535">
                  <c:v>936.95</c:v>
                </c:pt>
                <c:pt idx="536">
                  <c:v>969.8</c:v>
                </c:pt>
                <c:pt idx="537">
                  <c:v>972.4</c:v>
                </c:pt>
                <c:pt idx="538">
                  <c:v>981.1</c:v>
                </c:pt>
                <c:pt idx="539">
                  <c:v>995.2</c:v>
                </c:pt>
                <c:pt idx="540">
                  <c:v>988.9</c:v>
                </c:pt>
                <c:pt idx="541">
                  <c:v>974.25</c:v>
                </c:pt>
                <c:pt idx="542">
                  <c:v>973.9</c:v>
                </c:pt>
                <c:pt idx="543">
                  <c:v>937.7</c:v>
                </c:pt>
                <c:pt idx="544">
                  <c:v>952</c:v>
                </c:pt>
                <c:pt idx="545">
                  <c:v>932.7</c:v>
                </c:pt>
                <c:pt idx="546">
                  <c:v>909.4</c:v>
                </c:pt>
                <c:pt idx="547">
                  <c:v>913.2</c:v>
                </c:pt>
                <c:pt idx="548">
                  <c:v>913.15</c:v>
                </c:pt>
                <c:pt idx="549">
                  <c:v>942.6</c:v>
                </c:pt>
                <c:pt idx="550">
                  <c:v>918.6</c:v>
                </c:pt>
                <c:pt idx="551">
                  <c:v>894.2</c:v>
                </c:pt>
                <c:pt idx="552">
                  <c:v>908.6</c:v>
                </c:pt>
                <c:pt idx="553">
                  <c:v>925.2</c:v>
                </c:pt>
                <c:pt idx="554">
                  <c:v>932.2</c:v>
                </c:pt>
                <c:pt idx="555">
                  <c:v>921.85</c:v>
                </c:pt>
                <c:pt idx="556">
                  <c:v>917.95</c:v>
                </c:pt>
                <c:pt idx="557">
                  <c:v>891.45</c:v>
                </c:pt>
                <c:pt idx="558">
                  <c:v>954.8</c:v>
                </c:pt>
                <c:pt idx="559">
                  <c:v>953.7</c:v>
                </c:pt>
                <c:pt idx="560">
                  <c:v>949.8</c:v>
                </c:pt>
                <c:pt idx="561">
                  <c:v>923.5</c:v>
                </c:pt>
                <c:pt idx="562">
                  <c:v>929.5</c:v>
                </c:pt>
                <c:pt idx="563">
                  <c:v>940.8</c:v>
                </c:pt>
                <c:pt idx="564">
                  <c:v>924.05</c:v>
                </c:pt>
                <c:pt idx="565">
                  <c:v>926.8</c:v>
                </c:pt>
                <c:pt idx="566">
                  <c:v>916.1</c:v>
                </c:pt>
                <c:pt idx="567">
                  <c:v>923.2</c:v>
                </c:pt>
                <c:pt idx="568">
                  <c:v>896</c:v>
                </c:pt>
                <c:pt idx="569">
                  <c:v>899.2</c:v>
                </c:pt>
                <c:pt idx="570">
                  <c:v>870.35</c:v>
                </c:pt>
                <c:pt idx="571">
                  <c:v>880.9</c:v>
                </c:pt>
                <c:pt idx="572">
                  <c:v>886.2</c:v>
                </c:pt>
                <c:pt idx="573">
                  <c:v>879.2</c:v>
                </c:pt>
                <c:pt idx="574">
                  <c:v>879.2</c:v>
                </c:pt>
                <c:pt idx="575">
                  <c:v>888.65</c:v>
                </c:pt>
                <c:pt idx="576">
                  <c:v>890.95</c:v>
                </c:pt>
                <c:pt idx="577">
                  <c:v>889.4</c:v>
                </c:pt>
                <c:pt idx="578">
                  <c:v>868.1</c:v>
                </c:pt>
                <c:pt idx="579">
                  <c:v>884</c:v>
                </c:pt>
                <c:pt idx="580">
                  <c:v>882.15</c:v>
                </c:pt>
                <c:pt idx="581">
                  <c:v>885.95</c:v>
                </c:pt>
                <c:pt idx="582">
                  <c:v>906.5</c:v>
                </c:pt>
                <c:pt idx="583">
                  <c:v>910.1</c:v>
                </c:pt>
                <c:pt idx="584">
                  <c:v>909.25</c:v>
                </c:pt>
                <c:pt idx="585">
                  <c:v>890.1</c:v>
                </c:pt>
                <c:pt idx="586">
                  <c:v>898</c:v>
                </c:pt>
                <c:pt idx="587">
                  <c:v>884</c:v>
                </c:pt>
                <c:pt idx="588">
                  <c:v>889.4</c:v>
                </c:pt>
                <c:pt idx="589">
                  <c:v>889.4</c:v>
                </c:pt>
                <c:pt idx="590">
                  <c:v>904.3</c:v>
                </c:pt>
                <c:pt idx="591">
                  <c:v>908</c:v>
                </c:pt>
                <c:pt idx="592">
                  <c:v>913.8</c:v>
                </c:pt>
                <c:pt idx="593">
                  <c:v>911.1</c:v>
                </c:pt>
                <c:pt idx="594">
                  <c:v>913</c:v>
                </c:pt>
                <c:pt idx="595">
                  <c:v>920</c:v>
                </c:pt>
                <c:pt idx="596">
                  <c:v>929.5</c:v>
                </c:pt>
                <c:pt idx="597">
                  <c:v>927.5</c:v>
                </c:pt>
                <c:pt idx="598">
                  <c:v>931.5</c:v>
                </c:pt>
                <c:pt idx="599">
                  <c:v>931.6</c:v>
                </c:pt>
                <c:pt idx="600">
                  <c:v>926.2</c:v>
                </c:pt>
                <c:pt idx="601">
                  <c:v>938.5</c:v>
                </c:pt>
                <c:pt idx="602">
                  <c:v>943.8</c:v>
                </c:pt>
                <c:pt idx="603">
                  <c:v>957</c:v>
                </c:pt>
                <c:pt idx="604">
                  <c:v>958.8</c:v>
                </c:pt>
                <c:pt idx="605">
                  <c:v>952.25</c:v>
                </c:pt>
                <c:pt idx="606">
                  <c:v>949.1</c:v>
                </c:pt>
                <c:pt idx="607">
                  <c:v>959.8</c:v>
                </c:pt>
                <c:pt idx="608">
                  <c:v>978.7</c:v>
                </c:pt>
                <c:pt idx="609">
                  <c:v>982</c:v>
                </c:pt>
                <c:pt idx="610">
                  <c:v>976.25</c:v>
                </c:pt>
                <c:pt idx="611">
                  <c:v>977</c:v>
                </c:pt>
                <c:pt idx="612">
                  <c:v>980.1</c:v>
                </c:pt>
                <c:pt idx="613">
                  <c:v>956.3</c:v>
                </c:pt>
                <c:pt idx="614">
                  <c:v>951.05</c:v>
                </c:pt>
                <c:pt idx="615">
                  <c:v>954.75</c:v>
                </c:pt>
                <c:pt idx="616">
                  <c:v>954.65</c:v>
                </c:pt>
                <c:pt idx="617">
                  <c:v>942.5</c:v>
                </c:pt>
                <c:pt idx="618">
                  <c:v>938.9</c:v>
                </c:pt>
                <c:pt idx="619">
                  <c:v>928.35</c:v>
                </c:pt>
                <c:pt idx="620">
                  <c:v>936.5</c:v>
                </c:pt>
                <c:pt idx="621">
                  <c:v>939.4</c:v>
                </c:pt>
                <c:pt idx="622">
                  <c:v>933.25</c:v>
                </c:pt>
                <c:pt idx="623">
                  <c:v>934.3</c:v>
                </c:pt>
                <c:pt idx="624">
                  <c:v>922.5</c:v>
                </c:pt>
                <c:pt idx="625">
                  <c:v>926.15</c:v>
                </c:pt>
                <c:pt idx="626">
                  <c:v>937.5</c:v>
                </c:pt>
                <c:pt idx="627">
                  <c:v>939.15</c:v>
                </c:pt>
                <c:pt idx="628">
                  <c:v>939.05</c:v>
                </c:pt>
                <c:pt idx="629">
                  <c:v>938.05</c:v>
                </c:pt>
                <c:pt idx="630">
                  <c:v>926.75</c:v>
                </c:pt>
                <c:pt idx="631">
                  <c:v>940.75</c:v>
                </c:pt>
                <c:pt idx="632">
                  <c:v>932.8</c:v>
                </c:pt>
                <c:pt idx="633">
                  <c:v>925</c:v>
                </c:pt>
                <c:pt idx="634">
                  <c:v>924.3</c:v>
                </c:pt>
                <c:pt idx="635">
                  <c:v>914.75</c:v>
                </c:pt>
                <c:pt idx="636">
                  <c:v>912.45</c:v>
                </c:pt>
                <c:pt idx="637">
                  <c:v>913.15</c:v>
                </c:pt>
                <c:pt idx="638">
                  <c:v>921</c:v>
                </c:pt>
                <c:pt idx="639">
                  <c:v>940.5</c:v>
                </c:pt>
                <c:pt idx="640">
                  <c:v>935.5</c:v>
                </c:pt>
                <c:pt idx="641">
                  <c:v>938.25</c:v>
                </c:pt>
                <c:pt idx="642">
                  <c:v>937</c:v>
                </c:pt>
                <c:pt idx="643">
                  <c:v>949</c:v>
                </c:pt>
                <c:pt idx="644">
                  <c:v>951.25</c:v>
                </c:pt>
                <c:pt idx="645">
                  <c:v>951.4</c:v>
                </c:pt>
                <c:pt idx="646">
                  <c:v>948.15</c:v>
                </c:pt>
                <c:pt idx="647">
                  <c:v>951.35</c:v>
                </c:pt>
                <c:pt idx="648">
                  <c:v>953.65</c:v>
                </c:pt>
                <c:pt idx="649">
                  <c:v>937.65</c:v>
                </c:pt>
                <c:pt idx="650">
                  <c:v>930</c:v>
                </c:pt>
                <c:pt idx="651">
                  <c:v>934.3</c:v>
                </c:pt>
                <c:pt idx="652">
                  <c:v>954.9</c:v>
                </c:pt>
                <c:pt idx="653">
                  <c:v>964</c:v>
                </c:pt>
                <c:pt idx="654">
                  <c:v>963.25</c:v>
                </c:pt>
                <c:pt idx="655">
                  <c:v>965</c:v>
                </c:pt>
                <c:pt idx="656">
                  <c:v>958.5</c:v>
                </c:pt>
                <c:pt idx="657">
                  <c:v>954.5</c:v>
                </c:pt>
                <c:pt idx="658">
                  <c:v>943.75</c:v>
                </c:pt>
                <c:pt idx="659">
                  <c:v>948.25</c:v>
                </c:pt>
                <c:pt idx="660">
                  <c:v>956.5</c:v>
                </c:pt>
                <c:pt idx="661">
                  <c:v>956</c:v>
                </c:pt>
                <c:pt idx="662">
                  <c:v>946.35</c:v>
                </c:pt>
                <c:pt idx="663">
                  <c:v>935.3</c:v>
                </c:pt>
                <c:pt idx="664">
                  <c:v>943.5</c:v>
                </c:pt>
                <c:pt idx="665">
                  <c:v>941.25</c:v>
                </c:pt>
                <c:pt idx="666">
                  <c:v>954.5</c:v>
                </c:pt>
                <c:pt idx="667">
                  <c:v>954.15</c:v>
                </c:pt>
                <c:pt idx="668">
                  <c:v>942.9</c:v>
                </c:pt>
                <c:pt idx="669">
                  <c:v>945.05</c:v>
                </c:pt>
                <c:pt idx="670">
                  <c:v>945.6</c:v>
                </c:pt>
                <c:pt idx="671">
                  <c:v>948.25</c:v>
                </c:pt>
                <c:pt idx="672">
                  <c:v>948.25</c:v>
                </c:pt>
                <c:pt idx="673">
                  <c:v>951.15</c:v>
                </c:pt>
                <c:pt idx="674">
                  <c:v>958.35</c:v>
                </c:pt>
                <c:pt idx="675">
                  <c:v>978.1</c:v>
                </c:pt>
                <c:pt idx="676">
                  <c:v>991.6</c:v>
                </c:pt>
                <c:pt idx="677">
                  <c:v>995.85</c:v>
                </c:pt>
                <c:pt idx="678">
                  <c:v>999.25</c:v>
                </c:pt>
                <c:pt idx="679">
                  <c:v>992.65</c:v>
                </c:pt>
                <c:pt idx="680">
                  <c:v>996.5</c:v>
                </c:pt>
                <c:pt idx="681">
                  <c:v>1005.85</c:v>
                </c:pt>
                <c:pt idx="682">
                  <c:v>1001</c:v>
                </c:pt>
                <c:pt idx="683">
                  <c:v>1006.9</c:v>
                </c:pt>
                <c:pt idx="684">
                  <c:v>1017.7</c:v>
                </c:pt>
                <c:pt idx="685">
                  <c:v>1012</c:v>
                </c:pt>
                <c:pt idx="686">
                  <c:v>1007.15</c:v>
                </c:pt>
                <c:pt idx="687">
                  <c:v>1014.75</c:v>
                </c:pt>
                <c:pt idx="688">
                  <c:v>1011</c:v>
                </c:pt>
                <c:pt idx="689">
                  <c:v>997.25</c:v>
                </c:pt>
                <c:pt idx="690">
                  <c:v>994.75</c:v>
                </c:pt>
                <c:pt idx="691">
                  <c:v>991.55</c:v>
                </c:pt>
                <c:pt idx="692">
                  <c:v>990.95</c:v>
                </c:pt>
                <c:pt idx="693">
                  <c:v>1002</c:v>
                </c:pt>
                <c:pt idx="694">
                  <c:v>1007.7</c:v>
                </c:pt>
                <c:pt idx="695">
                  <c:v>1002</c:v>
                </c:pt>
                <c:pt idx="696">
                  <c:v>1002.3</c:v>
                </c:pt>
                <c:pt idx="697">
                  <c:v>1017.65</c:v>
                </c:pt>
                <c:pt idx="698">
                  <c:v>1041.8499999999999</c:v>
                </c:pt>
                <c:pt idx="699">
                  <c:v>1055.5</c:v>
                </c:pt>
                <c:pt idx="700">
                  <c:v>1055</c:v>
                </c:pt>
                <c:pt idx="701">
                  <c:v>1049.25</c:v>
                </c:pt>
                <c:pt idx="702">
                  <c:v>1056.25</c:v>
                </c:pt>
                <c:pt idx="703">
                  <c:v>1064.3499999999999</c:v>
                </c:pt>
                <c:pt idx="704">
                  <c:v>1057.75</c:v>
                </c:pt>
                <c:pt idx="705">
                  <c:v>1055</c:v>
                </c:pt>
                <c:pt idx="706">
                  <c:v>1055</c:v>
                </c:pt>
                <c:pt idx="707">
                  <c:v>1063.7</c:v>
                </c:pt>
                <c:pt idx="708">
                  <c:v>1059.25</c:v>
                </c:pt>
                <c:pt idx="709">
                  <c:v>1054.75</c:v>
                </c:pt>
                <c:pt idx="710">
                  <c:v>1054.25</c:v>
                </c:pt>
                <c:pt idx="711">
                  <c:v>1054.95</c:v>
                </c:pt>
                <c:pt idx="712">
                  <c:v>1036.25</c:v>
                </c:pt>
                <c:pt idx="713">
                  <c:v>1039.8</c:v>
                </c:pt>
                <c:pt idx="714">
                  <c:v>1045.5</c:v>
                </c:pt>
                <c:pt idx="715">
                  <c:v>1046</c:v>
                </c:pt>
                <c:pt idx="716">
                  <c:v>1044.9000000000001</c:v>
                </c:pt>
                <c:pt idx="717">
                  <c:v>1059.55</c:v>
                </c:pt>
                <c:pt idx="718">
                  <c:v>1093.5</c:v>
                </c:pt>
                <c:pt idx="719">
                  <c:v>1093</c:v>
                </c:pt>
                <c:pt idx="720">
                  <c:v>1089.95</c:v>
                </c:pt>
                <c:pt idx="721">
                  <c:v>1097.8</c:v>
                </c:pt>
                <c:pt idx="722">
                  <c:v>1101.75</c:v>
                </c:pt>
                <c:pt idx="723">
                  <c:v>1105.7</c:v>
                </c:pt>
                <c:pt idx="724">
                  <c:v>1117.8499999999999</c:v>
                </c:pt>
                <c:pt idx="725">
                  <c:v>1104</c:v>
                </c:pt>
                <c:pt idx="726">
                  <c:v>1118.9000000000001</c:v>
                </c:pt>
                <c:pt idx="727">
                  <c:v>1139.5</c:v>
                </c:pt>
                <c:pt idx="728">
                  <c:v>1141.9000000000001</c:v>
                </c:pt>
                <c:pt idx="729">
                  <c:v>1135.75</c:v>
                </c:pt>
                <c:pt idx="730">
                  <c:v>1142.25</c:v>
                </c:pt>
                <c:pt idx="731">
                  <c:v>1170.1500000000001</c:v>
                </c:pt>
                <c:pt idx="732">
                  <c:v>1165.95</c:v>
                </c:pt>
                <c:pt idx="733">
                  <c:v>1169.5</c:v>
                </c:pt>
                <c:pt idx="734">
                  <c:v>1177.5</c:v>
                </c:pt>
                <c:pt idx="735">
                  <c:v>1177.7</c:v>
                </c:pt>
                <c:pt idx="736">
                  <c:v>1179.5</c:v>
                </c:pt>
                <c:pt idx="737">
                  <c:v>1210</c:v>
                </c:pt>
                <c:pt idx="738">
                  <c:v>1212</c:v>
                </c:pt>
                <c:pt idx="739">
                  <c:v>1207.5</c:v>
                </c:pt>
                <c:pt idx="740">
                  <c:v>1161.55</c:v>
                </c:pt>
                <c:pt idx="741">
                  <c:v>1157.3</c:v>
                </c:pt>
                <c:pt idx="742">
                  <c:v>1142</c:v>
                </c:pt>
                <c:pt idx="743">
                  <c:v>1129.2</c:v>
                </c:pt>
                <c:pt idx="744">
                  <c:v>1113.5</c:v>
                </c:pt>
                <c:pt idx="745">
                  <c:v>1114.8499999999999</c:v>
                </c:pt>
                <c:pt idx="746">
                  <c:v>1126.5999999999999</c:v>
                </c:pt>
                <c:pt idx="747">
                  <c:v>1124.8</c:v>
                </c:pt>
                <c:pt idx="748">
                  <c:v>1138.2</c:v>
                </c:pt>
                <c:pt idx="749">
                  <c:v>1103.75</c:v>
                </c:pt>
                <c:pt idx="750">
                  <c:v>1112.75</c:v>
                </c:pt>
                <c:pt idx="751">
                  <c:v>1079.5</c:v>
                </c:pt>
                <c:pt idx="752">
                  <c:v>1084.04</c:v>
                </c:pt>
                <c:pt idx="753">
                  <c:v>1087.5</c:v>
                </c:pt>
                <c:pt idx="754">
                  <c:v>1087.5</c:v>
                </c:pt>
                <c:pt idx="755">
                  <c:v>1106</c:v>
                </c:pt>
                <c:pt idx="756">
                  <c:v>1106</c:v>
                </c:pt>
                <c:pt idx="757">
                  <c:v>1096</c:v>
                </c:pt>
                <c:pt idx="758">
                  <c:v>1097</c:v>
                </c:pt>
                <c:pt idx="759">
                  <c:v>1121.4000000000001</c:v>
                </c:pt>
                <c:pt idx="760">
                  <c:v>1118.5</c:v>
                </c:pt>
                <c:pt idx="761">
                  <c:v>1138.3</c:v>
                </c:pt>
                <c:pt idx="762">
                  <c:v>1131.8</c:v>
                </c:pt>
                <c:pt idx="763">
                  <c:v>1138.3</c:v>
                </c:pt>
                <c:pt idx="764">
                  <c:v>1148</c:v>
                </c:pt>
                <c:pt idx="765">
                  <c:v>1124.5999999999999</c:v>
                </c:pt>
                <c:pt idx="766">
                  <c:v>1132.8</c:v>
                </c:pt>
                <c:pt idx="767">
                  <c:v>1133.1500000000001</c:v>
                </c:pt>
                <c:pt idx="768">
                  <c:v>1133.2</c:v>
                </c:pt>
                <c:pt idx="769">
                  <c:v>1108.5999999999999</c:v>
                </c:pt>
                <c:pt idx="770">
                  <c:v>1090.8499999999999</c:v>
                </c:pt>
                <c:pt idx="771">
                  <c:v>1092</c:v>
                </c:pt>
                <c:pt idx="772">
                  <c:v>1095.75</c:v>
                </c:pt>
                <c:pt idx="773">
                  <c:v>1098.8</c:v>
                </c:pt>
                <c:pt idx="774">
                  <c:v>1093.45</c:v>
                </c:pt>
                <c:pt idx="775">
                  <c:v>1086.7</c:v>
                </c:pt>
                <c:pt idx="776">
                  <c:v>1077.8499999999999</c:v>
                </c:pt>
                <c:pt idx="777">
                  <c:v>1094.7</c:v>
                </c:pt>
                <c:pt idx="778">
                  <c:v>1112.05</c:v>
                </c:pt>
                <c:pt idx="779">
                  <c:v>1114.8499999999999</c:v>
                </c:pt>
                <c:pt idx="780">
                  <c:v>1070.3499999999999</c:v>
                </c:pt>
                <c:pt idx="781">
                  <c:v>1056.8</c:v>
                </c:pt>
                <c:pt idx="782">
                  <c:v>1071.4000000000001</c:v>
                </c:pt>
                <c:pt idx="783">
                  <c:v>1074.8499999999999</c:v>
                </c:pt>
                <c:pt idx="784">
                  <c:v>1066.1500000000001</c:v>
                </c:pt>
                <c:pt idx="785">
                  <c:v>1084.1500000000001</c:v>
                </c:pt>
                <c:pt idx="786">
                  <c:v>1086.75</c:v>
                </c:pt>
                <c:pt idx="787">
                  <c:v>1116.9000000000001</c:v>
                </c:pt>
                <c:pt idx="788">
                  <c:v>1115.95</c:v>
                </c:pt>
                <c:pt idx="789">
                  <c:v>1120.45</c:v>
                </c:pt>
                <c:pt idx="790">
                  <c:v>1119.2</c:v>
                </c:pt>
                <c:pt idx="791">
                  <c:v>1111.75</c:v>
                </c:pt>
                <c:pt idx="792">
                  <c:v>1103.8</c:v>
                </c:pt>
                <c:pt idx="793">
                  <c:v>1098.95</c:v>
                </c:pt>
                <c:pt idx="794">
                  <c:v>1101.7</c:v>
                </c:pt>
                <c:pt idx="795">
                  <c:v>1105.5</c:v>
                </c:pt>
                <c:pt idx="796">
                  <c:v>1118.7</c:v>
                </c:pt>
                <c:pt idx="797">
                  <c:v>1131.3499999999999</c:v>
                </c:pt>
                <c:pt idx="798">
                  <c:v>1142.6500000000001</c:v>
                </c:pt>
                <c:pt idx="799">
                  <c:v>1130.75</c:v>
                </c:pt>
                <c:pt idx="800">
                  <c:v>1140.0999999999999</c:v>
                </c:pt>
                <c:pt idx="801">
                  <c:v>1124.95</c:v>
                </c:pt>
                <c:pt idx="802">
                  <c:v>1116.55</c:v>
                </c:pt>
                <c:pt idx="803">
                  <c:v>1124.45</c:v>
                </c:pt>
                <c:pt idx="804">
                  <c:v>1104.8</c:v>
                </c:pt>
                <c:pt idx="805">
                  <c:v>1109.0999999999999</c:v>
                </c:pt>
                <c:pt idx="806">
                  <c:v>1102.8</c:v>
                </c:pt>
                <c:pt idx="807">
                  <c:v>1126.25</c:v>
                </c:pt>
                <c:pt idx="808">
                  <c:v>1124.25</c:v>
                </c:pt>
                <c:pt idx="809">
                  <c:v>1126.3499999999999</c:v>
                </c:pt>
                <c:pt idx="810">
                  <c:v>1103.25</c:v>
                </c:pt>
                <c:pt idx="811">
                  <c:v>1099.75</c:v>
                </c:pt>
                <c:pt idx="812">
                  <c:v>1107.75</c:v>
                </c:pt>
                <c:pt idx="813">
                  <c:v>1091.5999999999999</c:v>
                </c:pt>
                <c:pt idx="814">
                  <c:v>1092.55</c:v>
                </c:pt>
                <c:pt idx="815">
                  <c:v>1104.3499999999999</c:v>
                </c:pt>
                <c:pt idx="816">
                  <c:v>1113.9000000000001</c:v>
                </c:pt>
                <c:pt idx="817">
                  <c:v>1103.6500000000001</c:v>
                </c:pt>
                <c:pt idx="818">
                  <c:v>1113.1500000000001</c:v>
                </c:pt>
                <c:pt idx="819">
                  <c:v>1125.25</c:v>
                </c:pt>
                <c:pt idx="820">
                  <c:v>1125.25</c:v>
                </c:pt>
                <c:pt idx="821">
                  <c:v>1137.8</c:v>
                </c:pt>
                <c:pt idx="822">
                  <c:v>1144</c:v>
                </c:pt>
                <c:pt idx="823">
                  <c:v>1151.2</c:v>
                </c:pt>
                <c:pt idx="824">
                  <c:v>1158.95</c:v>
                </c:pt>
                <c:pt idx="825">
                  <c:v>1164.1500000000001</c:v>
                </c:pt>
                <c:pt idx="826">
                  <c:v>1146.3499999999999</c:v>
                </c:pt>
                <c:pt idx="827">
                  <c:v>1157.7</c:v>
                </c:pt>
                <c:pt idx="828">
                  <c:v>1159.7</c:v>
                </c:pt>
                <c:pt idx="829">
                  <c:v>1136.05</c:v>
                </c:pt>
                <c:pt idx="830">
                  <c:v>1132.45</c:v>
                </c:pt>
                <c:pt idx="831">
                  <c:v>1141.95</c:v>
                </c:pt>
                <c:pt idx="832">
                  <c:v>1141.25</c:v>
                </c:pt>
                <c:pt idx="833">
                  <c:v>1136.05</c:v>
                </c:pt>
                <c:pt idx="834">
                  <c:v>1156.3499999999999</c:v>
                </c:pt>
                <c:pt idx="835">
                  <c:v>1155.3499999999999</c:v>
                </c:pt>
                <c:pt idx="836">
                  <c:v>1161.1500000000001</c:v>
                </c:pt>
                <c:pt idx="837">
                  <c:v>1167.75</c:v>
                </c:pt>
                <c:pt idx="838">
                  <c:v>1150.05</c:v>
                </c:pt>
                <c:pt idx="839">
                  <c:v>1179.8499999999999</c:v>
                </c:pt>
                <c:pt idx="840">
                  <c:v>1179.8499999999999</c:v>
                </c:pt>
                <c:pt idx="841">
                  <c:v>1172.4000000000001</c:v>
                </c:pt>
                <c:pt idx="842">
                  <c:v>1172.45</c:v>
                </c:pt>
                <c:pt idx="843">
                  <c:v>1185.3499999999999</c:v>
                </c:pt>
                <c:pt idx="844">
                  <c:v>1195.05</c:v>
                </c:pt>
                <c:pt idx="845">
                  <c:v>1199.5</c:v>
                </c:pt>
                <c:pt idx="846">
                  <c:v>1219.95</c:v>
                </c:pt>
                <c:pt idx="847">
                  <c:v>1236.55</c:v>
                </c:pt>
                <c:pt idx="848">
                  <c:v>1238.95</c:v>
                </c:pt>
                <c:pt idx="849">
                  <c:v>1222.1500000000001</c:v>
                </c:pt>
                <c:pt idx="850">
                  <c:v>1230.3499999999999</c:v>
                </c:pt>
                <c:pt idx="851">
                  <c:v>1217.55</c:v>
                </c:pt>
                <c:pt idx="852">
                  <c:v>1195.05</c:v>
                </c:pt>
                <c:pt idx="853">
                  <c:v>1189.3499999999999</c:v>
                </c:pt>
                <c:pt idx="854">
                  <c:v>1182.1500000000001</c:v>
                </c:pt>
                <c:pt idx="855">
                  <c:v>1192.9000000000001</c:v>
                </c:pt>
                <c:pt idx="856">
                  <c:v>1199.02</c:v>
                </c:pt>
                <c:pt idx="857">
                  <c:v>1213.77</c:v>
                </c:pt>
                <c:pt idx="858">
                  <c:v>1215.1300000000001</c:v>
                </c:pt>
                <c:pt idx="859">
                  <c:v>1203</c:v>
                </c:pt>
                <c:pt idx="860">
                  <c:v>1226.7</c:v>
                </c:pt>
                <c:pt idx="861">
                  <c:v>1218.3499999999999</c:v>
                </c:pt>
                <c:pt idx="862">
                  <c:v>1217.25</c:v>
                </c:pt>
                <c:pt idx="863">
                  <c:v>1204.75</c:v>
                </c:pt>
                <c:pt idx="864">
                  <c:v>1232.25</c:v>
                </c:pt>
                <c:pt idx="865">
                  <c:v>1246.8499999999999</c:v>
                </c:pt>
                <c:pt idx="866">
                  <c:v>1224.8499999999999</c:v>
                </c:pt>
                <c:pt idx="867">
                  <c:v>1224.27</c:v>
                </c:pt>
                <c:pt idx="868">
                  <c:v>1226.1500000000001</c:v>
                </c:pt>
                <c:pt idx="869">
                  <c:v>1219.0899999999999</c:v>
                </c:pt>
                <c:pt idx="870">
                  <c:v>1225.7</c:v>
                </c:pt>
                <c:pt idx="871">
                  <c:v>1233.0999999999999</c:v>
                </c:pt>
                <c:pt idx="872">
                  <c:v>1246.02</c:v>
                </c:pt>
                <c:pt idx="873">
                  <c:v>1259.1500000000001</c:v>
                </c:pt>
                <c:pt idx="874">
                  <c:v>1254.77</c:v>
                </c:pt>
                <c:pt idx="875">
                  <c:v>1239.25</c:v>
                </c:pt>
                <c:pt idx="876">
                  <c:v>1231.1500000000001</c:v>
                </c:pt>
                <c:pt idx="877">
                  <c:v>1245.52</c:v>
                </c:pt>
                <c:pt idx="878">
                  <c:v>1254.3499999999999</c:v>
                </c:pt>
                <c:pt idx="879">
                  <c:v>1247.95</c:v>
                </c:pt>
                <c:pt idx="880">
                  <c:v>1238.0999999999999</c:v>
                </c:pt>
                <c:pt idx="881">
                  <c:v>1243.6500000000001</c:v>
                </c:pt>
                <c:pt idx="882">
                  <c:v>1217.8</c:v>
                </c:pt>
                <c:pt idx="883">
                  <c:v>1206</c:v>
                </c:pt>
                <c:pt idx="884">
                  <c:v>1193.3800000000001</c:v>
                </c:pt>
                <c:pt idx="885">
                  <c:v>1193.1500000000001</c:v>
                </c:pt>
                <c:pt idx="886">
                  <c:v>1191.25</c:v>
                </c:pt>
                <c:pt idx="887">
                  <c:v>1208.95</c:v>
                </c:pt>
                <c:pt idx="888">
                  <c:v>1198.75</c:v>
                </c:pt>
                <c:pt idx="889">
                  <c:v>1215.32</c:v>
                </c:pt>
                <c:pt idx="890">
                  <c:v>1215.77</c:v>
                </c:pt>
                <c:pt idx="891">
                  <c:v>1213.05</c:v>
                </c:pt>
                <c:pt idx="892">
                  <c:v>1192.6500000000001</c:v>
                </c:pt>
                <c:pt idx="893">
                  <c:v>1179.95</c:v>
                </c:pt>
                <c:pt idx="894">
                  <c:v>1192.95</c:v>
                </c:pt>
                <c:pt idx="895">
                  <c:v>1191.42</c:v>
                </c:pt>
                <c:pt idx="896">
                  <c:v>1196.05</c:v>
                </c:pt>
                <c:pt idx="897">
                  <c:v>1190.8</c:v>
                </c:pt>
                <c:pt idx="898">
                  <c:v>1181.78</c:v>
                </c:pt>
                <c:pt idx="899">
                  <c:v>1163.3499999999999</c:v>
                </c:pt>
                <c:pt idx="900">
                  <c:v>1161.6300000000001</c:v>
                </c:pt>
                <c:pt idx="901">
                  <c:v>1164.25</c:v>
                </c:pt>
                <c:pt idx="902">
                  <c:v>1175.47</c:v>
                </c:pt>
                <c:pt idx="903">
                  <c:v>1184.6500000000001</c:v>
                </c:pt>
                <c:pt idx="904">
                  <c:v>1187.9000000000001</c:v>
                </c:pt>
                <c:pt idx="905">
                  <c:v>1200.22</c:v>
                </c:pt>
                <c:pt idx="906">
                  <c:v>1193.28</c:v>
                </c:pt>
                <c:pt idx="907">
                  <c:v>1208.57</c:v>
                </c:pt>
                <c:pt idx="908">
                  <c:v>1202.1300000000001</c:v>
                </c:pt>
                <c:pt idx="909">
                  <c:v>1194.32</c:v>
                </c:pt>
                <c:pt idx="910">
                  <c:v>1198.55</c:v>
                </c:pt>
                <c:pt idx="911">
                  <c:v>1214.07</c:v>
                </c:pt>
                <c:pt idx="912">
                  <c:v>1213.43</c:v>
                </c:pt>
                <c:pt idx="913">
                  <c:v>1224.47</c:v>
                </c:pt>
                <c:pt idx="914">
                  <c:v>1226.22</c:v>
                </c:pt>
                <c:pt idx="915">
                  <c:v>1224.75</c:v>
                </c:pt>
                <c:pt idx="916">
                  <c:v>1234.4000000000001</c:v>
                </c:pt>
                <c:pt idx="917">
                  <c:v>1226.7</c:v>
                </c:pt>
                <c:pt idx="918">
                  <c:v>1223.93</c:v>
                </c:pt>
                <c:pt idx="919">
                  <c:v>1232.93</c:v>
                </c:pt>
                <c:pt idx="920">
                  <c:v>1238.28</c:v>
                </c:pt>
                <c:pt idx="921">
                  <c:v>1239.3</c:v>
                </c:pt>
                <c:pt idx="922">
                  <c:v>1241.3499999999999</c:v>
                </c:pt>
                <c:pt idx="923">
                  <c:v>1241.3499999999999</c:v>
                </c:pt>
                <c:pt idx="924">
                  <c:v>1247</c:v>
                </c:pt>
                <c:pt idx="925">
                  <c:v>1244.3499999999999</c:v>
                </c:pt>
                <c:pt idx="926">
                  <c:v>1251.5</c:v>
                </c:pt>
                <c:pt idx="927">
                  <c:v>1247</c:v>
                </c:pt>
                <c:pt idx="928">
                  <c:v>1256.4000000000001</c:v>
                </c:pt>
                <c:pt idx="929">
                  <c:v>1258.3800000000001</c:v>
                </c:pt>
                <c:pt idx="930">
                  <c:v>1251</c:v>
                </c:pt>
                <c:pt idx="931">
                  <c:v>1248.1300000000001</c:v>
                </c:pt>
                <c:pt idx="932">
                  <c:v>1246.05</c:v>
                </c:pt>
                <c:pt idx="933">
                  <c:v>1269.95</c:v>
                </c:pt>
                <c:pt idx="934">
                  <c:v>1268.6300000000001</c:v>
                </c:pt>
                <c:pt idx="935">
                  <c:v>1274.47</c:v>
                </c:pt>
                <c:pt idx="936">
                  <c:v>1276.78</c:v>
                </c:pt>
                <c:pt idx="937">
                  <c:v>1282.5</c:v>
                </c:pt>
                <c:pt idx="938">
                  <c:v>1275.68</c:v>
                </c:pt>
                <c:pt idx="939">
                  <c:v>1293.1500000000001</c:v>
                </c:pt>
                <c:pt idx="940">
                  <c:v>1293.3800000000001</c:v>
                </c:pt>
                <c:pt idx="941">
                  <c:v>1295.5999999999999</c:v>
                </c:pt>
                <c:pt idx="942">
                  <c:v>1297.25</c:v>
                </c:pt>
                <c:pt idx="943">
                  <c:v>1305.72</c:v>
                </c:pt>
                <c:pt idx="944">
                  <c:v>1310.43</c:v>
                </c:pt>
                <c:pt idx="945">
                  <c:v>1301.47</c:v>
                </c:pt>
              </c:numCache>
            </c:numRef>
          </c:val>
          <c:smooth val="0"/>
          <c:extLst>
            <c:ext xmlns:c16="http://schemas.microsoft.com/office/drawing/2014/chart" uri="{C3380CC4-5D6E-409C-BE32-E72D297353CC}">
              <c16:uniqueId val="{00000003-DC3B-468C-817C-4AA16AC589C1}"/>
            </c:ext>
          </c:extLst>
        </c:ser>
        <c:dLbls>
          <c:showLegendKey val="0"/>
          <c:showVal val="0"/>
          <c:showCatName val="0"/>
          <c:showSerName val="0"/>
          <c:showPercent val="0"/>
          <c:showBubbleSize val="0"/>
        </c:dLbls>
        <c:marker val="1"/>
        <c:smooth val="0"/>
        <c:axId val="3"/>
        <c:axId val="4"/>
      </c:lineChart>
      <c:dateAx>
        <c:axId val="55456295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62952"/>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U.S. $ per troy ounce
</a:t>
                </a:r>
              </a:p>
            </c:rich>
          </c:tx>
          <c:layout>
            <c:manualLayout>
              <c:xMode val="edge"/>
              <c:yMode val="edge"/>
              <c:x val="0.91387666561923597"/>
              <c:y val="0.152941762185057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1.1961736460984763E-2"/>
          <c:y val="0.79215989644568185"/>
          <c:w val="0.99521647355393239"/>
          <c:h val="0.19607918228853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0845070422536"/>
          <c:y val="4.7945205479452052E-2"/>
          <c:w val="0.73239436619718312"/>
          <c:h val="0.65410958904109584"/>
        </c:manualLayout>
      </c:layout>
      <c:barChart>
        <c:barDir val="col"/>
        <c:grouping val="clustered"/>
        <c:varyColors val="0"/>
        <c:ser>
          <c:idx val="0"/>
          <c:order val="0"/>
          <c:tx>
            <c:strRef>
              <c:f>'Box 4 Figure 3'!$B$5</c:f>
              <c:strCache>
                <c:ptCount val="1"/>
                <c:pt idx="0">
                  <c:v>Equity</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'Box 4 Figure 3'!$C$4:$F$4</c:f>
              <c:strCache>
                <c:ptCount val="4"/>
                <c:pt idx="0">
                  <c:v>Actual</c:v>
                </c:pt>
                <c:pt idx="1">
                  <c:v>-10%</c:v>
                </c:pt>
                <c:pt idx="2">
                  <c:v>-20%</c:v>
                </c:pt>
                <c:pt idx="3">
                  <c:v>-30%</c:v>
                </c:pt>
              </c:strCache>
            </c:strRef>
          </c:cat>
          <c:val>
            <c:numRef>
              <c:f>'Box 4 Figure 3'!$C$5:$F$5</c:f>
              <c:numCache>
                <c:formatCode>#,##0.00</c:formatCode>
                <c:ptCount val="4"/>
                <c:pt idx="0">
                  <c:v>1777.464927</c:v>
                </c:pt>
                <c:pt idx="1">
                  <c:v>1761.1855547</c:v>
                </c:pt>
                <c:pt idx="2" formatCode="#\ ##0.0">
                  <c:v>1712.7384164</c:v>
                </c:pt>
                <c:pt idx="3">
                  <c:v>1583.1691061000004</c:v>
                </c:pt>
              </c:numCache>
            </c:numRef>
          </c:val>
          <c:extLst>
            <c:ext xmlns:c16="http://schemas.microsoft.com/office/drawing/2014/chart" uri="{C3380CC4-5D6E-409C-BE32-E72D297353CC}">
              <c16:uniqueId val="{00000000-ED34-454D-8F7E-E4A25ADAA0C1}"/>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'Box 4 Figure 3'!$B$6</c:f>
              <c:strCache>
                <c:ptCount val="1"/>
                <c:pt idx="0">
                  <c:v>Adequacy ratio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'Box 4 Figure 3'!$C$4:$F$4</c:f>
              <c:strCache>
                <c:ptCount val="4"/>
                <c:pt idx="0">
                  <c:v>Actual</c:v>
                </c:pt>
                <c:pt idx="1">
                  <c:v>-10%</c:v>
                </c:pt>
                <c:pt idx="2">
                  <c:v>-20%</c:v>
                </c:pt>
                <c:pt idx="3">
                  <c:v>-30%</c:v>
                </c:pt>
              </c:strCache>
            </c:strRef>
          </c:cat>
          <c:val>
            <c:numRef>
              <c:f>'Box 4 Figure 3'!$C$6:$F$6</c:f>
              <c:numCache>
                <c:formatCode>0.000</c:formatCode>
                <c:ptCount val="4"/>
                <c:pt idx="0" formatCode="General">
                  <c:v>0.112</c:v>
                </c:pt>
                <c:pt idx="1">
                  <c:v>0.10842734065402163</c:v>
                </c:pt>
                <c:pt idx="2">
                  <c:v>0.10526269581713428</c:v>
                </c:pt>
                <c:pt idx="3">
                  <c:v>9.9186218497675935E-2</c:v>
                </c:pt>
              </c:numCache>
            </c:numRef>
          </c:val>
          <c:smooth val="0"/>
          <c:extLst>
            <c:ext xmlns:c16="http://schemas.microsoft.com/office/drawing/2014/chart" uri="{C3380CC4-5D6E-409C-BE32-E72D297353CC}">
              <c16:uniqueId val="{00000001-ED34-454D-8F7E-E4A25ADAA0C1}"/>
            </c:ext>
          </c:extLst>
        </c:ser>
        <c:dLbls>
          <c:showLegendKey val="0"/>
          <c:showVal val="0"/>
          <c:showCatName val="0"/>
          <c:showSerName val="0"/>
          <c:showPercent val="0"/>
          <c:showBubbleSize val="0"/>
        </c:dLbls>
        <c:marker val="1"/>
        <c:smooth val="0"/>
        <c:axId val="554482592"/>
        <c:axId val="1"/>
      </c:lineChart>
      <c:scatterChart>
        <c:scatterStyle val="lineMarker"/>
        <c:varyColors val="0"/>
        <c:ser>
          <c:idx val="2"/>
          <c:order val="2"/>
          <c:tx>
            <c:strRef>
              <c:f>'Box 4 Figure 3'!$B$7</c:f>
              <c:strCache>
                <c:ptCount val="1"/>
                <c:pt idx="0">
                  <c:v>Adequacy ratio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'Box 4 Figure 3'!$C$7:$F$7</c:f>
              <c:numCache>
                <c:formatCode>0.000</c:formatCode>
                <c:ptCount val="4"/>
                <c:pt idx="0" formatCode="General">
                  <c:v>0.13100000000000001</c:v>
                </c:pt>
                <c:pt idx="1">
                  <c:v>0.12624003269542661</c:v>
                </c:pt>
                <c:pt idx="2">
                  <c:v>0.12148505475253794</c:v>
                </c:pt>
                <c:pt idx="3">
                  <c:v>0.11234018188288218</c:v>
                </c:pt>
              </c:numCache>
            </c:numRef>
          </c:yVal>
          <c:smooth val="0"/>
          <c:extLst>
            <c:ext xmlns:c16="http://schemas.microsoft.com/office/drawing/2014/chart" uri="{C3380CC4-5D6E-409C-BE32-E72D297353CC}">
              <c16:uniqueId val="{00000002-ED34-454D-8F7E-E4A25ADAA0C1}"/>
            </c:ext>
          </c:extLst>
        </c:ser>
        <c:ser>
          <c:idx val="3"/>
          <c:order val="3"/>
          <c:tx>
            <c:strRef>
              <c:f>'Box 4 Figure 3'!$B$8</c:f>
              <c:strCache>
                <c:ptCount val="1"/>
                <c:pt idx="0">
                  <c:v>Adequacy ratio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'Box 4 Figure 3'!$C$8:$F$8</c:f>
              <c:numCache>
                <c:formatCode>0.000</c:formatCode>
                <c:ptCount val="4"/>
                <c:pt idx="0" formatCode="General">
                  <c:v>0.17599999999999999</c:v>
                </c:pt>
                <c:pt idx="1">
                  <c:v>0.17385011074403989</c:v>
                </c:pt>
                <c:pt idx="2">
                  <c:v>0.16827170328795529</c:v>
                </c:pt>
                <c:pt idx="3">
                  <c:v>0.15398822821696356</c:v>
                </c:pt>
              </c:numCache>
            </c:numRef>
          </c:yVal>
          <c:smooth val="0"/>
          <c:extLst>
            <c:ext xmlns:c16="http://schemas.microsoft.com/office/drawing/2014/chart" uri="{C3380CC4-5D6E-409C-BE32-E72D297353CC}">
              <c16:uniqueId val="{00000003-ED34-454D-8F7E-E4A25ADAA0C1}"/>
            </c:ext>
          </c:extLst>
        </c:ser>
        <c:dLbls>
          <c:showLegendKey val="0"/>
          <c:showVal val="0"/>
          <c:showCatName val="0"/>
          <c:showSerName val="0"/>
          <c:showPercent val="0"/>
          <c:showBubbleSize val="0"/>
        </c:dLbls>
        <c:axId val="554482592"/>
        <c:axId val="1"/>
      </c:scatterChart>
      <c:catAx>
        <c:axId val="55448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825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3802816901408448"/>
              <c:y val="0.291095890410958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4084507042253521E-2"/>
          <c:y val="0.76369863013698636"/>
          <c:w val="0.9774647887323944"/>
          <c:h val="0.2260273972602739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787878787878"/>
          <c:y val="6.8027210884353748E-2"/>
          <c:w val="0.83838383838383834"/>
          <c:h val="0.77210884353741494"/>
        </c:manualLayout>
      </c:layout>
      <c:lineChart>
        <c:grouping val="standard"/>
        <c:varyColors val="0"/>
        <c:ser>
          <c:idx val="0"/>
          <c:order val="0"/>
          <c:tx>
            <c:strRef>
              <c:f>'Figure 3.3.1'!$B$5</c:f>
              <c:strCache>
                <c:ptCount val="1"/>
                <c:pt idx="0">
                  <c:v>k1 (from 1.08.09 к-1-1)</c:v>
                </c:pt>
              </c:strCache>
            </c:strRef>
          </c:tx>
          <c:spPr>
            <a:ln w="25400">
              <a:solidFill>
                <a:srgbClr val="000080"/>
              </a:solidFill>
              <a:prstDash val="solid"/>
            </a:ln>
          </c:spPr>
          <c:marker>
            <c:symbol val="circle"/>
            <c:size val="5"/>
            <c:spPr>
              <a:solidFill>
                <a:srgbClr val="808080"/>
              </a:solidFill>
              <a:ln>
                <a:solidFill>
                  <a:srgbClr val="808080"/>
                </a:solidFill>
                <a:prstDash val="solid"/>
              </a:ln>
            </c:spPr>
          </c:marker>
          <c:cat>
            <c:strRef>
              <c:f>'Figure 3.3.1'!$C$4:$N$4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'Figure 3.3.1'!$C$5:$N$5</c:f>
              <c:numCache>
                <c:formatCode>0.000</c:formatCode>
                <c:ptCount val="12"/>
                <c:pt idx="0">
                  <c:v>0.107</c:v>
                </c:pt>
                <c:pt idx="1">
                  <c:v>0.124</c:v>
                </c:pt>
                <c:pt idx="2">
                  <c:v>0.122</c:v>
                </c:pt>
                <c:pt idx="3">
                  <c:v>0.11899999999999999</c:v>
                </c:pt>
                <c:pt idx="4" formatCode="#\ ##0.000">
                  <c:v>0.124</c:v>
                </c:pt>
                <c:pt idx="5" formatCode="#\ ##0.000">
                  <c:v>0.10299999999999999</c:v>
                </c:pt>
                <c:pt idx="6" formatCode="#\ ##0.000">
                  <c:v>-0.04</c:v>
                </c:pt>
                <c:pt idx="7" formatCode="#\ ##0.000">
                  <c:v>-0.11600000000000001</c:v>
                </c:pt>
                <c:pt idx="8" formatCode="General">
                  <c:v>-0.11600000000000001</c:v>
                </c:pt>
                <c:pt idx="9" formatCode="General">
                  <c:v>-8.1000000000000003E-2</c:v>
                </c:pt>
                <c:pt idx="10" formatCode="General">
                  <c:v>-9.1999999999999998E-2</c:v>
                </c:pt>
                <c:pt idx="11" formatCode="General">
                  <c:v>0.112</c:v>
                </c:pt>
              </c:numCache>
            </c:numRef>
          </c:val>
          <c:smooth val="0"/>
          <c:extLst>
            <c:ext xmlns:c16="http://schemas.microsoft.com/office/drawing/2014/chart" uri="{C3380CC4-5D6E-409C-BE32-E72D297353CC}">
              <c16:uniqueId val="{00000000-C2A5-4985-AAA4-4FE0F48D6B30}"/>
            </c:ext>
          </c:extLst>
        </c:ser>
        <c:ser>
          <c:idx val="2"/>
          <c:order val="1"/>
          <c:tx>
            <c:strRef>
              <c:f>'Figure 3.3.1'!$B$6</c:f>
              <c:strCache>
                <c:ptCount val="1"/>
                <c:pt idx="0">
                  <c:v>k2</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'Figure 3.3.1'!$C$4:$N$4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'Figure 3.3.1'!$C$6:$N$6</c:f>
              <c:numCache>
                <c:formatCode>0.000</c:formatCode>
                <c:ptCount val="12"/>
                <c:pt idx="0">
                  <c:v>0.14199999999999999</c:v>
                </c:pt>
                <c:pt idx="1">
                  <c:v>0.14499999999999999</c:v>
                </c:pt>
                <c:pt idx="2">
                  <c:v>0.15</c:v>
                </c:pt>
                <c:pt idx="3">
                  <c:v>0.14899999999999999</c:v>
                </c:pt>
                <c:pt idx="4" formatCode="#\ ##0.000">
                  <c:v>0.14899999999999999</c:v>
                </c:pt>
                <c:pt idx="5" formatCode="#\ ##0.000">
                  <c:v>0.129</c:v>
                </c:pt>
                <c:pt idx="6" formatCode="#\ ##0.000">
                  <c:v>-2.1999999999999999E-2</c:v>
                </c:pt>
                <c:pt idx="7" formatCode="#\ ##0.000">
                  <c:v>-7.9000000000000001E-2</c:v>
                </c:pt>
                <c:pt idx="8" formatCode="General">
                  <c:v>-8.2000000000000003E-2</c:v>
                </c:pt>
                <c:pt idx="9" formatCode="General">
                  <c:v>-3.6999999999999998E-2</c:v>
                </c:pt>
                <c:pt idx="10" formatCode="General">
                  <c:v>-2.8000000000000001E-2</c:v>
                </c:pt>
                <c:pt idx="11" formatCode="General">
                  <c:v>0.17599999999999999</c:v>
                </c:pt>
              </c:numCache>
            </c:numRef>
          </c:val>
          <c:smooth val="0"/>
          <c:extLst>
            <c:ext xmlns:c16="http://schemas.microsoft.com/office/drawing/2014/chart" uri="{C3380CC4-5D6E-409C-BE32-E72D297353CC}">
              <c16:uniqueId val="{00000001-C2A5-4985-AAA4-4FE0F48D6B30}"/>
            </c:ext>
          </c:extLst>
        </c:ser>
        <c:ser>
          <c:idx val="1"/>
          <c:order val="2"/>
          <c:tx>
            <c:strRef>
              <c:f>'Figure 3.3.1'!$B$7</c:f>
              <c:strCache>
                <c:ptCount val="1"/>
                <c:pt idx="0">
                  <c:v>k1 (from 1.08.09 к-1-1), (excl. 3 banks)</c:v>
                </c:pt>
              </c:strCache>
            </c:strRef>
          </c:tx>
          <c:spPr>
            <a:ln w="12700">
              <a:solidFill>
                <a:srgbClr val="3366FF"/>
              </a:solidFill>
              <a:prstDash val="solid"/>
            </a:ln>
          </c:spPr>
          <c:marker>
            <c:symbol val="square"/>
            <c:size val="5"/>
            <c:spPr>
              <a:solidFill>
                <a:srgbClr val="3366FF"/>
              </a:solidFill>
              <a:ln>
                <a:solidFill>
                  <a:srgbClr val="3366FF"/>
                </a:solidFill>
                <a:prstDash val="solid"/>
              </a:ln>
            </c:spPr>
          </c:marker>
          <c:val>
            <c:numRef>
              <c:f>'Figure 3.3.1'!$C$7:$N$7</c:f>
              <c:numCache>
                <c:formatCode>0.000</c:formatCode>
                <c:ptCount val="12"/>
                <c:pt idx="0">
                  <c:v>9.4E-2</c:v>
                </c:pt>
                <c:pt idx="1">
                  <c:v>0.109</c:v>
                </c:pt>
                <c:pt idx="2">
                  <c:v>0.109</c:v>
                </c:pt>
                <c:pt idx="3">
                  <c:v>0.107</c:v>
                </c:pt>
                <c:pt idx="4" formatCode="#\ ##0.000">
                  <c:v>0.111</c:v>
                </c:pt>
                <c:pt idx="5" formatCode="#\ ##0.000">
                  <c:v>0.10199999999999999</c:v>
                </c:pt>
                <c:pt idx="6" formatCode="#\ ##0.000">
                  <c:v>0.11700000000000001</c:v>
                </c:pt>
                <c:pt idx="7" formatCode="#\ ##0.000">
                  <c:v>0.111</c:v>
                </c:pt>
                <c:pt idx="8" formatCode="General">
                  <c:v>0.11799999999999999</c:v>
                </c:pt>
                <c:pt idx="9" formatCode="General">
                  <c:v>0.11799999999999999</c:v>
                </c:pt>
                <c:pt idx="10" formatCode="General">
                  <c:v>0.115</c:v>
                </c:pt>
                <c:pt idx="11" formatCode="General">
                  <c:v>0.115</c:v>
                </c:pt>
              </c:numCache>
            </c:numRef>
          </c:val>
          <c:smooth val="0"/>
          <c:extLst>
            <c:ext xmlns:c16="http://schemas.microsoft.com/office/drawing/2014/chart" uri="{C3380CC4-5D6E-409C-BE32-E72D297353CC}">
              <c16:uniqueId val="{00000002-C2A5-4985-AAA4-4FE0F48D6B30}"/>
            </c:ext>
          </c:extLst>
        </c:ser>
        <c:ser>
          <c:idx val="3"/>
          <c:order val="3"/>
          <c:tx>
            <c:strRef>
              <c:f>'Figure 3.3.1'!$B$8</c:f>
              <c:strCache>
                <c:ptCount val="1"/>
                <c:pt idx="0">
                  <c:v>k2 (exck. 3 banks)</c:v>
                </c:pt>
              </c:strCache>
            </c:strRef>
          </c:tx>
          <c:spPr>
            <a:ln w="12700">
              <a:solidFill>
                <a:srgbClr val="FF8080"/>
              </a:solidFill>
              <a:prstDash val="solid"/>
            </a:ln>
          </c:spPr>
          <c:marker>
            <c:symbol val="diamond"/>
            <c:size val="4"/>
            <c:spPr>
              <a:solidFill>
                <a:srgbClr val="FF8080"/>
              </a:solidFill>
              <a:ln>
                <a:solidFill>
                  <a:srgbClr val="FF8080"/>
                </a:solidFill>
                <a:prstDash val="solid"/>
              </a:ln>
            </c:spPr>
          </c:marker>
          <c:val>
            <c:numRef>
              <c:f>'Figure 3.3.1'!$C$8:$N$8</c:f>
              <c:numCache>
                <c:formatCode>0.000</c:formatCode>
                <c:ptCount val="12"/>
                <c:pt idx="0">
                  <c:v>0.14399999999999999</c:v>
                </c:pt>
                <c:pt idx="1">
                  <c:v>0.14699999999999999</c:v>
                </c:pt>
                <c:pt idx="2">
                  <c:v>0.153</c:v>
                </c:pt>
                <c:pt idx="3">
                  <c:v>0.154</c:v>
                </c:pt>
                <c:pt idx="4">
                  <c:v>0.152</c:v>
                </c:pt>
                <c:pt idx="5">
                  <c:v>0.14199999999999999</c:v>
                </c:pt>
                <c:pt idx="6">
                  <c:v>0.16600000000000001</c:v>
                </c:pt>
                <c:pt idx="7" formatCode="#\ ##0.000">
                  <c:v>0.16800000000000001</c:v>
                </c:pt>
                <c:pt idx="8" formatCode="General">
                  <c:v>0.185</c:v>
                </c:pt>
                <c:pt idx="9" formatCode="General">
                  <c:v>0.19500000000000001</c:v>
                </c:pt>
                <c:pt idx="10" formatCode="General">
                  <c:v>0.186</c:v>
                </c:pt>
                <c:pt idx="11" formatCode="General">
                  <c:v>0.183</c:v>
                </c:pt>
              </c:numCache>
            </c:numRef>
          </c:val>
          <c:smooth val="0"/>
          <c:extLst>
            <c:ext xmlns:c16="http://schemas.microsoft.com/office/drawing/2014/chart" uri="{C3380CC4-5D6E-409C-BE32-E72D297353CC}">
              <c16:uniqueId val="{00000003-C2A5-4985-AAA4-4FE0F48D6B30}"/>
            </c:ext>
          </c:extLst>
        </c:ser>
        <c:dLbls>
          <c:showLegendKey val="0"/>
          <c:showVal val="0"/>
          <c:showCatName val="0"/>
          <c:showSerName val="0"/>
          <c:showPercent val="0"/>
          <c:showBubbleSize val="0"/>
        </c:dLbls>
        <c:marker val="1"/>
        <c:smooth val="0"/>
        <c:axId val="559129776"/>
        <c:axId val="1"/>
      </c:lineChart>
      <c:catAx>
        <c:axId val="55912977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29776"/>
        <c:crosses val="autoZero"/>
        <c:crossBetween val="between"/>
        <c:majorUnit val="4.0000000000000015E-2"/>
      </c:valAx>
      <c:spPr>
        <a:solidFill>
          <a:srgbClr val="FFFFFF"/>
        </a:solidFill>
        <a:ln w="25400">
          <a:noFill/>
        </a:ln>
      </c:spPr>
    </c:plotArea>
    <c:legend>
      <c:legendPos val="r"/>
      <c:layout>
        <c:manualLayout>
          <c:xMode val="edge"/>
          <c:yMode val="edge"/>
          <c:x val="0.16067183910334024"/>
          <c:y val="0.8027237547956354"/>
          <c:w val="0.80815536981829339"/>
          <c:h val="0.176871335802428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73144474849787"/>
          <c:y val="4.5307586555631052E-2"/>
          <c:w val="0.83441035452443402"/>
          <c:h val="0.63106995559628964"/>
        </c:manualLayout>
      </c:layout>
      <c:barChart>
        <c:barDir val="col"/>
        <c:grouping val="stacked"/>
        <c:varyColors val="0"/>
        <c:ser>
          <c:idx val="0"/>
          <c:order val="0"/>
          <c:tx>
            <c:strRef>
              <c:f>'Figure 3.3.2'!$B$6</c:f>
              <c:strCache>
                <c:ptCount val="1"/>
                <c:pt idx="0">
                  <c:v>Common shares</c:v>
                </c:pt>
              </c:strCache>
            </c:strRef>
          </c:tx>
          <c:spPr>
            <a:gradFill rotWithShape="0">
              <a:gsLst>
                <a:gs pos="0">
                  <a:srgbClr val="FFFF00"/>
                </a:gs>
                <a:gs pos="100000">
                  <a:srgbClr val="FF6600"/>
                </a:gs>
              </a:gsLst>
              <a:lin ang="2700000" scaled="1"/>
            </a:gradFill>
            <a:ln w="12700">
              <a:solidFill>
                <a:srgbClr val="000000"/>
              </a:solidFill>
              <a:prstDash val="solid"/>
            </a:ln>
          </c:spPr>
          <c:invertIfNegative val="0"/>
          <c:cat>
            <c:multiLvlStrRef>
              <c:f>'Figure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Group 1</c:v>
                  </c:pt>
                  <c:pt idx="7">
                    <c:v>Group 2</c:v>
                  </c:pt>
                  <c:pt idx="14">
                    <c:v>Group 3</c:v>
                  </c:pt>
                </c:lvl>
              </c:multiLvlStrCache>
            </c:multiLvlStrRef>
          </c:cat>
          <c:val>
            <c:numRef>
              <c:f>'Figure 3.3.2'!$C$6:$V$6</c:f>
              <c:numCache>
                <c:formatCode>0.00</c:formatCode>
                <c:ptCount val="20"/>
                <c:pt idx="0">
                  <c:v>434.880289</c:v>
                </c:pt>
                <c:pt idx="1">
                  <c:v>434.90963299999999</c:v>
                </c:pt>
                <c:pt idx="2">
                  <c:v>647.00416099999995</c:v>
                </c:pt>
                <c:pt idx="3">
                  <c:v>671.00416099999995</c:v>
                </c:pt>
                <c:pt idx="4">
                  <c:v>696.16162099999997</c:v>
                </c:pt>
                <c:pt idx="5">
                  <c:v>1367.6337040000001</c:v>
                </c:pt>
                <c:pt idx="7">
                  <c:v>365.02614399999999</c:v>
                </c:pt>
                <c:pt idx="8">
                  <c:v>421.84454599999998</c:v>
                </c:pt>
                <c:pt idx="9">
                  <c:v>545.68089999999995</c:v>
                </c:pt>
                <c:pt idx="10">
                  <c:v>557.05769399999997</c:v>
                </c:pt>
                <c:pt idx="11">
                  <c:v>557.05769399999997</c:v>
                </c:pt>
                <c:pt idx="12">
                  <c:v>557.05769399999997</c:v>
                </c:pt>
                <c:pt idx="14">
                  <c:v>72.130544999999998</c:v>
                </c:pt>
                <c:pt idx="15">
                  <c:v>86.337299999999999</c:v>
                </c:pt>
                <c:pt idx="16">
                  <c:v>103.153774</c:v>
                </c:pt>
                <c:pt idx="17">
                  <c:v>112.448774</c:v>
                </c:pt>
                <c:pt idx="18">
                  <c:v>113.35383400000001</c:v>
                </c:pt>
                <c:pt idx="19">
                  <c:v>115.06667400000001</c:v>
                </c:pt>
              </c:numCache>
            </c:numRef>
          </c:val>
          <c:extLst>
            <c:ext xmlns:c16="http://schemas.microsoft.com/office/drawing/2014/chart" uri="{C3380CC4-5D6E-409C-BE32-E72D297353CC}">
              <c16:uniqueId val="{00000000-FD9E-42C2-AAF2-E08C5AC6E6A4}"/>
            </c:ext>
          </c:extLst>
        </c:ser>
        <c:ser>
          <c:idx val="1"/>
          <c:order val="1"/>
          <c:tx>
            <c:strRef>
              <c:f>'Figure 3.3.2'!$B$7</c:f>
              <c:strCache>
                <c:ptCount val="1"/>
                <c:pt idx="0">
                  <c:v>Preferred shares</c:v>
                </c:pt>
              </c:strCache>
            </c:strRef>
          </c:tx>
          <c:spPr>
            <a:pattFill prst="pct70">
              <a:fgClr>
                <a:srgbClr val="FF00FF"/>
              </a:fgClr>
              <a:bgClr>
                <a:srgbClr val="FF99CC"/>
              </a:bgClr>
            </a:pattFill>
            <a:ln w="12700">
              <a:solidFill>
                <a:srgbClr val="000000"/>
              </a:solidFill>
              <a:prstDash val="solid"/>
            </a:ln>
          </c:spPr>
          <c:invertIfNegative val="0"/>
          <c:cat>
            <c:multiLvlStrRef>
              <c:f>'Figure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Group 1</c:v>
                  </c:pt>
                  <c:pt idx="7">
                    <c:v>Group 2</c:v>
                  </c:pt>
                  <c:pt idx="14">
                    <c:v>Group 3</c:v>
                  </c:pt>
                </c:lvl>
              </c:multiLvlStrCache>
            </c:multiLvlStrRef>
          </c:cat>
          <c:val>
            <c:numRef>
              <c:f>'Figure 3.3.2'!$C$7:$V$7</c:f>
              <c:numCache>
                <c:formatCode>0.00</c:formatCode>
                <c:ptCount val="20"/>
                <c:pt idx="0">
                  <c:v>9.8582289999999997</c:v>
                </c:pt>
                <c:pt idx="1">
                  <c:v>9.8582289999999997</c:v>
                </c:pt>
                <c:pt idx="2">
                  <c:v>9.8582289999999997</c:v>
                </c:pt>
                <c:pt idx="3">
                  <c:v>158.573183</c:v>
                </c:pt>
                <c:pt idx="4">
                  <c:v>158.573183</c:v>
                </c:pt>
                <c:pt idx="5">
                  <c:v>158.573183</c:v>
                </c:pt>
                <c:pt idx="7">
                  <c:v>40.291867000000003</c:v>
                </c:pt>
                <c:pt idx="8">
                  <c:v>40.291867000000003</c:v>
                </c:pt>
                <c:pt idx="9">
                  <c:v>72.930909</c:v>
                </c:pt>
                <c:pt idx="10">
                  <c:v>84.686121</c:v>
                </c:pt>
                <c:pt idx="11">
                  <c:v>84.686121</c:v>
                </c:pt>
                <c:pt idx="12">
                  <c:v>84.686121</c:v>
                </c:pt>
                <c:pt idx="14">
                  <c:v>4.7</c:v>
                </c:pt>
                <c:pt idx="15">
                  <c:v>4.7</c:v>
                </c:pt>
                <c:pt idx="16">
                  <c:v>4.7</c:v>
                </c:pt>
                <c:pt idx="17">
                  <c:v>4.7</c:v>
                </c:pt>
                <c:pt idx="18">
                  <c:v>4.7</c:v>
                </c:pt>
                <c:pt idx="19">
                  <c:v>4.7</c:v>
                </c:pt>
              </c:numCache>
            </c:numRef>
          </c:val>
          <c:extLst>
            <c:ext xmlns:c16="http://schemas.microsoft.com/office/drawing/2014/chart" uri="{C3380CC4-5D6E-409C-BE32-E72D297353CC}">
              <c16:uniqueId val="{00000001-FD9E-42C2-AAF2-E08C5AC6E6A4}"/>
            </c:ext>
          </c:extLst>
        </c:ser>
        <c:ser>
          <c:idx val="2"/>
          <c:order val="2"/>
          <c:tx>
            <c:strRef>
              <c:f>'Figure 3.3.2'!$B$8</c:f>
              <c:strCache>
                <c:ptCount val="1"/>
                <c:pt idx="0">
                  <c:v>Retained net profit (uncovered loss) of prior years </c:v>
                </c:pt>
              </c:strCache>
            </c:strRef>
          </c:tx>
          <c:spPr>
            <a:pattFill prst="dkUpDiag">
              <a:fgClr>
                <a:srgbClr val="00CCFF"/>
              </a:fgClr>
              <a:bgClr>
                <a:srgbClr val="C0C0C0"/>
              </a:bgClr>
            </a:pattFill>
            <a:ln w="12700">
              <a:solidFill>
                <a:srgbClr val="000000"/>
              </a:solidFill>
              <a:prstDash val="solid"/>
            </a:ln>
          </c:spPr>
          <c:invertIfNegative val="0"/>
          <c:cat>
            <c:multiLvlStrRef>
              <c:f>'Figure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Group 1</c:v>
                  </c:pt>
                  <c:pt idx="7">
                    <c:v>Group 2</c:v>
                  </c:pt>
                  <c:pt idx="14">
                    <c:v>Group 3</c:v>
                  </c:pt>
                </c:lvl>
              </c:multiLvlStrCache>
            </c:multiLvlStrRef>
          </c:cat>
          <c:val>
            <c:numRef>
              <c:f>'Figure 3.3.2'!$C$8:$V$8</c:f>
              <c:numCache>
                <c:formatCode>0.00</c:formatCode>
                <c:ptCount val="20"/>
                <c:pt idx="0">
                  <c:v>56.745530000000002</c:v>
                </c:pt>
                <c:pt idx="1">
                  <c:v>83.904325999999998</c:v>
                </c:pt>
                <c:pt idx="2">
                  <c:v>5.2490490000000003</c:v>
                </c:pt>
                <c:pt idx="3">
                  <c:v>-2845.3081990000001</c:v>
                </c:pt>
                <c:pt idx="4">
                  <c:v>-2784.96648</c:v>
                </c:pt>
                <c:pt idx="5">
                  <c:v>-2924.7077730000001</c:v>
                </c:pt>
                <c:pt idx="7">
                  <c:v>131.82052100000001</c:v>
                </c:pt>
                <c:pt idx="8">
                  <c:v>119.80699199999999</c:v>
                </c:pt>
                <c:pt idx="9">
                  <c:v>91.121364999999997</c:v>
                </c:pt>
                <c:pt idx="10">
                  <c:v>92.394667999999996</c:v>
                </c:pt>
                <c:pt idx="11">
                  <c:v>82.656951000000007</c:v>
                </c:pt>
                <c:pt idx="12">
                  <c:v>82.694727999999998</c:v>
                </c:pt>
                <c:pt idx="14">
                  <c:v>15.704777</c:v>
                </c:pt>
                <c:pt idx="15">
                  <c:v>17.418263</c:v>
                </c:pt>
                <c:pt idx="16">
                  <c:v>17.356884999999998</c:v>
                </c:pt>
                <c:pt idx="17">
                  <c:v>19.623297999999998</c:v>
                </c:pt>
                <c:pt idx="18">
                  <c:v>18.794478000000002</c:v>
                </c:pt>
                <c:pt idx="19">
                  <c:v>17.409053</c:v>
                </c:pt>
              </c:numCache>
            </c:numRef>
          </c:val>
          <c:extLst>
            <c:ext xmlns:c16="http://schemas.microsoft.com/office/drawing/2014/chart" uri="{C3380CC4-5D6E-409C-BE32-E72D297353CC}">
              <c16:uniqueId val="{00000002-FD9E-42C2-AAF2-E08C5AC6E6A4}"/>
            </c:ext>
          </c:extLst>
        </c:ser>
        <c:ser>
          <c:idx val="3"/>
          <c:order val="3"/>
          <c:tx>
            <c:strRef>
              <c:f>'Figure 3.3.2'!$B$9</c:f>
              <c:strCache>
                <c:ptCount val="1"/>
                <c:pt idx="0">
                  <c:v>Retained net profit (uncovered loss)</c:v>
                </c:pt>
              </c:strCache>
            </c:strRef>
          </c:tx>
          <c:spPr>
            <a:pattFill prst="narVert">
              <a:fgClr>
                <a:srgbClr val="008000"/>
              </a:fgClr>
              <a:bgClr>
                <a:srgbClr val="FFFF00"/>
              </a:bgClr>
            </a:pattFill>
            <a:ln w="12700">
              <a:solidFill>
                <a:srgbClr val="000000"/>
              </a:solidFill>
              <a:prstDash val="solid"/>
            </a:ln>
          </c:spPr>
          <c:invertIfNegative val="0"/>
          <c:cat>
            <c:multiLvlStrRef>
              <c:f>'Figure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Group 1</c:v>
                  </c:pt>
                  <c:pt idx="7">
                    <c:v>Group 2</c:v>
                  </c:pt>
                  <c:pt idx="14">
                    <c:v>Group 3</c:v>
                  </c:pt>
                </c:lvl>
              </c:multiLvlStrCache>
            </c:multiLvlStrRef>
          </c:cat>
          <c:val>
            <c:numRef>
              <c:f>'Figure 3.3.2'!$C$9:$V$9</c:f>
              <c:numCache>
                <c:formatCode>0.00</c:formatCode>
                <c:ptCount val="20"/>
                <c:pt idx="0">
                  <c:v>93.970229000000003</c:v>
                </c:pt>
                <c:pt idx="1">
                  <c:v>12.454458000000001</c:v>
                </c:pt>
                <c:pt idx="2">
                  <c:v>-2840.0513890000002</c:v>
                </c:pt>
                <c:pt idx="3">
                  <c:v>254.61918700000001</c:v>
                </c:pt>
                <c:pt idx="4">
                  <c:v>259.24762800000002</c:v>
                </c:pt>
                <c:pt idx="5">
                  <c:v>1471.3184759999999</c:v>
                </c:pt>
                <c:pt idx="7">
                  <c:v>114.11921</c:v>
                </c:pt>
                <c:pt idx="8">
                  <c:v>-1.9422520000000001</c:v>
                </c:pt>
                <c:pt idx="9">
                  <c:v>3.3662339999999999</c:v>
                </c:pt>
                <c:pt idx="10">
                  <c:v>7.5548320000000002</c:v>
                </c:pt>
                <c:pt idx="11">
                  <c:v>5.6654080000000002</c:v>
                </c:pt>
                <c:pt idx="12">
                  <c:v>-0.93180600000000002</c:v>
                </c:pt>
                <c:pt idx="14">
                  <c:v>8.282292</c:v>
                </c:pt>
                <c:pt idx="15">
                  <c:v>0.73286200000000001</c:v>
                </c:pt>
                <c:pt idx="16">
                  <c:v>2.4902129999999998</c:v>
                </c:pt>
                <c:pt idx="17">
                  <c:v>0.90625999999999995</c:v>
                </c:pt>
                <c:pt idx="18">
                  <c:v>2.9119000000000002</c:v>
                </c:pt>
                <c:pt idx="19">
                  <c:v>4.0655349999999997</c:v>
                </c:pt>
              </c:numCache>
            </c:numRef>
          </c:val>
          <c:extLst>
            <c:ext xmlns:c16="http://schemas.microsoft.com/office/drawing/2014/chart" uri="{C3380CC4-5D6E-409C-BE32-E72D297353CC}">
              <c16:uniqueId val="{00000003-FD9E-42C2-AAF2-E08C5AC6E6A4}"/>
            </c:ext>
          </c:extLst>
        </c:ser>
        <c:ser>
          <c:idx val="4"/>
          <c:order val="4"/>
          <c:tx>
            <c:strRef>
              <c:f>'Figure 3.3.2'!$B$10</c:f>
              <c:strCache>
                <c:ptCount val="1"/>
                <c:pt idx="0">
                  <c:v>Reserves (provisions) against general bank risks</c:v>
                </c:pt>
              </c:strCache>
            </c:strRef>
          </c:tx>
          <c:spPr>
            <a:solidFill>
              <a:srgbClr val="660066"/>
            </a:solidFill>
            <a:ln w="12700">
              <a:solidFill>
                <a:srgbClr val="000000"/>
              </a:solidFill>
              <a:prstDash val="solid"/>
            </a:ln>
          </c:spPr>
          <c:invertIfNegative val="0"/>
          <c:cat>
            <c:multiLvlStrRef>
              <c:f>'Figure 3.3.2'!$C$4:$V$5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Group 1</c:v>
                  </c:pt>
                  <c:pt idx="7">
                    <c:v>Group 2</c:v>
                  </c:pt>
                  <c:pt idx="14">
                    <c:v>Group 3</c:v>
                  </c:pt>
                </c:lvl>
              </c:multiLvlStrCache>
            </c:multiLvlStrRef>
          </c:cat>
          <c:val>
            <c:numRef>
              <c:f>'Figure 3.3.2'!$C$10:$V$10</c:f>
              <c:numCache>
                <c:formatCode>0.00</c:formatCode>
                <c:ptCount val="20"/>
                <c:pt idx="0">
                  <c:v>0</c:v>
                </c:pt>
                <c:pt idx="1">
                  <c:v>2.4069E-2</c:v>
                </c:pt>
                <c:pt idx="2">
                  <c:v>89.275349000000006</c:v>
                </c:pt>
                <c:pt idx="3">
                  <c:v>96.452348999999998</c:v>
                </c:pt>
                <c:pt idx="4">
                  <c:v>0</c:v>
                </c:pt>
                <c:pt idx="5">
                  <c:v>0</c:v>
                </c:pt>
                <c:pt idx="7">
                  <c:v>0</c:v>
                </c:pt>
                <c:pt idx="8">
                  <c:v>0</c:v>
                </c:pt>
                <c:pt idx="9">
                  <c:v>0</c:v>
                </c:pt>
                <c:pt idx="10">
                  <c:v>0</c:v>
                </c:pt>
                <c:pt idx="11">
                  <c:v>0</c:v>
                </c:pt>
                <c:pt idx="12">
                  <c:v>0</c:v>
                </c:pt>
                <c:pt idx="14">
                  <c:v>0.26725599999999999</c:v>
                </c:pt>
                <c:pt idx="15">
                  <c:v>0.24201700000000001</c:v>
                </c:pt>
                <c:pt idx="16">
                  <c:v>0.14468300000000001</c:v>
                </c:pt>
                <c:pt idx="17">
                  <c:v>7.9187999999999995E-2</c:v>
                </c:pt>
                <c:pt idx="18">
                  <c:v>8.4893999999999997E-2</c:v>
                </c:pt>
                <c:pt idx="19">
                  <c:v>0.20408100000000001</c:v>
                </c:pt>
              </c:numCache>
            </c:numRef>
          </c:val>
          <c:extLst>
            <c:ext xmlns:c16="http://schemas.microsoft.com/office/drawing/2014/chart" uri="{C3380CC4-5D6E-409C-BE32-E72D297353CC}">
              <c16:uniqueId val="{00000004-FD9E-42C2-AAF2-E08C5AC6E6A4}"/>
            </c:ext>
          </c:extLst>
        </c:ser>
        <c:ser>
          <c:idx val="5"/>
          <c:order val="5"/>
          <c:tx>
            <c:strRef>
              <c:f>'Figure 3.3.2'!$B$11</c:f>
              <c:strCache>
                <c:ptCount val="1"/>
                <c:pt idx="0">
                  <c:v>Others</c:v>
                </c:pt>
              </c:strCache>
            </c:strRef>
          </c:tx>
          <c:spPr>
            <a:solidFill>
              <a:srgbClr val="808080"/>
            </a:solidFill>
            <a:ln w="12700">
              <a:solidFill>
                <a:srgbClr val="000000"/>
              </a:solidFill>
              <a:prstDash val="solid"/>
            </a:ln>
          </c:spPr>
          <c:invertIfNegative val="0"/>
          <c:val>
            <c:numRef>
              <c:f>'Figure 3.3.2'!$C$11:$V$11</c:f>
              <c:numCache>
                <c:formatCode>0.00</c:formatCode>
                <c:ptCount val="20"/>
                <c:pt idx="0">
                  <c:v>19.500429</c:v>
                </c:pt>
                <c:pt idx="1">
                  <c:v>86.113749999999996</c:v>
                </c:pt>
                <c:pt idx="2">
                  <c:v>85.334029999999998</c:v>
                </c:pt>
                <c:pt idx="3">
                  <c:v>85.912901000000005</c:v>
                </c:pt>
                <c:pt idx="4">
                  <c:v>85.952510000000004</c:v>
                </c:pt>
                <c:pt idx="5">
                  <c:v>78.595260999999994</c:v>
                </c:pt>
                <c:pt idx="7">
                  <c:v>36.089289999999998</c:v>
                </c:pt>
                <c:pt idx="8">
                  <c:v>101.312254</c:v>
                </c:pt>
                <c:pt idx="9">
                  <c:v>135.892641</c:v>
                </c:pt>
                <c:pt idx="10">
                  <c:v>144.723928</c:v>
                </c:pt>
                <c:pt idx="11">
                  <c:v>143.13329999999999</c:v>
                </c:pt>
                <c:pt idx="12">
                  <c:v>152.231819</c:v>
                </c:pt>
                <c:pt idx="14">
                  <c:v>2.595227</c:v>
                </c:pt>
                <c:pt idx="15">
                  <c:v>11.198226</c:v>
                </c:pt>
                <c:pt idx="16">
                  <c:v>9.9943899999999992</c:v>
                </c:pt>
                <c:pt idx="17">
                  <c:v>11.649255</c:v>
                </c:pt>
                <c:pt idx="18">
                  <c:v>12.775971999999999</c:v>
                </c:pt>
                <c:pt idx="19">
                  <c:v>15.395208</c:v>
                </c:pt>
              </c:numCache>
            </c:numRef>
          </c:val>
          <c:extLst>
            <c:ext xmlns:c16="http://schemas.microsoft.com/office/drawing/2014/chart" uri="{C3380CC4-5D6E-409C-BE32-E72D297353CC}">
              <c16:uniqueId val="{00000005-FD9E-42C2-AAF2-E08C5AC6E6A4}"/>
            </c:ext>
          </c:extLst>
        </c:ser>
        <c:dLbls>
          <c:showLegendKey val="0"/>
          <c:showVal val="0"/>
          <c:showCatName val="0"/>
          <c:showSerName val="0"/>
          <c:showPercent val="0"/>
          <c:showBubbleSize val="0"/>
        </c:dLbls>
        <c:gapWidth val="150"/>
        <c:overlap val="100"/>
        <c:axId val="559143552"/>
        <c:axId val="1"/>
      </c:barChart>
      <c:catAx>
        <c:axId val="55914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100"/>
          <c:min val="-3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535088759066407E-2"/>
              <c:y val="0.288026909257702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43552"/>
        <c:crosses val="autoZero"/>
        <c:crossBetween val="between"/>
        <c:majorUnit val="1000"/>
        <c:minorUnit val="200"/>
      </c:valAx>
      <c:spPr>
        <a:solidFill>
          <a:srgbClr val="FFFFFF"/>
        </a:solidFill>
        <a:ln w="25400">
          <a:noFill/>
        </a:ln>
      </c:spPr>
    </c:plotArea>
    <c:legend>
      <c:legendPos val="b"/>
      <c:layout>
        <c:manualLayout>
          <c:xMode val="edge"/>
          <c:yMode val="edge"/>
          <c:x val="1.0752688172043012E-2"/>
          <c:y val="0.75728155339805825"/>
          <c:w val="0.98064516129032253"/>
          <c:h val="0.2330097087378640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6286606749148E-2"/>
          <c:y val="5.185203939539712E-2"/>
          <c:w val="0.82978914974223772"/>
          <c:h val="0.52222411105364241"/>
        </c:manualLayout>
      </c:layout>
      <c:lineChart>
        <c:grouping val="standard"/>
        <c:varyColors val="0"/>
        <c:ser>
          <c:idx val="0"/>
          <c:order val="0"/>
          <c:tx>
            <c:strRef>
              <c:f>'Figure 3.3.3'!$B$5</c:f>
              <c:strCache>
                <c:ptCount val="1"/>
                <c:pt idx="0">
                  <c:v>Group 1</c:v>
                </c:pt>
              </c:strCache>
            </c:strRef>
          </c:tx>
          <c:spPr>
            <a:ln w="25400">
              <a:solidFill>
                <a:srgbClr val="003366"/>
              </a:solidFill>
              <a:prstDash val="solid"/>
            </a:ln>
          </c:spPr>
          <c:marker>
            <c:symbol val="none"/>
          </c:marker>
          <c:cat>
            <c:numRef>
              <c:f>'Figure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'Figure 3.3.3'!$C$5:$N$5</c:f>
              <c:numCache>
                <c:formatCode>0.000</c:formatCode>
                <c:ptCount val="12"/>
                <c:pt idx="0">
                  <c:v>-0.7790383873931308</c:v>
                </c:pt>
                <c:pt idx="1">
                  <c:v>-0.77410924013313387</c:v>
                </c:pt>
                <c:pt idx="2">
                  <c:v>-0.77478245428327663</c:v>
                </c:pt>
                <c:pt idx="3">
                  <c:v>-0.77106257724967953</c:v>
                </c:pt>
                <c:pt idx="4">
                  <c:v>-0.75936062210516064</c:v>
                </c:pt>
                <c:pt idx="5">
                  <c:v>-0.71554136200599538</c:v>
                </c:pt>
                <c:pt idx="6">
                  <c:v>0.1762537402898178</c:v>
                </c:pt>
                <c:pt idx="7">
                  <c:v>1.1327159364364969</c:v>
                </c:pt>
                <c:pt idx="8">
                  <c:v>2.033051769727773</c:v>
                </c:pt>
                <c:pt idx="9">
                  <c:v>0.22591437318863547</c:v>
                </c:pt>
                <c:pt idx="10">
                  <c:v>1.0059588235276535</c:v>
                </c:pt>
                <c:pt idx="11">
                  <c:v>-0.63533080429148636</c:v>
                </c:pt>
              </c:numCache>
            </c:numRef>
          </c:val>
          <c:smooth val="0"/>
          <c:extLst>
            <c:ext xmlns:c16="http://schemas.microsoft.com/office/drawing/2014/chart" uri="{C3380CC4-5D6E-409C-BE32-E72D297353CC}">
              <c16:uniqueId val="{00000000-434A-404B-A0C0-6BD3D1853247}"/>
            </c:ext>
          </c:extLst>
        </c:ser>
        <c:ser>
          <c:idx val="2"/>
          <c:order val="1"/>
          <c:tx>
            <c:strRef>
              <c:f>'Figure 3.3.3'!$B$7</c:f>
              <c:strCache>
                <c:ptCount val="1"/>
                <c:pt idx="0">
                  <c:v>Group 3</c:v>
                </c:pt>
              </c:strCache>
            </c:strRef>
          </c:tx>
          <c:spPr>
            <a:ln w="25400">
              <a:solidFill>
                <a:srgbClr val="008000"/>
              </a:solidFill>
              <a:prstDash val="solid"/>
            </a:ln>
          </c:spPr>
          <c:marker>
            <c:symbol val="none"/>
          </c:marker>
          <c:cat>
            <c:numRef>
              <c:f>'Figure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'Figure 3.3.3'!$C$7:$N$7</c:f>
              <c:numCache>
                <c:formatCode>0.000</c:formatCode>
                <c:ptCount val="12"/>
                <c:pt idx="0">
                  <c:v>-1.254340992361354</c:v>
                </c:pt>
                <c:pt idx="1">
                  <c:v>-1.1383964978054912</c:v>
                </c:pt>
                <c:pt idx="2">
                  <c:v>-1.1918911186527215</c:v>
                </c:pt>
                <c:pt idx="3">
                  <c:v>-1.0846202554090776</c:v>
                </c:pt>
                <c:pt idx="4">
                  <c:v>-0.1654357772861558</c:v>
                </c:pt>
                <c:pt idx="5">
                  <c:v>0.17881696005516703</c:v>
                </c:pt>
                <c:pt idx="6">
                  <c:v>0.68727145660946665</c:v>
                </c:pt>
                <c:pt idx="7">
                  <c:v>0.7776235427892989</c:v>
                </c:pt>
                <c:pt idx="8">
                  <c:v>1.0792264008806813</c:v>
                </c:pt>
                <c:pt idx="9">
                  <c:v>1.0182844579698385</c:v>
                </c:pt>
                <c:pt idx="10">
                  <c:v>1.0934618232103497</c:v>
                </c:pt>
                <c:pt idx="11">
                  <c:v>1.1593008349741112</c:v>
                </c:pt>
              </c:numCache>
            </c:numRef>
          </c:val>
          <c:smooth val="0"/>
          <c:extLst>
            <c:ext xmlns:c16="http://schemas.microsoft.com/office/drawing/2014/chart" uri="{C3380CC4-5D6E-409C-BE32-E72D297353CC}">
              <c16:uniqueId val="{00000001-434A-404B-A0C0-6BD3D1853247}"/>
            </c:ext>
          </c:extLst>
        </c:ser>
        <c:ser>
          <c:idx val="1"/>
          <c:order val="2"/>
          <c:tx>
            <c:strRef>
              <c:f>'Figure 3.3.3'!$B$6</c:f>
              <c:strCache>
                <c:ptCount val="1"/>
                <c:pt idx="0">
                  <c:v>Group 2</c:v>
                </c:pt>
              </c:strCache>
            </c:strRef>
          </c:tx>
          <c:spPr>
            <a:ln w="25400">
              <a:solidFill>
                <a:srgbClr val="660066"/>
              </a:solidFill>
              <a:prstDash val="solid"/>
            </a:ln>
          </c:spPr>
          <c:marker>
            <c:symbol val="none"/>
          </c:marker>
          <c:cat>
            <c:numRef>
              <c:f>'Figure 3.3.3'!$C$4:$N$4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'Figure 3.3.3'!$C$6:$N$6</c:f>
              <c:numCache>
                <c:formatCode>0.000</c:formatCode>
                <c:ptCount val="12"/>
                <c:pt idx="0">
                  <c:v>-1.617076966401549</c:v>
                </c:pt>
                <c:pt idx="1">
                  <c:v>-1.3092174579447755</c:v>
                </c:pt>
                <c:pt idx="2">
                  <c:v>-1.1066707501266555</c:v>
                </c:pt>
                <c:pt idx="3">
                  <c:v>-0.7122784513938184</c:v>
                </c:pt>
                <c:pt idx="4">
                  <c:v>-2.21812611104414E-2</c:v>
                </c:pt>
                <c:pt idx="5">
                  <c:v>0.58177834858633848</c:v>
                </c:pt>
                <c:pt idx="6">
                  <c:v>0.6198609757072685</c:v>
                </c:pt>
                <c:pt idx="7">
                  <c:v>0.79355696997104497</c:v>
                </c:pt>
                <c:pt idx="8">
                  <c:v>0.86569902912838192</c:v>
                </c:pt>
                <c:pt idx="9">
                  <c:v>0.85536088867880733</c:v>
                </c:pt>
                <c:pt idx="10">
                  <c:v>1.051168674905407</c:v>
                </c:pt>
                <c:pt idx="11">
                  <c:v>1.1335968161867735</c:v>
                </c:pt>
              </c:numCache>
            </c:numRef>
          </c:val>
          <c:smooth val="0"/>
          <c:extLst>
            <c:ext xmlns:c16="http://schemas.microsoft.com/office/drawing/2014/chart" uri="{C3380CC4-5D6E-409C-BE32-E72D297353CC}">
              <c16:uniqueId val="{00000002-434A-404B-A0C0-6BD3D1853247}"/>
            </c:ext>
          </c:extLst>
        </c:ser>
        <c:dLbls>
          <c:showLegendKey val="0"/>
          <c:showVal val="0"/>
          <c:showCatName val="0"/>
          <c:showSerName val="0"/>
          <c:showPercent val="0"/>
          <c:showBubbleSize val="0"/>
        </c:dLbls>
        <c:smooth val="0"/>
        <c:axId val="559152408"/>
        <c:axId val="1"/>
      </c:lineChart>
      <c:catAx>
        <c:axId val="559152408"/>
        <c:scaling>
          <c:orientation val="minMax"/>
        </c:scaling>
        <c:delete val="0"/>
        <c:axPos val="b"/>
        <c:numFmt formatCode="dd/mm/yyyy" sourceLinked="0"/>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0"/>
        <c:lblAlgn val="ctr"/>
        <c:lblOffset val="100"/>
        <c:tickLblSkip val="1"/>
        <c:tickMarkSkip val="1"/>
        <c:noMultiLvlLbl val="0"/>
      </c:catAx>
      <c:valAx>
        <c:axId val="1"/>
        <c:scaling>
          <c:orientation val="minMax"/>
        </c:scaling>
        <c:delete val="0"/>
        <c:axPos val="l"/>
        <c:majorGridlines>
          <c:spPr>
            <a:ln>
              <a:solidFill>
                <a:schemeClr val="bg1">
                  <a:lumMod val="50000"/>
                </a:schemeClr>
              </a:solidFill>
              <a:prstDash val="sysDot"/>
            </a:ln>
          </c:spPr>
        </c:majorGridlines>
        <c:numFmt formatCode="0.00" sourceLinked="0"/>
        <c:majorTickMark val="out"/>
        <c:minorTickMark val="none"/>
        <c:tickLblPos val="nextTo"/>
        <c:spPr>
          <a:ln>
            <a:solidFill>
              <a:schemeClr val="tx1"/>
            </a:solid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52408"/>
        <c:crosses val="autoZero"/>
        <c:crossBetween val="between"/>
      </c:valAx>
    </c:plotArea>
    <c:legend>
      <c:legendPos val="b"/>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3867418671001"/>
          <c:y val="7.6271186440677971E-2"/>
          <c:w val="0.77538578032719396"/>
          <c:h val="0.55084745762711862"/>
        </c:manualLayout>
      </c:layout>
      <c:bubbleChart>
        <c:varyColors val="0"/>
        <c:ser>
          <c:idx val="1"/>
          <c:order val="0"/>
          <c:tx>
            <c:v>Share of provisions in the loan portfolio</c:v>
          </c:tx>
          <c:spPr>
            <a:solidFill>
              <a:srgbClr val="FF99CC"/>
            </a:solidFill>
            <a:ln w="25400">
              <a:noFill/>
            </a:ln>
          </c:spPr>
          <c:invertIfNegative val="1"/>
          <c:dLbls>
            <c:dLbl>
              <c:idx val="3"/>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extLst>
                <c:ext xmlns:c16="http://schemas.microsoft.com/office/drawing/2014/chart" uri="{C3380CC4-5D6E-409C-BE32-E72D297353CC}">
                  <c16:uniqueId val="{00000000-8B74-4B65-B4CF-C8588CAF4FCA}"/>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3.3.4'!$B$5:$B$8</c:f>
              <c:numCache>
                <c:formatCode>General</c:formatCode>
                <c:ptCount val="4"/>
                <c:pt idx="0">
                  <c:v>1</c:v>
                </c:pt>
                <c:pt idx="1">
                  <c:v>2</c:v>
                </c:pt>
                <c:pt idx="2">
                  <c:v>3</c:v>
                </c:pt>
                <c:pt idx="3">
                  <c:v>4</c:v>
                </c:pt>
              </c:numCache>
            </c:numRef>
          </c:xVal>
          <c:yVal>
            <c:numRef>
              <c:f>'Figure 3.3.4'!$C$5:$C$8</c:f>
              <c:numCache>
                <c:formatCode>General</c:formatCode>
                <c:ptCount val="4"/>
                <c:pt idx="0">
                  <c:v>8</c:v>
                </c:pt>
                <c:pt idx="1">
                  <c:v>9</c:v>
                </c:pt>
                <c:pt idx="2">
                  <c:v>7</c:v>
                </c:pt>
                <c:pt idx="3">
                  <c:v>10</c:v>
                </c:pt>
              </c:numCache>
            </c:numRef>
          </c:yVal>
          <c:bubbleSize>
            <c:numRef>
              <c:f>'Figure 3.3.4'!$D$5:$D$8</c:f>
              <c:numCache>
                <c:formatCode>0.00</c:formatCode>
                <c:ptCount val="4"/>
                <c:pt idx="0">
                  <c:v>0.4074939052111593</c:v>
                </c:pt>
                <c:pt idx="1">
                  <c:v>0.25870724538972156</c:v>
                </c:pt>
                <c:pt idx="2">
                  <c:v>0.10126785697307196</c:v>
                </c:pt>
                <c:pt idx="3">
                  <c:v>7.9648425835809153E-2</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25400">
                    <a:noFill/>
                  </a:ln>
                </c14:spPr>
              </c14:invertSolidFillFmt>
            </c:ext>
            <c:ext xmlns:c16="http://schemas.microsoft.com/office/drawing/2014/chart" uri="{C3380CC4-5D6E-409C-BE32-E72D297353CC}">
              <c16:uniqueId val="{00000001-8B74-4B65-B4CF-C8588CAF4FCA}"/>
            </c:ext>
          </c:extLst>
        </c:ser>
        <c:dLbls>
          <c:showLegendKey val="0"/>
          <c:showVal val="0"/>
          <c:showCatName val="0"/>
          <c:showSerName val="0"/>
          <c:showPercent val="0"/>
          <c:showBubbleSize val="1"/>
        </c:dLbls>
        <c:bubbleScale val="100"/>
        <c:showNegBubbles val="0"/>
        <c:axId val="559150440"/>
        <c:axId val="1"/>
      </c:bubbleChart>
      <c:valAx>
        <c:axId val="559150440"/>
        <c:scaling>
          <c:orientation val="minMax"/>
          <c:max val="4.5"/>
          <c:min val="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Equity to assets by quartiles</a:t>
                </a:r>
              </a:p>
            </c:rich>
          </c:tx>
          <c:layout>
            <c:manualLayout>
              <c:xMode val="edge"/>
              <c:yMode val="edge"/>
              <c:x val="0.28923109226731275"/>
              <c:y val="0.741525423728813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majorUnit val="1"/>
        <c:minorUnit val="1"/>
      </c:valAx>
      <c:valAx>
        <c:axId val="1"/>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Number of banks</a:t>
                </a:r>
              </a:p>
            </c:rich>
          </c:tx>
          <c:layout>
            <c:manualLayout>
              <c:xMode val="edge"/>
              <c:yMode val="edge"/>
              <c:x val="1.8691540480516858E-2"/>
              <c:y val="0.187970105431736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50440"/>
        <c:crossesAt val="0"/>
        <c:crossBetween val="midCat"/>
      </c:valAx>
      <c:spPr>
        <a:solidFill>
          <a:srgbClr val="FFFFFF"/>
        </a:solidFill>
        <a:ln w="25400">
          <a:noFill/>
        </a:ln>
      </c:spPr>
    </c:plotArea>
    <c:legend>
      <c:legendPos val="r"/>
      <c:layout>
        <c:manualLayout>
          <c:xMode val="edge"/>
          <c:yMode val="edge"/>
          <c:wMode val="edge"/>
          <c:hMode val="edge"/>
          <c:x val="0.17538493842115888"/>
          <c:y val="0.88135593220338981"/>
          <c:w val="0.75692436906925087"/>
          <c:h val="0.9661016949152542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74230054158918E-2"/>
          <c:y val="5.0724817159254552E-2"/>
          <c:w val="0.90827938924293306"/>
          <c:h val="0.56159618997746119"/>
        </c:manualLayout>
      </c:layout>
      <c:barChart>
        <c:barDir val="col"/>
        <c:grouping val="clustered"/>
        <c:varyColors val="0"/>
        <c:ser>
          <c:idx val="0"/>
          <c:order val="0"/>
          <c:tx>
            <c:strRef>
              <c:f>'Figure 3.3.5'!$B$5</c:f>
              <c:strCache>
                <c:ptCount val="1"/>
                <c:pt idx="0">
                  <c:v>Group 1</c:v>
                </c:pt>
              </c:strCache>
            </c:strRef>
          </c:tx>
          <c:spPr>
            <a:solidFill>
              <a:srgbClr val="3366FF"/>
            </a:solidFill>
            <a:ln w="12700">
              <a:solidFill>
                <a:srgbClr val="000000"/>
              </a:solidFill>
              <a:prstDash val="solid"/>
            </a:ln>
          </c:spPr>
          <c:invertIfNegative val="0"/>
          <c:cat>
            <c:numRef>
              <c:f>'Figure 3.3.5'!$C$4:$H$4</c:f>
              <c:numCache>
                <c:formatCode>m/d/yyyy</c:formatCode>
                <c:ptCount val="6"/>
                <c:pt idx="0">
                  <c:v>39448</c:v>
                </c:pt>
                <c:pt idx="1">
                  <c:v>39814</c:v>
                </c:pt>
                <c:pt idx="2">
                  <c:v>40179</c:v>
                </c:pt>
                <c:pt idx="3">
                  <c:v>40269</c:v>
                </c:pt>
                <c:pt idx="4">
                  <c:v>40360</c:v>
                </c:pt>
                <c:pt idx="5">
                  <c:v>40452</c:v>
                </c:pt>
              </c:numCache>
            </c:numRef>
          </c:cat>
          <c:val>
            <c:numRef>
              <c:f>'Figure 3.3.5'!$C$5:$H$5</c:f>
              <c:numCache>
                <c:formatCode>0.00</c:formatCode>
                <c:ptCount val="6"/>
                <c:pt idx="0">
                  <c:v>0.67175580464222462</c:v>
                </c:pt>
                <c:pt idx="1">
                  <c:v>0.57537136840510383</c:v>
                </c:pt>
                <c:pt idx="2">
                  <c:v>0.47784499589712148</c:v>
                </c:pt>
                <c:pt idx="3">
                  <c:v>0.42340759913730008</c:v>
                </c:pt>
                <c:pt idx="4">
                  <c:v>0.39331407998205237</c:v>
                </c:pt>
                <c:pt idx="5">
                  <c:v>0.3282710585233376</c:v>
                </c:pt>
              </c:numCache>
            </c:numRef>
          </c:val>
          <c:extLst>
            <c:ext xmlns:c16="http://schemas.microsoft.com/office/drawing/2014/chart" uri="{C3380CC4-5D6E-409C-BE32-E72D297353CC}">
              <c16:uniqueId val="{00000000-D2FF-4253-83B7-B430F7D05350}"/>
            </c:ext>
          </c:extLst>
        </c:ser>
        <c:ser>
          <c:idx val="1"/>
          <c:order val="1"/>
          <c:tx>
            <c:strRef>
              <c:f>'Figure 3.3.5'!$B$6</c:f>
              <c:strCache>
                <c:ptCount val="1"/>
                <c:pt idx="0">
                  <c:v>Group 2</c:v>
                </c:pt>
              </c:strCache>
            </c:strRef>
          </c:tx>
          <c:spPr>
            <a:solidFill>
              <a:srgbClr val="008000"/>
            </a:solidFill>
            <a:ln w="12700">
              <a:solidFill>
                <a:srgbClr val="000000"/>
              </a:solidFill>
              <a:prstDash val="solid"/>
            </a:ln>
          </c:spPr>
          <c:invertIfNegative val="0"/>
          <c:cat>
            <c:numRef>
              <c:f>'Figure 3.3.5'!$C$4:$H$4</c:f>
              <c:numCache>
                <c:formatCode>m/d/yyyy</c:formatCode>
                <c:ptCount val="6"/>
                <c:pt idx="0">
                  <c:v>39448</c:v>
                </c:pt>
                <c:pt idx="1">
                  <c:v>39814</c:v>
                </c:pt>
                <c:pt idx="2">
                  <c:v>40179</c:v>
                </c:pt>
                <c:pt idx="3">
                  <c:v>40269</c:v>
                </c:pt>
                <c:pt idx="4">
                  <c:v>40360</c:v>
                </c:pt>
                <c:pt idx="5">
                  <c:v>40452</c:v>
                </c:pt>
              </c:numCache>
            </c:numRef>
          </c:cat>
          <c:val>
            <c:numRef>
              <c:f>'Figure 3.3.5'!$C$6:$H$6</c:f>
              <c:numCache>
                <c:formatCode>0.00</c:formatCode>
                <c:ptCount val="6"/>
                <c:pt idx="0">
                  <c:v>0.48019595915869906</c:v>
                </c:pt>
                <c:pt idx="1">
                  <c:v>0.40745838658901407</c:v>
                </c:pt>
                <c:pt idx="2">
                  <c:v>0.26640552213617497</c:v>
                </c:pt>
                <c:pt idx="3">
                  <c:v>0.24435303347916804</c:v>
                </c:pt>
                <c:pt idx="4">
                  <c:v>0.22586774434895249</c:v>
                </c:pt>
                <c:pt idx="5">
                  <c:v>0.22018419669180817</c:v>
                </c:pt>
              </c:numCache>
            </c:numRef>
          </c:val>
          <c:extLst>
            <c:ext xmlns:c16="http://schemas.microsoft.com/office/drawing/2014/chart" uri="{C3380CC4-5D6E-409C-BE32-E72D297353CC}">
              <c16:uniqueId val="{00000001-D2FF-4253-83B7-B430F7D05350}"/>
            </c:ext>
          </c:extLst>
        </c:ser>
        <c:ser>
          <c:idx val="2"/>
          <c:order val="2"/>
          <c:tx>
            <c:strRef>
              <c:f>'Figure 3.3.5'!$B$7</c:f>
              <c:strCache>
                <c:ptCount val="1"/>
                <c:pt idx="0">
                  <c:v>Group 3</c:v>
                </c:pt>
              </c:strCache>
            </c:strRef>
          </c:tx>
          <c:spPr>
            <a:solidFill>
              <a:srgbClr val="CC99FF"/>
            </a:solidFill>
            <a:ln w="12700">
              <a:solidFill>
                <a:srgbClr val="000000"/>
              </a:solidFill>
              <a:prstDash val="solid"/>
            </a:ln>
          </c:spPr>
          <c:invertIfNegative val="0"/>
          <c:cat>
            <c:numRef>
              <c:f>'Figure 3.3.5'!$C$4:$H$4</c:f>
              <c:numCache>
                <c:formatCode>m/d/yyyy</c:formatCode>
                <c:ptCount val="6"/>
                <c:pt idx="0">
                  <c:v>39448</c:v>
                </c:pt>
                <c:pt idx="1">
                  <c:v>39814</c:v>
                </c:pt>
                <c:pt idx="2">
                  <c:v>40179</c:v>
                </c:pt>
                <c:pt idx="3">
                  <c:v>40269</c:v>
                </c:pt>
                <c:pt idx="4">
                  <c:v>40360</c:v>
                </c:pt>
                <c:pt idx="5">
                  <c:v>40452</c:v>
                </c:pt>
              </c:numCache>
            </c:numRef>
          </c:cat>
          <c:val>
            <c:numRef>
              <c:f>'Figure 3.3.5'!$C$7:$H$7</c:f>
              <c:numCache>
                <c:formatCode>0.00</c:formatCode>
                <c:ptCount val="6"/>
                <c:pt idx="0">
                  <c:v>0.16713466699443524</c:v>
                </c:pt>
                <c:pt idx="1">
                  <c:v>0.12657982819678334</c:v>
                </c:pt>
                <c:pt idx="2">
                  <c:v>0.10841591175176662</c:v>
                </c:pt>
                <c:pt idx="3">
                  <c:v>0.13169588025579559</c:v>
                </c:pt>
                <c:pt idx="4">
                  <c:v>7.3443334041166944E-2</c:v>
                </c:pt>
                <c:pt idx="5">
                  <c:v>0.10600973942257819</c:v>
                </c:pt>
              </c:numCache>
            </c:numRef>
          </c:val>
          <c:extLst>
            <c:ext xmlns:c16="http://schemas.microsoft.com/office/drawing/2014/chart" uri="{C3380CC4-5D6E-409C-BE32-E72D297353CC}">
              <c16:uniqueId val="{00000002-D2FF-4253-83B7-B430F7D05350}"/>
            </c:ext>
          </c:extLst>
        </c:ser>
        <c:dLbls>
          <c:showLegendKey val="0"/>
          <c:showVal val="0"/>
          <c:showCatName val="0"/>
          <c:showSerName val="0"/>
          <c:showPercent val="0"/>
          <c:showBubbleSize val="0"/>
        </c:dLbls>
        <c:gapWidth val="150"/>
        <c:axId val="559155032"/>
        <c:axId val="1"/>
      </c:barChart>
      <c:lineChart>
        <c:grouping val="standard"/>
        <c:varyColors val="0"/>
        <c:ser>
          <c:idx val="6"/>
          <c:order val="3"/>
          <c:tx>
            <c:strRef>
              <c:f>'Figure 3.3.5'!$B$8</c:f>
              <c:strCache>
                <c:ptCount val="1"/>
                <c:pt idx="0">
                  <c:v>Liabilities to non-residents of the banking system,%</c:v>
                </c:pt>
              </c:strCache>
            </c:strRef>
          </c:tx>
          <c:spPr>
            <a:ln w="38100">
              <a:pattFill prst="pct75">
                <a:fgClr>
                  <a:srgbClr val="FF00FF"/>
                </a:fgClr>
                <a:bgClr>
                  <a:srgbClr val="FFFFFF"/>
                </a:bgClr>
              </a:pattFill>
              <a:prstDash val="solid"/>
            </a:ln>
          </c:spPr>
          <c:marker>
            <c:symbol val="none"/>
          </c:marker>
          <c:cat>
            <c:numRef>
              <c:f>'Figure 3.3.5'!$C$4:$H$4</c:f>
              <c:numCache>
                <c:formatCode>m/d/yyyy</c:formatCode>
                <c:ptCount val="6"/>
                <c:pt idx="0">
                  <c:v>39448</c:v>
                </c:pt>
                <c:pt idx="1">
                  <c:v>39814</c:v>
                </c:pt>
                <c:pt idx="2">
                  <c:v>40179</c:v>
                </c:pt>
                <c:pt idx="3">
                  <c:v>40269</c:v>
                </c:pt>
                <c:pt idx="4">
                  <c:v>40360</c:v>
                </c:pt>
                <c:pt idx="5">
                  <c:v>40452</c:v>
                </c:pt>
              </c:numCache>
            </c:numRef>
          </c:cat>
          <c:val>
            <c:numRef>
              <c:f>'Figure 3.3.5'!$C$8:$H$8</c:f>
              <c:numCache>
                <c:formatCode>0.00</c:formatCode>
                <c:ptCount val="6"/>
                <c:pt idx="0">
                  <c:v>0.53296076629707489</c:v>
                </c:pt>
                <c:pt idx="1">
                  <c:v>0.44950498540600786</c:v>
                </c:pt>
                <c:pt idx="2">
                  <c:v>0.33565277930803572</c:v>
                </c:pt>
                <c:pt idx="3">
                  <c:v>0.29596645255990156</c:v>
                </c:pt>
                <c:pt idx="4">
                  <c:v>0.27126532771236295</c:v>
                </c:pt>
                <c:pt idx="5">
                  <c:v>0.23593913294677998</c:v>
                </c:pt>
              </c:numCache>
            </c:numRef>
          </c:val>
          <c:smooth val="0"/>
          <c:extLst>
            <c:ext xmlns:c16="http://schemas.microsoft.com/office/drawing/2014/chart" uri="{C3380CC4-5D6E-409C-BE32-E72D297353CC}">
              <c16:uniqueId val="{00000003-D2FF-4253-83B7-B430F7D05350}"/>
            </c:ext>
          </c:extLst>
        </c:ser>
        <c:ser>
          <c:idx val="7"/>
          <c:order val="4"/>
          <c:tx>
            <c:strRef>
              <c:f>'Figure 3.3.5'!$B$9</c:f>
              <c:strCache>
                <c:ptCount val="1"/>
                <c:pt idx="0">
                  <c:v>Liabilities to residents of the banking system,%</c:v>
                </c:pt>
              </c:strCache>
            </c:strRef>
          </c:tx>
          <c:spPr>
            <a:ln w="38100">
              <a:pattFill prst="pct75">
                <a:fgClr>
                  <a:srgbClr val="0000FF"/>
                </a:fgClr>
                <a:bgClr>
                  <a:srgbClr val="FFFFFF"/>
                </a:bgClr>
              </a:pattFill>
              <a:prstDash val="solid"/>
            </a:ln>
          </c:spPr>
          <c:marker>
            <c:symbol val="none"/>
          </c:marker>
          <c:cat>
            <c:numRef>
              <c:f>'Figure 3.3.5'!$C$4:$H$4</c:f>
              <c:numCache>
                <c:formatCode>m/d/yyyy</c:formatCode>
                <c:ptCount val="6"/>
                <c:pt idx="0">
                  <c:v>39448</c:v>
                </c:pt>
                <c:pt idx="1">
                  <c:v>39814</c:v>
                </c:pt>
                <c:pt idx="2">
                  <c:v>40179</c:v>
                </c:pt>
                <c:pt idx="3">
                  <c:v>40269</c:v>
                </c:pt>
                <c:pt idx="4">
                  <c:v>40360</c:v>
                </c:pt>
                <c:pt idx="5">
                  <c:v>40452</c:v>
                </c:pt>
              </c:numCache>
            </c:numRef>
          </c:cat>
          <c:val>
            <c:numRef>
              <c:f>'Figure 3.3.5'!$C$9:$H$9</c:f>
              <c:numCache>
                <c:formatCode>0.00</c:formatCode>
                <c:ptCount val="6"/>
                <c:pt idx="0">
                  <c:v>0.43536182589277461</c:v>
                </c:pt>
                <c:pt idx="1">
                  <c:v>0.50300210053398198</c:v>
                </c:pt>
                <c:pt idx="2">
                  <c:v>0.61345648840195888</c:v>
                </c:pt>
                <c:pt idx="3">
                  <c:v>0.64253218192549488</c:v>
                </c:pt>
                <c:pt idx="4">
                  <c:v>0.6712274586923066</c:v>
                </c:pt>
                <c:pt idx="5">
                  <c:v>0.68326583383729711</c:v>
                </c:pt>
              </c:numCache>
            </c:numRef>
          </c:val>
          <c:smooth val="0"/>
          <c:extLst>
            <c:ext xmlns:c16="http://schemas.microsoft.com/office/drawing/2014/chart" uri="{C3380CC4-5D6E-409C-BE32-E72D297353CC}">
              <c16:uniqueId val="{00000004-D2FF-4253-83B7-B430F7D05350}"/>
            </c:ext>
          </c:extLst>
        </c:ser>
        <c:dLbls>
          <c:showLegendKey val="0"/>
          <c:showVal val="0"/>
          <c:showCatName val="0"/>
          <c:showSerName val="0"/>
          <c:showPercent val="0"/>
          <c:showBubbleSize val="0"/>
        </c:dLbls>
        <c:marker val="1"/>
        <c:smooth val="0"/>
        <c:axId val="559155032"/>
        <c:axId val="1"/>
      </c:lineChart>
      <c:catAx>
        <c:axId val="559155032"/>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55032"/>
        <c:crosses val="autoZero"/>
        <c:crossBetween val="between"/>
      </c:valAx>
      <c:spPr>
        <a:noFill/>
        <a:ln w="25400">
          <a:noFill/>
        </a:ln>
      </c:spPr>
    </c:plotArea>
    <c:legend>
      <c:legendPos val="b"/>
      <c:layout>
        <c:manualLayout>
          <c:xMode val="edge"/>
          <c:yMode val="edge"/>
          <c:wMode val="edge"/>
          <c:hMode val="edge"/>
          <c:x val="1.7897091722595078E-2"/>
          <c:y val="0.72101715546426259"/>
          <c:w val="0.99105356796843347"/>
          <c:h val="0.9891338582677164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76086956521738"/>
          <c:y val="5.3846153846153849E-2"/>
          <c:w val="0.78532608695652173"/>
          <c:h val="0.41923076923076924"/>
        </c:manualLayout>
      </c:layout>
      <c:barChart>
        <c:barDir val="col"/>
        <c:grouping val="stacked"/>
        <c:varyColors val="0"/>
        <c:ser>
          <c:idx val="0"/>
          <c:order val="0"/>
          <c:tx>
            <c:strRef>
              <c:f>'Figure 3.3.6'!$B$6</c:f>
              <c:strCache>
                <c:ptCount val="1"/>
                <c:pt idx="0">
                  <c:v>loans</c:v>
                </c:pt>
              </c:strCache>
            </c:strRef>
          </c:tx>
          <c:spPr>
            <a:solidFill>
              <a:srgbClr val="FF00FF"/>
            </a:solidFill>
            <a:ln w="25400">
              <a:noFill/>
            </a:ln>
          </c:spPr>
          <c:invertIfNegative val="0"/>
          <c:cat>
            <c:multiLvlStrRef>
              <c:f>'Figure 3.3.6'!$C$4:$K$5</c:f>
              <c:multiLvlStrCache>
                <c:ptCount val="9"/>
                <c:lvl>
                  <c:pt idx="0">
                    <c:v>01.01.2008</c:v>
                  </c:pt>
                  <c:pt idx="1">
                    <c:v>01.01.2009</c:v>
                  </c:pt>
                  <c:pt idx="2">
                    <c:v>01.01.2010</c:v>
                  </c:pt>
                  <c:pt idx="3">
                    <c:v>01.10.2010</c:v>
                  </c:pt>
                  <c:pt idx="5">
                    <c:v>01.01.2008</c:v>
                  </c:pt>
                  <c:pt idx="6">
                    <c:v>01.01.2009</c:v>
                  </c:pt>
                  <c:pt idx="7">
                    <c:v>01.01.2010</c:v>
                  </c:pt>
                  <c:pt idx="8">
                    <c:v>01.10.2010</c:v>
                  </c:pt>
                </c:lvl>
                <c:lvl>
                  <c:pt idx="0">
                    <c:v>Group 1</c:v>
                  </c:pt>
                  <c:pt idx="5">
                    <c:v>Group 2</c:v>
                  </c:pt>
                </c:lvl>
              </c:multiLvlStrCache>
            </c:multiLvlStrRef>
          </c:cat>
          <c:val>
            <c:numRef>
              <c:f>'Figure 3.3.6'!$C$6:$K$6</c:f>
              <c:numCache>
                <c:formatCode>#\ ##0_ ;\-#\ ##0\ </c:formatCode>
                <c:ptCount val="9"/>
                <c:pt idx="0">
                  <c:v>903.90616699999998</c:v>
                </c:pt>
                <c:pt idx="1">
                  <c:v>782.28955199999996</c:v>
                </c:pt>
                <c:pt idx="2">
                  <c:v>676.87221499999998</c:v>
                </c:pt>
                <c:pt idx="3">
                  <c:v>112.210613</c:v>
                </c:pt>
                <c:pt idx="5">
                  <c:v>878.35530600000004</c:v>
                </c:pt>
                <c:pt idx="6">
                  <c:v>625.21260500000005</c:v>
                </c:pt>
                <c:pt idx="7">
                  <c:v>442.92373199999997</c:v>
                </c:pt>
                <c:pt idx="8">
                  <c:v>327.36791699999998</c:v>
                </c:pt>
              </c:numCache>
            </c:numRef>
          </c:val>
          <c:extLst>
            <c:ext xmlns:c16="http://schemas.microsoft.com/office/drawing/2014/chart" uri="{C3380CC4-5D6E-409C-BE32-E72D297353CC}">
              <c16:uniqueId val="{00000000-AAF8-4728-B774-1794EBF6B1DD}"/>
            </c:ext>
          </c:extLst>
        </c:ser>
        <c:ser>
          <c:idx val="1"/>
          <c:order val="1"/>
          <c:tx>
            <c:strRef>
              <c:f>'Figure 3.3.6'!$B$7</c:f>
              <c:strCache>
                <c:ptCount val="1"/>
                <c:pt idx="0">
                  <c:v>deposist of SPVs</c:v>
                </c:pt>
              </c:strCache>
            </c:strRef>
          </c:tx>
          <c:spPr>
            <a:solidFill>
              <a:srgbClr val="008080"/>
            </a:solidFill>
            <a:ln w="25400">
              <a:noFill/>
            </a:ln>
          </c:spPr>
          <c:invertIfNegative val="0"/>
          <c:cat>
            <c:multiLvlStrRef>
              <c:f>'Figure 3.3.6'!$C$4:$K$5</c:f>
              <c:multiLvlStrCache>
                <c:ptCount val="9"/>
                <c:lvl>
                  <c:pt idx="0">
                    <c:v>01.01.2008</c:v>
                  </c:pt>
                  <c:pt idx="1">
                    <c:v>01.01.2009</c:v>
                  </c:pt>
                  <c:pt idx="2">
                    <c:v>01.01.2010</c:v>
                  </c:pt>
                  <c:pt idx="3">
                    <c:v>01.10.2010</c:v>
                  </c:pt>
                  <c:pt idx="5">
                    <c:v>01.01.2008</c:v>
                  </c:pt>
                  <c:pt idx="6">
                    <c:v>01.01.2009</c:v>
                  </c:pt>
                  <c:pt idx="7">
                    <c:v>01.01.2010</c:v>
                  </c:pt>
                  <c:pt idx="8">
                    <c:v>01.10.2010</c:v>
                  </c:pt>
                </c:lvl>
                <c:lvl>
                  <c:pt idx="0">
                    <c:v>Group 1</c:v>
                  </c:pt>
                  <c:pt idx="5">
                    <c:v>Group 2</c:v>
                  </c:pt>
                </c:lvl>
              </c:multiLvlStrCache>
            </c:multiLvlStrRef>
          </c:cat>
          <c:val>
            <c:numRef>
              <c:f>'Figure 3.3.6'!$C$7:$K$7</c:f>
              <c:numCache>
                <c:formatCode>#\ ##0_ ;\-#\ ##0\ </c:formatCode>
                <c:ptCount val="9"/>
                <c:pt idx="0">
                  <c:v>1199.8891329999999</c:v>
                </c:pt>
                <c:pt idx="1">
                  <c:v>1095.7223320000001</c:v>
                </c:pt>
                <c:pt idx="2">
                  <c:v>1154.22056</c:v>
                </c:pt>
                <c:pt idx="3">
                  <c:v>0.34545799999999999</c:v>
                </c:pt>
                <c:pt idx="5">
                  <c:v>1307.2434430000001</c:v>
                </c:pt>
                <c:pt idx="6">
                  <c:v>1171.697443</c:v>
                </c:pt>
                <c:pt idx="7">
                  <c:v>632.15772500000003</c:v>
                </c:pt>
                <c:pt idx="8">
                  <c:v>24.422571000000001</c:v>
                </c:pt>
              </c:numCache>
            </c:numRef>
          </c:val>
          <c:extLst>
            <c:ext xmlns:c16="http://schemas.microsoft.com/office/drawing/2014/chart" uri="{C3380CC4-5D6E-409C-BE32-E72D297353CC}">
              <c16:uniqueId val="{00000001-AAF8-4728-B774-1794EBF6B1DD}"/>
            </c:ext>
          </c:extLst>
        </c:ser>
        <c:ser>
          <c:idx val="2"/>
          <c:order val="2"/>
          <c:tx>
            <c:strRef>
              <c:f>'Figure 3.3.6'!$B$8</c:f>
              <c:strCache>
                <c:ptCount val="1"/>
                <c:pt idx="0">
                  <c:v>securities issued into circulation</c:v>
                </c:pt>
              </c:strCache>
            </c:strRef>
          </c:tx>
          <c:spPr>
            <a:solidFill>
              <a:srgbClr val="99CC00"/>
            </a:solidFill>
            <a:ln w="25400">
              <a:noFill/>
            </a:ln>
          </c:spPr>
          <c:invertIfNegative val="0"/>
          <c:cat>
            <c:multiLvlStrRef>
              <c:f>'Figure 3.3.6'!$C$4:$K$5</c:f>
              <c:multiLvlStrCache>
                <c:ptCount val="9"/>
                <c:lvl>
                  <c:pt idx="0">
                    <c:v>01.01.2008</c:v>
                  </c:pt>
                  <c:pt idx="1">
                    <c:v>01.01.2009</c:v>
                  </c:pt>
                  <c:pt idx="2">
                    <c:v>01.01.2010</c:v>
                  </c:pt>
                  <c:pt idx="3">
                    <c:v>01.10.2010</c:v>
                  </c:pt>
                  <c:pt idx="5">
                    <c:v>01.01.2008</c:v>
                  </c:pt>
                  <c:pt idx="6">
                    <c:v>01.01.2009</c:v>
                  </c:pt>
                  <c:pt idx="7">
                    <c:v>01.01.2010</c:v>
                  </c:pt>
                  <c:pt idx="8">
                    <c:v>01.10.2010</c:v>
                  </c:pt>
                </c:lvl>
                <c:lvl>
                  <c:pt idx="0">
                    <c:v>Group 1</c:v>
                  </c:pt>
                  <c:pt idx="5">
                    <c:v>Group 2</c:v>
                  </c:pt>
                </c:lvl>
              </c:multiLvlStrCache>
            </c:multiLvlStrRef>
          </c:cat>
          <c:val>
            <c:numRef>
              <c:f>'Figure 3.3.6'!$C$8:$K$8</c:f>
              <c:numCache>
                <c:formatCode>#\ ##0_ ;\-#\ ##0\ </c:formatCode>
                <c:ptCount val="9"/>
                <c:pt idx="0">
                  <c:v>83.771320000000003</c:v>
                </c:pt>
                <c:pt idx="1">
                  <c:v>30.582391000000001</c:v>
                </c:pt>
                <c:pt idx="2">
                  <c:v>30.324000000000002</c:v>
                </c:pt>
                <c:pt idx="3">
                  <c:v>538.81796899999995</c:v>
                </c:pt>
                <c:pt idx="5">
                  <c:v>232.377544</c:v>
                </c:pt>
                <c:pt idx="6">
                  <c:v>198.63043500000001</c:v>
                </c:pt>
                <c:pt idx="7">
                  <c:v>361.24119000000002</c:v>
                </c:pt>
                <c:pt idx="8">
                  <c:v>875.310877</c:v>
                </c:pt>
              </c:numCache>
            </c:numRef>
          </c:val>
          <c:extLst>
            <c:ext xmlns:c16="http://schemas.microsoft.com/office/drawing/2014/chart" uri="{C3380CC4-5D6E-409C-BE32-E72D297353CC}">
              <c16:uniqueId val="{00000002-AAF8-4728-B774-1794EBF6B1DD}"/>
            </c:ext>
          </c:extLst>
        </c:ser>
        <c:ser>
          <c:idx val="3"/>
          <c:order val="3"/>
          <c:tx>
            <c:strRef>
              <c:f>'Figure 3.3.6'!$B$9</c:f>
              <c:strCache>
                <c:ptCount val="1"/>
                <c:pt idx="0">
                  <c:v>subordinated debts</c:v>
                </c:pt>
              </c:strCache>
            </c:strRef>
          </c:tx>
          <c:spPr>
            <a:solidFill>
              <a:srgbClr val="3366FF"/>
            </a:solidFill>
            <a:ln w="25400">
              <a:noFill/>
            </a:ln>
          </c:spPr>
          <c:invertIfNegative val="0"/>
          <c:cat>
            <c:multiLvlStrRef>
              <c:f>'Figure 3.3.6'!$C$4:$K$5</c:f>
              <c:multiLvlStrCache>
                <c:ptCount val="9"/>
                <c:lvl>
                  <c:pt idx="0">
                    <c:v>01.01.2008</c:v>
                  </c:pt>
                  <c:pt idx="1">
                    <c:v>01.01.2009</c:v>
                  </c:pt>
                  <c:pt idx="2">
                    <c:v>01.01.2010</c:v>
                  </c:pt>
                  <c:pt idx="3">
                    <c:v>01.10.2010</c:v>
                  </c:pt>
                  <c:pt idx="5">
                    <c:v>01.01.2008</c:v>
                  </c:pt>
                  <c:pt idx="6">
                    <c:v>01.01.2009</c:v>
                  </c:pt>
                  <c:pt idx="7">
                    <c:v>01.01.2010</c:v>
                  </c:pt>
                  <c:pt idx="8">
                    <c:v>01.10.2010</c:v>
                  </c:pt>
                </c:lvl>
                <c:lvl>
                  <c:pt idx="0">
                    <c:v>Group 1</c:v>
                  </c:pt>
                  <c:pt idx="5">
                    <c:v>Group 2</c:v>
                  </c:pt>
                </c:lvl>
              </c:multiLvlStrCache>
            </c:multiLvlStrRef>
          </c:cat>
          <c:val>
            <c:numRef>
              <c:f>'Figure 3.3.6'!$C$9:$K$9</c:f>
              <c:numCache>
                <c:formatCode>#\ ##0_ ;\-#\ ##0\ </c:formatCode>
                <c:ptCount val="9"/>
                <c:pt idx="0">
                  <c:v>3.9097499999999998</c:v>
                </c:pt>
                <c:pt idx="1">
                  <c:v>4.4149820000000002</c:v>
                </c:pt>
                <c:pt idx="2">
                  <c:v>4.0826500000000001</c:v>
                </c:pt>
                <c:pt idx="3">
                  <c:v>125.020482</c:v>
                </c:pt>
                <c:pt idx="5">
                  <c:v>84.53434</c:v>
                </c:pt>
                <c:pt idx="6">
                  <c:v>87.834230000000005</c:v>
                </c:pt>
                <c:pt idx="7">
                  <c:v>123.77290000000001</c:v>
                </c:pt>
                <c:pt idx="8">
                  <c:v>126.03148</c:v>
                </c:pt>
              </c:numCache>
            </c:numRef>
          </c:val>
          <c:extLst>
            <c:ext xmlns:c16="http://schemas.microsoft.com/office/drawing/2014/chart" uri="{C3380CC4-5D6E-409C-BE32-E72D297353CC}">
              <c16:uniqueId val="{00000003-AAF8-4728-B774-1794EBF6B1DD}"/>
            </c:ext>
          </c:extLst>
        </c:ser>
        <c:ser>
          <c:idx val="4"/>
          <c:order val="4"/>
          <c:tx>
            <c:strRef>
              <c:f>'Figure 3.3.6'!$B$10</c:f>
              <c:strCache>
                <c:ptCount val="1"/>
                <c:pt idx="0">
                  <c:v>others</c:v>
                </c:pt>
              </c:strCache>
            </c:strRef>
          </c:tx>
          <c:spPr>
            <a:solidFill>
              <a:srgbClr val="FFCC00"/>
            </a:solidFill>
            <a:ln w="25400">
              <a:noFill/>
            </a:ln>
          </c:spPr>
          <c:invertIfNegative val="0"/>
          <c:cat>
            <c:multiLvlStrRef>
              <c:f>'Figure 3.3.6'!$C$4:$K$5</c:f>
              <c:multiLvlStrCache>
                <c:ptCount val="9"/>
                <c:lvl>
                  <c:pt idx="0">
                    <c:v>01.01.2008</c:v>
                  </c:pt>
                  <c:pt idx="1">
                    <c:v>01.01.2009</c:v>
                  </c:pt>
                  <c:pt idx="2">
                    <c:v>01.01.2010</c:v>
                  </c:pt>
                  <c:pt idx="3">
                    <c:v>01.10.2010</c:v>
                  </c:pt>
                  <c:pt idx="5">
                    <c:v>01.01.2008</c:v>
                  </c:pt>
                  <c:pt idx="6">
                    <c:v>01.01.2009</c:v>
                  </c:pt>
                  <c:pt idx="7">
                    <c:v>01.01.2010</c:v>
                  </c:pt>
                  <c:pt idx="8">
                    <c:v>01.10.2010</c:v>
                  </c:pt>
                </c:lvl>
                <c:lvl>
                  <c:pt idx="0">
                    <c:v>Group 1</c:v>
                  </c:pt>
                  <c:pt idx="5">
                    <c:v>Group 2</c:v>
                  </c:pt>
                </c:lvl>
              </c:multiLvlStrCache>
            </c:multiLvlStrRef>
          </c:cat>
          <c:val>
            <c:numRef>
              <c:f>'Figure 3.3.6'!$C$10:$K$10</c:f>
              <c:numCache>
                <c:formatCode>#\ ##0_ ;\-#\ ##0\ </c:formatCode>
                <c:ptCount val="9"/>
                <c:pt idx="0">
                  <c:v>194.36255199999999</c:v>
                </c:pt>
                <c:pt idx="1">
                  <c:v>164.269057</c:v>
                </c:pt>
                <c:pt idx="2">
                  <c:v>373.986355</c:v>
                </c:pt>
                <c:pt idx="3">
                  <c:v>27.012367999999999</c:v>
                </c:pt>
                <c:pt idx="5">
                  <c:v>500.37862699999999</c:v>
                </c:pt>
                <c:pt idx="6">
                  <c:v>452.08694500000001</c:v>
                </c:pt>
                <c:pt idx="7">
                  <c:v>316.36225000000002</c:v>
                </c:pt>
                <c:pt idx="8">
                  <c:v>274.417281</c:v>
                </c:pt>
              </c:numCache>
            </c:numRef>
          </c:val>
          <c:extLst>
            <c:ext xmlns:c16="http://schemas.microsoft.com/office/drawing/2014/chart" uri="{C3380CC4-5D6E-409C-BE32-E72D297353CC}">
              <c16:uniqueId val="{00000004-AAF8-4728-B774-1794EBF6B1DD}"/>
            </c:ext>
          </c:extLst>
        </c:ser>
        <c:dLbls>
          <c:showLegendKey val="0"/>
          <c:showVal val="0"/>
          <c:showCatName val="0"/>
          <c:showSerName val="0"/>
          <c:showPercent val="0"/>
          <c:showBubbleSize val="0"/>
        </c:dLbls>
        <c:gapWidth val="150"/>
        <c:overlap val="100"/>
        <c:axId val="559157656"/>
        <c:axId val="1"/>
      </c:barChart>
      <c:catAx>
        <c:axId val="559157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358695652173913E-2"/>
              <c:y val="0.15769230769230769"/>
            </c:manualLayout>
          </c:layout>
          <c:overlay val="0"/>
          <c:spPr>
            <a:noFill/>
            <a:ln w="25400">
              <a:noFill/>
            </a:ln>
          </c:spPr>
        </c:title>
        <c:numFmt formatCode="#\ ##0_ ;\-#\ ##0\ "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57656"/>
        <c:crosses val="autoZero"/>
        <c:crossBetween val="between"/>
      </c:valAx>
      <c:spPr>
        <a:noFill/>
        <a:ln w="25400">
          <a:noFill/>
        </a:ln>
      </c:spPr>
    </c:plotArea>
    <c:legend>
      <c:legendPos val="r"/>
      <c:layout>
        <c:manualLayout>
          <c:xMode val="edge"/>
          <c:yMode val="edge"/>
          <c:wMode val="edge"/>
          <c:hMode val="edge"/>
          <c:x val="1.358695652173913E-2"/>
          <c:y val="0.75384615384615383"/>
          <c:w val="0.98913043478260865"/>
          <c:h val="0.988461538461538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8621024051853"/>
          <c:y val="4.8442988421463461E-2"/>
          <c:w val="0.75814039578079095"/>
          <c:h val="0.53633308609477404"/>
        </c:manualLayout>
      </c:layout>
      <c:barChart>
        <c:barDir val="col"/>
        <c:grouping val="stacked"/>
        <c:varyColors val="0"/>
        <c:ser>
          <c:idx val="0"/>
          <c:order val="0"/>
          <c:tx>
            <c:strRef>
              <c:f>'Figure 3.3.7'!$B$5</c:f>
              <c:strCache>
                <c:ptCount val="1"/>
                <c:pt idx="0">
                  <c:v>Deposits of legal entities, KZT bln.</c:v>
                </c:pt>
              </c:strCache>
            </c:strRef>
          </c:tx>
          <c:spPr>
            <a:solidFill>
              <a:schemeClr val="tx2">
                <a:lumMod val="60000"/>
                <a:lumOff val="40000"/>
              </a:schemeClr>
            </a:solidFill>
            <a:ln w="12700">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3.3.7'!$C$5:$J$5</c:f>
              <c:numCache>
                <c:formatCode>#,##0</c:formatCode>
                <c:ptCount val="8"/>
                <c:pt idx="0">
                  <c:v>3088.2525679999999</c:v>
                </c:pt>
                <c:pt idx="1">
                  <c:v>3778.2989630000002</c:v>
                </c:pt>
                <c:pt idx="2">
                  <c:v>3733.8265230000002</c:v>
                </c:pt>
                <c:pt idx="3">
                  <c:v>4165.2048139999997</c:v>
                </c:pt>
                <c:pt idx="4">
                  <c:v>4066.4535369999999</c:v>
                </c:pt>
                <c:pt idx="5">
                  <c:v>4492.5948239999998</c:v>
                </c:pt>
                <c:pt idx="6">
                  <c:v>4667.2764779999998</c:v>
                </c:pt>
                <c:pt idx="7">
                  <c:v>4593.6090450000002</c:v>
                </c:pt>
              </c:numCache>
            </c:numRef>
          </c:val>
          <c:extLst>
            <c:ext xmlns:c16="http://schemas.microsoft.com/office/drawing/2014/chart" uri="{C3380CC4-5D6E-409C-BE32-E72D297353CC}">
              <c16:uniqueId val="{00000000-842B-4FFD-8C9A-FE2FE585588E}"/>
            </c:ext>
          </c:extLst>
        </c:ser>
        <c:ser>
          <c:idx val="1"/>
          <c:order val="1"/>
          <c:tx>
            <c:strRef>
              <c:f>'Figure 3.3.7'!$B$7</c:f>
              <c:strCache>
                <c:ptCount val="1"/>
                <c:pt idx="0">
                  <c:v>Deposits of individulas, KZT bln.</c:v>
                </c:pt>
              </c:strCache>
            </c:strRef>
          </c:tx>
          <c:spPr>
            <a:solidFill>
              <a:srgbClr val="1F497D">
                <a:lumMod val="20000"/>
                <a:lumOff val="80000"/>
              </a:srgbClr>
            </a:solidFill>
            <a:ln>
              <a:solidFill>
                <a:prstClr val="black"/>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3.3.7'!$C$7:$J$7</c:f>
              <c:numCache>
                <c:formatCode>#,##0</c:formatCode>
                <c:ptCount val="8"/>
                <c:pt idx="0">
                  <c:v>1500.304613</c:v>
                </c:pt>
                <c:pt idx="1">
                  <c:v>1614.7911140000001</c:v>
                </c:pt>
                <c:pt idx="2">
                  <c:v>1635.978971</c:v>
                </c:pt>
                <c:pt idx="3">
                  <c:v>1868.7259039999999</c:v>
                </c:pt>
                <c:pt idx="4">
                  <c:v>1937.393073</c:v>
                </c:pt>
                <c:pt idx="5">
                  <c:v>1977.6721219999999</c:v>
                </c:pt>
                <c:pt idx="6">
                  <c:v>2041.163591</c:v>
                </c:pt>
                <c:pt idx="7">
                  <c:v>2137.072991</c:v>
                </c:pt>
              </c:numCache>
            </c:numRef>
          </c:val>
          <c:extLst>
            <c:ext xmlns:c16="http://schemas.microsoft.com/office/drawing/2014/chart" uri="{C3380CC4-5D6E-409C-BE32-E72D297353CC}">
              <c16:uniqueId val="{00000001-842B-4FFD-8C9A-FE2FE585588E}"/>
            </c:ext>
          </c:extLst>
        </c:ser>
        <c:dLbls>
          <c:showLegendKey val="0"/>
          <c:showVal val="1"/>
          <c:showCatName val="0"/>
          <c:showSerName val="0"/>
          <c:showPercent val="0"/>
          <c:showBubbleSize val="0"/>
        </c:dLbls>
        <c:gapWidth val="150"/>
        <c:overlap val="100"/>
        <c:axId val="559167496"/>
        <c:axId val="1"/>
      </c:barChart>
      <c:lineChart>
        <c:grouping val="standard"/>
        <c:varyColors val="0"/>
        <c:ser>
          <c:idx val="2"/>
          <c:order val="2"/>
          <c:tx>
            <c:strRef>
              <c:f>'Figure 3.3.7'!$B$6</c:f>
              <c:strCache>
                <c:ptCount val="1"/>
                <c:pt idx="0">
                  <c:v>Rate of growth in deposits of legal entities (year to year)</c:v>
                </c:pt>
              </c:strCache>
            </c:strRef>
          </c:tx>
          <c:spPr>
            <a:ln w="25400">
              <a:solidFill>
                <a:srgbClr val="99CC00"/>
              </a:solidFill>
              <a:prstDash val="solid"/>
            </a:ln>
          </c:spPr>
          <c:marker>
            <c:symbol val="triangle"/>
            <c:size val="5"/>
            <c:spPr>
              <a:solidFill>
                <a:srgbClr val="99CC00"/>
              </a:solidFill>
              <a:ln>
                <a:solidFill>
                  <a:srgbClr val="99CC00"/>
                </a:solidFill>
                <a:prstDash val="solid"/>
              </a:ln>
            </c:spPr>
          </c:marker>
          <c:dLbls>
            <c:delete val="1"/>
          </c:dLbls>
          <c:cat>
            <c:strRef>
              <c:f>'Figure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3.3.7'!$C$6:$J$6</c:f>
              <c:numCache>
                <c:formatCode>#,##0</c:formatCode>
                <c:ptCount val="8"/>
                <c:pt idx="0">
                  <c:v>26.200684935059556</c:v>
                </c:pt>
                <c:pt idx="1">
                  <c:v>43.903075312549987</c:v>
                </c:pt>
                <c:pt idx="2">
                  <c:v>29.444343095400058</c:v>
                </c:pt>
                <c:pt idx="3">
                  <c:v>21.934951815367199</c:v>
                </c:pt>
                <c:pt idx="4">
                  <c:v>31.67490182428628</c:v>
                </c:pt>
                <c:pt idx="5">
                  <c:v>18.905223435067796</c:v>
                </c:pt>
                <c:pt idx="6">
                  <c:v>24.999821208886928</c:v>
                </c:pt>
                <c:pt idx="7">
                  <c:v>10.285310089915797</c:v>
                </c:pt>
              </c:numCache>
            </c:numRef>
          </c:val>
          <c:smooth val="0"/>
          <c:extLst>
            <c:ext xmlns:c16="http://schemas.microsoft.com/office/drawing/2014/chart" uri="{C3380CC4-5D6E-409C-BE32-E72D297353CC}">
              <c16:uniqueId val="{00000002-842B-4FFD-8C9A-FE2FE585588E}"/>
            </c:ext>
          </c:extLst>
        </c:ser>
        <c:ser>
          <c:idx val="3"/>
          <c:order val="3"/>
          <c:tx>
            <c:strRef>
              <c:f>'Figure 3.3.7'!$B$8</c:f>
              <c:strCache>
                <c:ptCount val="1"/>
                <c:pt idx="0">
                  <c:v>Rate of growth in deposits of individuals (year to year)</c:v>
                </c:pt>
              </c:strCache>
            </c:strRef>
          </c:tx>
          <c:spPr>
            <a:ln w="25400">
              <a:solidFill>
                <a:srgbClr val="666699"/>
              </a:solidFill>
              <a:prstDash val="solid"/>
            </a:ln>
          </c:spPr>
          <c:marker>
            <c:symbol val="x"/>
            <c:size val="4"/>
            <c:spPr>
              <a:solidFill>
                <a:srgbClr val="666699"/>
              </a:solidFill>
              <a:ln>
                <a:solidFill>
                  <a:srgbClr val="666699"/>
                </a:solidFill>
                <a:prstDash val="solid"/>
              </a:ln>
            </c:spPr>
          </c:marker>
          <c:dLbls>
            <c:delete val="1"/>
          </c:dLbls>
          <c:cat>
            <c:strRef>
              <c:f>'Figure 3.3.7'!$C$4:$J$4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3.3.7'!$C$8:$J$8</c:f>
              <c:numCache>
                <c:formatCode>#,##0</c:formatCode>
                <c:ptCount val="8"/>
                <c:pt idx="0">
                  <c:v>3.6229066867937263</c:v>
                </c:pt>
                <c:pt idx="1">
                  <c:v>7.653727400322083</c:v>
                </c:pt>
                <c:pt idx="2">
                  <c:v>10.770400924495675</c:v>
                </c:pt>
                <c:pt idx="3">
                  <c:v>20.837494434864539</c:v>
                </c:pt>
                <c:pt idx="4">
                  <c:v>29.133314409131913</c:v>
                </c:pt>
                <c:pt idx="5">
                  <c:v>22.472318856220781</c:v>
                </c:pt>
                <c:pt idx="6">
                  <c:v>24.767104417749877</c:v>
                </c:pt>
                <c:pt idx="7">
                  <c:v>14.359895500223146</c:v>
                </c:pt>
              </c:numCache>
            </c:numRef>
          </c:val>
          <c:smooth val="0"/>
          <c:extLst>
            <c:ext xmlns:c16="http://schemas.microsoft.com/office/drawing/2014/chart" uri="{C3380CC4-5D6E-409C-BE32-E72D297353CC}">
              <c16:uniqueId val="{00000003-842B-4FFD-8C9A-FE2FE585588E}"/>
            </c:ext>
          </c:extLst>
        </c:ser>
        <c:dLbls>
          <c:showLegendKey val="0"/>
          <c:showVal val="1"/>
          <c:showCatName val="0"/>
          <c:showSerName val="0"/>
          <c:showPercent val="0"/>
          <c:showBubbleSize val="0"/>
        </c:dLbls>
        <c:marker val="1"/>
        <c:smooth val="0"/>
        <c:axId val="3"/>
        <c:axId val="4"/>
      </c:lineChart>
      <c:catAx>
        <c:axId val="559167496"/>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627906976744186E-2"/>
              <c:y val="0.21107302763625133"/>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67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883818592443381"/>
              <c:y val="0.29065780272275654"/>
            </c:manualLayout>
          </c:layout>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wMode val="edge"/>
          <c:hMode val="edge"/>
          <c:x val="6.9755234084111573E-3"/>
          <c:y val="0.80969003442043785"/>
          <c:w val="1"/>
          <c:h val="0.9896211935445784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2843601895735"/>
          <c:y val="4.7945285653369897E-2"/>
          <c:w val="0.75355450236966826"/>
          <c:h val="0.50000083609942891"/>
        </c:manualLayout>
      </c:layout>
      <c:barChart>
        <c:barDir val="col"/>
        <c:grouping val="clustered"/>
        <c:varyColors val="0"/>
        <c:ser>
          <c:idx val="2"/>
          <c:order val="2"/>
          <c:tx>
            <c:strRef>
              <c:f>'Figure 3.3.8'!$B$5</c:f>
              <c:strCache>
                <c:ptCount val="1"/>
                <c:pt idx="0">
                  <c:v>Disposable income of households, KZT bln. </c:v>
                </c:pt>
              </c:strCache>
            </c:strRef>
          </c:tx>
          <c:spPr>
            <a:gradFill rotWithShape="0">
              <a:gsLst>
                <a:gs pos="0">
                  <a:srgbClr val="CCFFCC"/>
                </a:gs>
                <a:gs pos="50000">
                  <a:srgbClr val="008000"/>
                </a:gs>
                <a:gs pos="100000">
                  <a:srgbClr val="CCFFCC"/>
                </a:gs>
              </a:gsLst>
              <a:lin ang="5400000" scaled="1"/>
            </a:gradFill>
            <a:ln w="25400">
              <a:pattFill prst="pct50">
                <a:fgClr>
                  <a:srgbClr val="008000"/>
                </a:fgClr>
                <a:bgClr>
                  <a:srgbClr val="FFFFFF"/>
                </a:bgClr>
              </a:pattFill>
              <a:prstDash val="solid"/>
            </a:ln>
          </c:spPr>
          <c:invertIfNegative val="0"/>
          <c:cat>
            <c:numRef>
              <c:f>'Figure 3.3.8'!$D$4:$N$4</c:f>
              <c:numCache>
                <c:formatCode>m/d/yyyy</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'Figure 3.3.8'!$D$5:$N$5</c:f>
              <c:numCache>
                <c:formatCode>_-* #\ ##0_р_._-;\-* #\ ##0_р_._-;_-* "-"??_р_._-;_-@_-</c:formatCode>
                <c:ptCount val="11"/>
                <c:pt idx="0">
                  <c:v>1795.6895320756246</c:v>
                </c:pt>
                <c:pt idx="1">
                  <c:v>1954.7438667750016</c:v>
                </c:pt>
                <c:pt idx="2">
                  <c:v>2052.826530735183</c:v>
                </c:pt>
                <c:pt idx="3">
                  <c:v>2379.7353117854209</c:v>
                </c:pt>
                <c:pt idx="4">
                  <c:v>2142.0800485256491</c:v>
                </c:pt>
                <c:pt idx="5">
                  <c:v>2317.9126603506111</c:v>
                </c:pt>
                <c:pt idx="6">
                  <c:v>2208.2122578142876</c:v>
                </c:pt>
                <c:pt idx="7">
                  <c:v>2708.3110454914176</c:v>
                </c:pt>
                <c:pt idx="8">
                  <c:v>2375.3520224403178</c:v>
                </c:pt>
                <c:pt idx="9">
                  <c:v>2708.0439466550192</c:v>
                </c:pt>
                <c:pt idx="10">
                  <c:v>2653.5590434740611</c:v>
                </c:pt>
              </c:numCache>
            </c:numRef>
          </c:val>
          <c:extLst>
            <c:ext xmlns:c16="http://schemas.microsoft.com/office/drawing/2014/chart" uri="{C3380CC4-5D6E-409C-BE32-E72D297353CC}">
              <c16:uniqueId val="{00000000-06DF-49E8-8C30-4140655DAE79}"/>
            </c:ext>
          </c:extLst>
        </c:ser>
        <c:dLbls>
          <c:showLegendKey val="0"/>
          <c:showVal val="0"/>
          <c:showCatName val="0"/>
          <c:showSerName val="0"/>
          <c:showPercent val="0"/>
          <c:showBubbleSize val="0"/>
        </c:dLbls>
        <c:gapWidth val="60"/>
        <c:axId val="559166512"/>
        <c:axId val="1"/>
      </c:barChart>
      <c:lineChart>
        <c:grouping val="standard"/>
        <c:varyColors val="0"/>
        <c:ser>
          <c:idx val="0"/>
          <c:order val="0"/>
          <c:tx>
            <c:strRef>
              <c:f>'Figure 3.3.8'!$B$6</c:f>
              <c:strCache>
                <c:ptCount val="1"/>
                <c:pt idx="0">
                  <c:v>Average wage (growth rate qtr. to qtr.,right axis)</c:v>
                </c:pt>
              </c:strCache>
            </c:strRef>
          </c:tx>
          <c:spPr>
            <a:ln w="3175">
              <a:solidFill>
                <a:srgbClr val="FF0000"/>
              </a:solidFill>
              <a:prstDash val="solid"/>
            </a:ln>
          </c:spPr>
          <c:marker>
            <c:symbol val="circle"/>
            <c:size val="6"/>
            <c:spPr>
              <a:solidFill>
                <a:srgbClr val="800000"/>
              </a:solidFill>
              <a:ln>
                <a:solidFill>
                  <a:srgbClr val="FF0000"/>
                </a:solidFill>
                <a:prstDash val="solid"/>
              </a:ln>
            </c:spPr>
          </c:marker>
          <c:cat>
            <c:numRef>
              <c:f>'Figure 3.3.8'!$C$4:$N$4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'Figure 3.3.8'!$D$6:$N$6</c:f>
              <c:numCache>
                <c:formatCode>General</c:formatCode>
                <c:ptCount val="11"/>
                <c:pt idx="0">
                  <c:v>-5.0895639963009955</c:v>
                </c:pt>
                <c:pt idx="1">
                  <c:v>3.1184710757954548</c:v>
                </c:pt>
                <c:pt idx="2">
                  <c:v>7.5452957495633086</c:v>
                </c:pt>
                <c:pt idx="3">
                  <c:v>11.112443059218407</c:v>
                </c:pt>
                <c:pt idx="4">
                  <c:v>7.3243826420522566</c:v>
                </c:pt>
                <c:pt idx="5">
                  <c:v>13.672637599753386</c:v>
                </c:pt>
                <c:pt idx="6">
                  <c:v>17.061684419632158</c:v>
                </c:pt>
                <c:pt idx="7">
                  <c:v>24.012741035037848</c:v>
                </c:pt>
                <c:pt idx="8">
                  <c:v>16.174606980169187</c:v>
                </c:pt>
                <c:pt idx="9">
                  <c:v>32.972565674555597</c:v>
                </c:pt>
                <c:pt idx="10">
                  <c:v>37.632290988800207</c:v>
                </c:pt>
              </c:numCache>
            </c:numRef>
          </c:val>
          <c:smooth val="0"/>
          <c:extLst>
            <c:ext xmlns:c16="http://schemas.microsoft.com/office/drawing/2014/chart" uri="{C3380CC4-5D6E-409C-BE32-E72D297353CC}">
              <c16:uniqueId val="{00000001-06DF-49E8-8C30-4140655DAE79}"/>
            </c:ext>
          </c:extLst>
        </c:ser>
        <c:ser>
          <c:idx val="1"/>
          <c:order val="1"/>
          <c:tx>
            <c:strRef>
              <c:f>'Figure 3.3.8'!$B$7</c:f>
              <c:strCache>
                <c:ptCount val="1"/>
                <c:pt idx="0">
                  <c:v>Housing prices by 4 prices on average, KZT per 1 qtr. (growth rate qtr. to qtr.,right axis)</c:v>
                </c:pt>
              </c:strCache>
            </c:strRef>
          </c:tx>
          <c:spPr>
            <a:ln w="12700">
              <a:pattFill prst="pct75">
                <a:fgClr>
                  <a:srgbClr val="FF0000"/>
                </a:fgClr>
                <a:bgClr>
                  <a:srgbClr val="FFFFFF"/>
                </a:bgClr>
              </a:pattFill>
              <a:prstDash val="solid"/>
            </a:ln>
          </c:spPr>
          <c:marker>
            <c:symbol val="diamond"/>
            <c:size val="5"/>
            <c:spPr>
              <a:solidFill>
                <a:srgbClr val="0000FF"/>
              </a:solidFill>
              <a:ln>
                <a:solidFill>
                  <a:srgbClr val="0000FF"/>
                </a:solidFill>
                <a:prstDash val="solid"/>
              </a:ln>
            </c:spPr>
          </c:marker>
          <c:cat>
            <c:numRef>
              <c:f>'Figure 3.3.8'!$C$4:$N$4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'Figure 3.3.8'!$D$7:$N$7</c:f>
              <c:numCache>
                <c:formatCode>General</c:formatCode>
                <c:ptCount val="11"/>
                <c:pt idx="0">
                  <c:v>-1.0268680238384889</c:v>
                </c:pt>
                <c:pt idx="1">
                  <c:v>-6.5020311675196893</c:v>
                </c:pt>
                <c:pt idx="2">
                  <c:v>-9.6310236931292224</c:v>
                </c:pt>
                <c:pt idx="3">
                  <c:v>-11.421205235898498</c:v>
                </c:pt>
                <c:pt idx="4">
                  <c:v>-13.2945843183157</c:v>
                </c:pt>
                <c:pt idx="5">
                  <c:v>-14.734953677139998</c:v>
                </c:pt>
                <c:pt idx="6">
                  <c:v>-17.285962375586209</c:v>
                </c:pt>
                <c:pt idx="7">
                  <c:v>-17.513177725245384</c:v>
                </c:pt>
                <c:pt idx="8">
                  <c:v>-16.794427486171998</c:v>
                </c:pt>
                <c:pt idx="9">
                  <c:v>-16.740492529434718</c:v>
                </c:pt>
                <c:pt idx="10">
                  <c:v>-16.047753475170794</c:v>
                </c:pt>
              </c:numCache>
            </c:numRef>
          </c:val>
          <c:smooth val="0"/>
          <c:extLst>
            <c:ext xmlns:c16="http://schemas.microsoft.com/office/drawing/2014/chart" uri="{C3380CC4-5D6E-409C-BE32-E72D297353CC}">
              <c16:uniqueId val="{00000002-06DF-49E8-8C30-4140655DAE79}"/>
            </c:ext>
          </c:extLst>
        </c:ser>
        <c:dLbls>
          <c:showLegendKey val="0"/>
          <c:showVal val="0"/>
          <c:showCatName val="0"/>
          <c:showSerName val="0"/>
          <c:showPercent val="0"/>
          <c:showBubbleSize val="0"/>
        </c:dLbls>
        <c:marker val="1"/>
        <c:smooth val="0"/>
        <c:axId val="3"/>
        <c:axId val="4"/>
      </c:lineChart>
      <c:catAx>
        <c:axId val="559166512"/>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rgbClr val="969696"/>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66512"/>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86729857819907"/>
              <c:y val="0.2739729622838241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848341232227487E-2"/>
          <c:y val="0.75"/>
          <c:w val="0.96919431279620849"/>
          <c:h val="0.23287671232876711"/>
        </c:manualLayout>
      </c:layout>
      <c:overlay val="0"/>
      <c:spPr>
        <a:noFill/>
        <a:ln w="3175">
          <a:no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7586206896551"/>
          <c:y val="0.11718772351784423"/>
          <c:w val="0.75172413793103443"/>
          <c:h val="0.42968831956542886"/>
        </c:manualLayout>
      </c:layout>
      <c:lineChart>
        <c:grouping val="standard"/>
        <c:varyColors val="0"/>
        <c:ser>
          <c:idx val="0"/>
          <c:order val="0"/>
          <c:tx>
            <c:strRef>
              <c:f>#REF!</c:f>
              <c:strCache>
                <c:ptCount val="1"/>
                <c:pt idx="0">
                  <c:v>#ССЫЛКА!</c:v>
                </c:pt>
              </c:strCache>
            </c:strRef>
          </c:tx>
          <c:spPr>
            <a:ln w="25400">
              <a:solidFill>
                <a:srgbClr val="00800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0-716B-4C55-8BCC-28E0BAE2A7E6}"/>
            </c:ext>
          </c:extLst>
        </c:ser>
        <c:ser>
          <c:idx val="1"/>
          <c:order val="1"/>
          <c:tx>
            <c:strRef>
              <c:f>#REF!</c:f>
              <c:strCache>
                <c:ptCount val="1"/>
                <c:pt idx="0">
                  <c:v>#ССЫЛКА!</c:v>
                </c:pt>
              </c:strCache>
            </c:strRef>
          </c:tx>
          <c:spPr>
            <a:ln w="25400">
              <a:solidFill>
                <a:srgbClr val="00008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1-716B-4C55-8BCC-28E0BAE2A7E6}"/>
            </c:ext>
          </c:extLst>
        </c:ser>
        <c:ser>
          <c:idx val="2"/>
          <c:order val="2"/>
          <c:tx>
            <c:strRef>
              <c:f>#REF!</c:f>
              <c:strCache>
                <c:ptCount val="1"/>
                <c:pt idx="0">
                  <c:v>#ССЫЛКА!</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2-716B-4C55-8BCC-28E0BAE2A7E6}"/>
            </c:ext>
          </c:extLst>
        </c:ser>
        <c:dLbls>
          <c:showLegendKey val="0"/>
          <c:showVal val="0"/>
          <c:showCatName val="0"/>
          <c:showSerName val="0"/>
          <c:showPercent val="0"/>
          <c:showBubbleSize val="0"/>
        </c:dLbls>
        <c:smooth val="0"/>
        <c:axId val="559168480"/>
        <c:axId val="1"/>
      </c:lineChart>
      <c:catAx>
        <c:axId val="55916848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55916848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39622641509441E-2"/>
          <c:y val="7.0000000000000007E-2"/>
          <c:w val="0.87061994609164417"/>
          <c:h val="0.55500000000000005"/>
        </c:manualLayout>
      </c:layout>
      <c:lineChart>
        <c:grouping val="standard"/>
        <c:varyColors val="0"/>
        <c:ser>
          <c:idx val="0"/>
          <c:order val="0"/>
          <c:tx>
            <c:strRef>
              <c:f>'Figure 2.1.9'!$C$4</c:f>
              <c:strCache>
                <c:ptCount val="1"/>
                <c:pt idx="0">
                  <c:v>US</c:v>
                </c:pt>
              </c:strCache>
            </c:strRef>
          </c:tx>
          <c:spPr>
            <a:ln w="12700">
              <a:solidFill>
                <a:srgbClr val="000080"/>
              </a:solidFill>
              <a:prstDash val="solid"/>
            </a:ln>
          </c:spPr>
          <c:marker>
            <c:symbol val="none"/>
          </c:marker>
          <c:cat>
            <c:strRef>
              <c:f>'Figure 2.1.9'!$B$5:$B$19</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2.1.9'!$C$5:$C$19</c:f>
              <c:numCache>
                <c:formatCode>0.000</c:formatCode>
                <c:ptCount val="15"/>
                <c:pt idx="0">
                  <c:v>2.3681969999999999</c:v>
                </c:pt>
                <c:pt idx="1">
                  <c:v>2.5254880000000002</c:v>
                </c:pt>
                <c:pt idx="2">
                  <c:v>2.0354139999999998</c:v>
                </c:pt>
                <c:pt idx="3">
                  <c:v>1.8034859999999999</c:v>
                </c:pt>
                <c:pt idx="4">
                  <c:v>1.207184</c:v>
                </c:pt>
                <c:pt idx="5">
                  <c:v>0.172738</c:v>
                </c:pt>
                <c:pt idx="6">
                  <c:v>-0.89098429999999995</c:v>
                </c:pt>
                <c:pt idx="7">
                  <c:v>-5.2604889999999997</c:v>
                </c:pt>
                <c:pt idx="8">
                  <c:v>-4.7402319999999998</c:v>
                </c:pt>
                <c:pt idx="9">
                  <c:v>-2.7740200000000002</c:v>
                </c:pt>
                <c:pt idx="10">
                  <c:v>-0.94184080000000003</c:v>
                </c:pt>
                <c:pt idx="11">
                  <c:v>0.32030530000000002</c:v>
                </c:pt>
                <c:pt idx="12">
                  <c:v>1.1811100000000001</c:v>
                </c:pt>
                <c:pt idx="13">
                  <c:v>0.75563999999999998</c:v>
                </c:pt>
                <c:pt idx="14">
                  <c:v>1.129856</c:v>
                </c:pt>
              </c:numCache>
            </c:numRef>
          </c:val>
          <c:smooth val="0"/>
          <c:extLst>
            <c:ext xmlns:c16="http://schemas.microsoft.com/office/drawing/2014/chart" uri="{C3380CC4-5D6E-409C-BE32-E72D297353CC}">
              <c16:uniqueId val="{00000000-AEC3-463A-AA88-7341CB74BCE9}"/>
            </c:ext>
          </c:extLst>
        </c:ser>
        <c:ser>
          <c:idx val="1"/>
          <c:order val="1"/>
          <c:tx>
            <c:strRef>
              <c:f>'Figure 2.1.9'!$D$4</c:f>
              <c:strCache>
                <c:ptCount val="1"/>
                <c:pt idx="0">
                  <c:v>Euro zone</c:v>
                </c:pt>
              </c:strCache>
            </c:strRef>
          </c:tx>
          <c:spPr>
            <a:ln w="12700">
              <a:solidFill>
                <a:srgbClr val="FF00FF"/>
              </a:solidFill>
              <a:prstDash val="solid"/>
            </a:ln>
          </c:spPr>
          <c:marker>
            <c:symbol val="none"/>
          </c:marker>
          <c:cat>
            <c:strRef>
              <c:f>'Figure 2.1.9'!$B$5:$B$19</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2.1.9'!$D$5:$D$19</c:f>
              <c:numCache>
                <c:formatCode>0.000</c:formatCode>
                <c:ptCount val="15"/>
                <c:pt idx="0">
                  <c:v>1.1636329999999999</c:v>
                </c:pt>
                <c:pt idx="1">
                  <c:v>1.307267</c:v>
                </c:pt>
                <c:pt idx="2">
                  <c:v>0.76908580000000004</c:v>
                </c:pt>
                <c:pt idx="3">
                  <c:v>-0.68786979999999998</c:v>
                </c:pt>
                <c:pt idx="4">
                  <c:v>-1.5536110000000001</c:v>
                </c:pt>
                <c:pt idx="5">
                  <c:v>-2.312551</c:v>
                </c:pt>
                <c:pt idx="6">
                  <c:v>-2.0057450000000001</c:v>
                </c:pt>
                <c:pt idx="7">
                  <c:v>-4.2062460000000002</c:v>
                </c:pt>
                <c:pt idx="8">
                  <c:v>-4.5424009999999999</c:v>
                </c:pt>
                <c:pt idx="9">
                  <c:v>-3.3004989999999998</c:v>
                </c:pt>
                <c:pt idx="10">
                  <c:v>-1.5588329999999999</c:v>
                </c:pt>
                <c:pt idx="11">
                  <c:v>-0.64546720000000002</c:v>
                </c:pt>
                <c:pt idx="12">
                  <c:v>0.37673630000000002</c:v>
                </c:pt>
                <c:pt idx="13">
                  <c:v>0.9805895</c:v>
                </c:pt>
                <c:pt idx="14">
                  <c:v>0.97651940000000004</c:v>
                </c:pt>
              </c:numCache>
            </c:numRef>
          </c:val>
          <c:smooth val="0"/>
          <c:extLst>
            <c:ext xmlns:c16="http://schemas.microsoft.com/office/drawing/2014/chart" uri="{C3380CC4-5D6E-409C-BE32-E72D297353CC}">
              <c16:uniqueId val="{00000001-AEC3-463A-AA88-7341CB74BCE9}"/>
            </c:ext>
          </c:extLst>
        </c:ser>
        <c:ser>
          <c:idx val="2"/>
          <c:order val="2"/>
          <c:tx>
            <c:strRef>
              <c:f>'Figure 2.1.9'!$E$4</c:f>
              <c:strCache>
                <c:ptCount val="1"/>
                <c:pt idx="0">
                  <c:v>Japan</c:v>
                </c:pt>
              </c:strCache>
            </c:strRef>
          </c:tx>
          <c:spPr>
            <a:ln w="12700">
              <a:solidFill>
                <a:srgbClr val="008000"/>
              </a:solidFill>
              <a:prstDash val="solid"/>
            </a:ln>
          </c:spPr>
          <c:marker>
            <c:symbol val="none"/>
          </c:marker>
          <c:cat>
            <c:strRef>
              <c:f>'Figure 2.1.9'!$B$5:$B$19</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2.1.9'!$E$5:$E$19</c:f>
              <c:numCache>
                <c:formatCode>0.000</c:formatCode>
                <c:ptCount val="15"/>
                <c:pt idx="0">
                  <c:v>3.5490949999999999</c:v>
                </c:pt>
                <c:pt idx="1">
                  <c:v>4.1469449999999997</c:v>
                </c:pt>
                <c:pt idx="2">
                  <c:v>3.7246540000000001</c:v>
                </c:pt>
                <c:pt idx="3">
                  <c:v>3.4642719999999998</c:v>
                </c:pt>
                <c:pt idx="4">
                  <c:v>2.392474</c:v>
                </c:pt>
                <c:pt idx="5">
                  <c:v>2.2546430000000002</c:v>
                </c:pt>
                <c:pt idx="6">
                  <c:v>2.196599</c:v>
                </c:pt>
                <c:pt idx="7">
                  <c:v>-1.3178749999999999</c:v>
                </c:pt>
                <c:pt idx="8">
                  <c:v>-4.2050729999999996</c:v>
                </c:pt>
                <c:pt idx="9">
                  <c:v>-3.5280879999999999</c:v>
                </c:pt>
                <c:pt idx="10">
                  <c:v>-2.7598259999999999</c:v>
                </c:pt>
                <c:pt idx="11">
                  <c:v>-1.769004</c:v>
                </c:pt>
                <c:pt idx="12">
                  <c:v>-0.67283800000000005</c:v>
                </c:pt>
                <c:pt idx="13">
                  <c:v>-0.21458350000000001</c:v>
                </c:pt>
                <c:pt idx="14">
                  <c:v>-0.3680775</c:v>
                </c:pt>
              </c:numCache>
            </c:numRef>
          </c:val>
          <c:smooth val="0"/>
          <c:extLst>
            <c:ext xmlns:c16="http://schemas.microsoft.com/office/drawing/2014/chart" uri="{C3380CC4-5D6E-409C-BE32-E72D297353CC}">
              <c16:uniqueId val="{00000002-AEC3-463A-AA88-7341CB74BCE9}"/>
            </c:ext>
          </c:extLst>
        </c:ser>
        <c:ser>
          <c:idx val="3"/>
          <c:order val="3"/>
          <c:tx>
            <c:strRef>
              <c:f>'Figure 2.1.9'!$F$4</c:f>
              <c:strCache>
                <c:ptCount val="1"/>
                <c:pt idx="0">
                  <c:v>UK</c:v>
                </c:pt>
              </c:strCache>
            </c:strRef>
          </c:tx>
          <c:spPr>
            <a:ln w="12700">
              <a:solidFill>
                <a:srgbClr val="800000"/>
              </a:solidFill>
              <a:prstDash val="solid"/>
            </a:ln>
          </c:spPr>
          <c:marker>
            <c:symbol val="none"/>
          </c:marker>
          <c:cat>
            <c:strRef>
              <c:f>'Figure 2.1.9'!$B$5:$B$19</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2.1.9'!$F$5:$F$19</c:f>
              <c:numCache>
                <c:formatCode>0.000</c:formatCode>
                <c:ptCount val="15"/>
                <c:pt idx="0">
                  <c:v>1.7117960000000001</c:v>
                </c:pt>
                <c:pt idx="1">
                  <c:v>2.2847010000000001</c:v>
                </c:pt>
                <c:pt idx="2">
                  <c:v>1.764899</c:v>
                </c:pt>
                <c:pt idx="3">
                  <c:v>2.1526540000000001</c:v>
                </c:pt>
                <c:pt idx="4">
                  <c:v>1.931079</c:v>
                </c:pt>
                <c:pt idx="5">
                  <c:v>0.86027109999999996</c:v>
                </c:pt>
                <c:pt idx="6">
                  <c:v>1.218459</c:v>
                </c:pt>
                <c:pt idx="7">
                  <c:v>-3.6231249999999999</c:v>
                </c:pt>
                <c:pt idx="8">
                  <c:v>-1.894091</c:v>
                </c:pt>
                <c:pt idx="9">
                  <c:v>-1.520049</c:v>
                </c:pt>
                <c:pt idx="10">
                  <c:v>2.4593829999999999</c:v>
                </c:pt>
                <c:pt idx="11">
                  <c:v>2.4531740000000002</c:v>
                </c:pt>
                <c:pt idx="12">
                  <c:v>5.6923000000000004</c:v>
                </c:pt>
                <c:pt idx="13">
                  <c:v>4.5244410000000004</c:v>
                </c:pt>
                <c:pt idx="14">
                  <c:v>5.3467539999999998</c:v>
                </c:pt>
              </c:numCache>
            </c:numRef>
          </c:val>
          <c:smooth val="0"/>
          <c:extLst>
            <c:ext xmlns:c16="http://schemas.microsoft.com/office/drawing/2014/chart" uri="{C3380CC4-5D6E-409C-BE32-E72D297353CC}">
              <c16:uniqueId val="{00000003-AEC3-463A-AA88-7341CB74BCE9}"/>
            </c:ext>
          </c:extLst>
        </c:ser>
        <c:dLbls>
          <c:showLegendKey val="0"/>
          <c:showVal val="0"/>
          <c:showCatName val="0"/>
          <c:showSerName val="0"/>
          <c:showPercent val="0"/>
          <c:showBubbleSize val="0"/>
        </c:dLbls>
        <c:smooth val="0"/>
        <c:axId val="554563280"/>
        <c:axId val="1"/>
      </c:lineChart>
      <c:catAx>
        <c:axId val="5545632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63280"/>
        <c:crosses val="autoZero"/>
        <c:crossBetween val="between"/>
      </c:valAx>
      <c:spPr>
        <a:solidFill>
          <a:srgbClr val="FFFFFF"/>
        </a:solidFill>
        <a:ln w="25400">
          <a:noFill/>
        </a:ln>
      </c:spPr>
    </c:plotArea>
    <c:legend>
      <c:legendPos val="b"/>
      <c:layout>
        <c:manualLayout>
          <c:xMode val="edge"/>
          <c:yMode val="edge"/>
          <c:x val="0.10242587601078167"/>
          <c:y val="0.87"/>
          <c:w val="0.85175202156334229"/>
          <c:h val="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368421052631576E-2"/>
          <c:y val="5.204460966542751E-2"/>
          <c:w val="0.87631578947368416"/>
          <c:h val="0.71003717472118955"/>
        </c:manualLayout>
      </c:layout>
      <c:lineChart>
        <c:grouping val="standard"/>
        <c:varyColors val="0"/>
        <c:ser>
          <c:idx val="0"/>
          <c:order val="0"/>
          <c:tx>
            <c:strRef>
              <c:f>'Figure 3.3.9'!$B$5</c:f>
              <c:strCache>
                <c:ptCount val="1"/>
                <c:pt idx="0">
                  <c:v>Number of bank customers (change - year to year)</c:v>
                </c:pt>
              </c:strCache>
            </c:strRef>
          </c:tx>
          <c:spPr>
            <a:ln w="22225">
              <a:solidFill>
                <a:srgbClr val="0070C0"/>
              </a:solidFill>
              <a:prstDash val="solid"/>
            </a:ln>
          </c:spPr>
          <c:marker>
            <c:symbol val="diamond"/>
            <c:size val="5"/>
            <c:spPr>
              <a:solidFill>
                <a:srgbClr val="0070C0"/>
              </a:solidFill>
              <a:ln>
                <a:solidFill>
                  <a:srgbClr val="000080"/>
                </a:solidFill>
                <a:prstDash val="solid"/>
              </a:ln>
            </c:spPr>
          </c:marker>
          <c:cat>
            <c:strRef>
              <c:f>'Figure 3.3.9'!$C$4:$M$4</c:f>
              <c:strCache>
                <c:ptCount val="11"/>
                <c:pt idx="0">
                  <c:v>1qtr.2008</c:v>
                </c:pt>
                <c:pt idx="1">
                  <c:v>2qtr.2008</c:v>
                </c:pt>
                <c:pt idx="2">
                  <c:v>3qtr.2008</c:v>
                </c:pt>
                <c:pt idx="3">
                  <c:v>4 qtr.2008</c:v>
                </c:pt>
                <c:pt idx="4">
                  <c:v>1qtr.2009</c:v>
                </c:pt>
                <c:pt idx="5">
                  <c:v>2qtr.2009</c:v>
                </c:pt>
                <c:pt idx="6">
                  <c:v>3qtr.2009</c:v>
                </c:pt>
                <c:pt idx="7">
                  <c:v>4qtr.2009</c:v>
                </c:pt>
                <c:pt idx="8">
                  <c:v>1qtr.2010</c:v>
                </c:pt>
                <c:pt idx="9">
                  <c:v>2qtr.2010</c:v>
                </c:pt>
                <c:pt idx="10">
                  <c:v>3qtr.2010</c:v>
                </c:pt>
              </c:strCache>
            </c:strRef>
          </c:cat>
          <c:val>
            <c:numRef>
              <c:f>'Figure 3.3.9'!$C$5:$M$5</c:f>
              <c:numCache>
                <c:formatCode>0.00</c:formatCode>
                <c:ptCount val="11"/>
                <c:pt idx="0">
                  <c:v>14.563183565368348</c:v>
                </c:pt>
                <c:pt idx="1">
                  <c:v>-7.5262651119154924</c:v>
                </c:pt>
                <c:pt idx="2">
                  <c:v>-10.676478886043782</c:v>
                </c:pt>
                <c:pt idx="3">
                  <c:v>-13.661153221367314</c:v>
                </c:pt>
                <c:pt idx="4">
                  <c:v>-2.1415521986310182</c:v>
                </c:pt>
                <c:pt idx="5">
                  <c:v>5.417313408913401</c:v>
                </c:pt>
                <c:pt idx="6">
                  <c:v>0.90359978040947908</c:v>
                </c:pt>
                <c:pt idx="7">
                  <c:v>0.67856734222075943</c:v>
                </c:pt>
                <c:pt idx="8">
                  <c:v>-4.0897259495559268</c:v>
                </c:pt>
                <c:pt idx="9">
                  <c:v>0.83942494153535563</c:v>
                </c:pt>
                <c:pt idx="10">
                  <c:v>-1.7904483429892224</c:v>
                </c:pt>
              </c:numCache>
            </c:numRef>
          </c:val>
          <c:smooth val="0"/>
          <c:extLst>
            <c:ext xmlns:c16="http://schemas.microsoft.com/office/drawing/2014/chart" uri="{C3380CC4-5D6E-409C-BE32-E72D297353CC}">
              <c16:uniqueId val="{00000000-A524-4CA8-BF4E-92FF70751D7E}"/>
            </c:ext>
          </c:extLst>
        </c:ser>
        <c:ser>
          <c:idx val="1"/>
          <c:order val="1"/>
          <c:tx>
            <c:strRef>
              <c:f>'Figure 3.3.9'!$B$6</c:f>
              <c:strCache>
                <c:ptCount val="1"/>
                <c:pt idx="0">
                  <c:v>Deposits of individuals (change - year to year)</c:v>
                </c:pt>
              </c:strCache>
            </c:strRef>
          </c:tx>
          <c:spPr>
            <a:ln w="25400">
              <a:solidFill>
                <a:srgbClr val="00B050"/>
              </a:solidFill>
              <a:prstDash val="solid"/>
            </a:ln>
          </c:spPr>
          <c:marker>
            <c:symbol val="square"/>
            <c:size val="5"/>
            <c:spPr>
              <a:solidFill>
                <a:srgbClr val="92D050"/>
              </a:solidFill>
              <a:ln>
                <a:solidFill>
                  <a:srgbClr val="00B050"/>
                </a:solidFill>
                <a:prstDash val="solid"/>
              </a:ln>
            </c:spPr>
          </c:marker>
          <c:cat>
            <c:strRef>
              <c:f>'Figure 3.3.9'!$C$4:$M$4</c:f>
              <c:strCache>
                <c:ptCount val="11"/>
                <c:pt idx="0">
                  <c:v>1qtr.2008</c:v>
                </c:pt>
                <c:pt idx="1">
                  <c:v>2qtr.2008</c:v>
                </c:pt>
                <c:pt idx="2">
                  <c:v>3qtr.2008</c:v>
                </c:pt>
                <c:pt idx="3">
                  <c:v>4 qtr.2008</c:v>
                </c:pt>
                <c:pt idx="4">
                  <c:v>1qtr.2009</c:v>
                </c:pt>
                <c:pt idx="5">
                  <c:v>2qtr.2009</c:v>
                </c:pt>
                <c:pt idx="6">
                  <c:v>3qtr.2009</c:v>
                </c:pt>
                <c:pt idx="7">
                  <c:v>4qtr.2009</c:v>
                </c:pt>
                <c:pt idx="8">
                  <c:v>1qtr.2010</c:v>
                </c:pt>
                <c:pt idx="9">
                  <c:v>2qtr.2010</c:v>
                </c:pt>
                <c:pt idx="10">
                  <c:v>3qtr.2010</c:v>
                </c:pt>
              </c:strCache>
            </c:strRef>
          </c:cat>
          <c:val>
            <c:numRef>
              <c:f>'Figure 3.3.9'!$C$6:$M$6</c:f>
              <c:numCache>
                <c:formatCode>0.00</c:formatCode>
                <c:ptCount val="11"/>
                <c:pt idx="0">
                  <c:v>25.909789272359788</c:v>
                </c:pt>
                <c:pt idx="1">
                  <c:v>7.7803911769216683</c:v>
                </c:pt>
                <c:pt idx="2">
                  <c:v>9.9778823165655552</c:v>
                </c:pt>
                <c:pt idx="3">
                  <c:v>3.6023340420205727</c:v>
                </c:pt>
                <c:pt idx="4">
                  <c:v>8.3008048750488683</c:v>
                </c:pt>
                <c:pt idx="5">
                  <c:v>10.800453032551331</c:v>
                </c:pt>
                <c:pt idx="6">
                  <c:v>18.827246345117629</c:v>
                </c:pt>
                <c:pt idx="7">
                  <c:v>27.856735554653838</c:v>
                </c:pt>
                <c:pt idx="8">
                  <c:v>22.462769623364636</c:v>
                </c:pt>
                <c:pt idx="9">
                  <c:v>24.764105691669272</c:v>
                </c:pt>
                <c:pt idx="10">
                  <c:v>16.262369474739685</c:v>
                </c:pt>
              </c:numCache>
            </c:numRef>
          </c:val>
          <c:smooth val="0"/>
          <c:extLst>
            <c:ext xmlns:c16="http://schemas.microsoft.com/office/drawing/2014/chart" uri="{C3380CC4-5D6E-409C-BE32-E72D297353CC}">
              <c16:uniqueId val="{00000001-A524-4CA8-BF4E-92FF70751D7E}"/>
            </c:ext>
          </c:extLst>
        </c:ser>
        <c:dLbls>
          <c:showLegendKey val="0"/>
          <c:showVal val="0"/>
          <c:showCatName val="0"/>
          <c:showSerName val="0"/>
          <c:showPercent val="0"/>
          <c:showBubbleSize val="0"/>
        </c:dLbls>
        <c:marker val="1"/>
        <c:smooth val="0"/>
        <c:axId val="559173072"/>
        <c:axId val="1"/>
      </c:lineChart>
      <c:catAx>
        <c:axId val="55917307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rot="-5400000" vert="horz"/>
              <a:lstStyle/>
              <a:p>
                <a:pPr>
                  <a:defRPr b="1"/>
                </a:pPr>
                <a:r>
                  <a:rPr lang="en-US" b="1"/>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559173072"/>
        <c:crosses val="autoZero"/>
        <c:crossBetween val="midCat"/>
      </c:valAx>
      <c:spPr>
        <a:noFill/>
        <a:ln w="25400">
          <a:noFill/>
        </a:ln>
      </c:spPr>
    </c:plotArea>
    <c:legend>
      <c:legendPos val="b"/>
      <c:layout>
        <c:manualLayout>
          <c:xMode val="edge"/>
          <c:yMode val="edge"/>
          <c:wMode val="edge"/>
          <c:hMode val="edge"/>
          <c:x val="1.3157894736842105E-2"/>
          <c:y val="0.80669144981412644"/>
          <c:w val="0.92894736842105263"/>
          <c:h val="0.97026022304832715"/>
        </c:manualLayout>
      </c:layout>
      <c:overlay val="0"/>
      <c:spPr>
        <a:noFill/>
        <a:ln w="25400">
          <a:noFill/>
        </a:ln>
      </c:spPr>
      <c:txPr>
        <a:bodyPr/>
        <a:lstStyle/>
        <a:p>
          <a:pPr>
            <a:defRPr b="0"/>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7757009345793"/>
          <c:y val="4.142011834319527E-2"/>
          <c:w val="0.82476635514018692"/>
          <c:h val="0.55621301775147924"/>
        </c:manualLayout>
      </c:layout>
      <c:barChart>
        <c:barDir val="col"/>
        <c:grouping val="stacked"/>
        <c:varyColors val="0"/>
        <c:ser>
          <c:idx val="0"/>
          <c:order val="0"/>
          <c:tx>
            <c:strRef>
              <c:f>'Figure 3.3.10'!$B$6</c:f>
              <c:strCache>
                <c:ptCount val="1"/>
                <c:pt idx="0">
                  <c:v>Volumes of deposits of the NWF's subsidiaries, including resources of the SAF</c:v>
                </c:pt>
              </c:strCache>
            </c:strRef>
          </c:tx>
          <c:spPr>
            <a:gradFill rotWithShape="0">
              <a:gsLst>
                <a:gs pos="0">
                  <a:srgbClr val="800080"/>
                </a:gs>
                <a:gs pos="100000">
                  <a:srgbClr val="800080">
                    <a:gamma/>
                    <a:shade val="46275"/>
                    <a:invGamma/>
                  </a:srgbClr>
                </a:gs>
              </a:gsLst>
              <a:lin ang="5400000" scaled="1"/>
            </a:gradFill>
            <a:ln w="12700">
              <a:solidFill>
                <a:srgbClr val="000000"/>
              </a:solidFill>
              <a:prstDash val="solid"/>
            </a:ln>
          </c:spPr>
          <c:invertIfNegative val="0"/>
          <c:cat>
            <c:multiLvlStrRef>
              <c:f>'Figure 3.3.10'!$C$4:$K$5</c:f>
              <c:multiLvlStrCache>
                <c:ptCount val="9"/>
                <c:lvl>
                  <c:pt idx="0">
                    <c:v>4 qtr. 2009 </c:v>
                  </c:pt>
                  <c:pt idx="1">
                    <c:v>1 qtr. 2010 </c:v>
                  </c:pt>
                  <c:pt idx="2">
                    <c:v>2 qtr. 2010 </c:v>
                  </c:pt>
                  <c:pt idx="3">
                    <c:v>3 qtr. 2010 </c:v>
                  </c:pt>
                  <c:pt idx="5">
                    <c:v>4 qtr. 2009 </c:v>
                  </c:pt>
                  <c:pt idx="6">
                    <c:v>1 qtr. 2010</c:v>
                  </c:pt>
                  <c:pt idx="7">
                    <c:v>2 qtr. 2010</c:v>
                  </c:pt>
                  <c:pt idx="8">
                    <c:v>3 qtr. 2010 </c:v>
                  </c:pt>
                </c:lvl>
                <c:lvl>
                  <c:pt idx="0">
                    <c:v>Group 1</c:v>
                  </c:pt>
                  <c:pt idx="5">
                    <c:v>Group 2</c:v>
                  </c:pt>
                </c:lvl>
              </c:multiLvlStrCache>
            </c:multiLvlStrRef>
          </c:cat>
          <c:val>
            <c:numRef>
              <c:f>'Figure 3.3.10'!$C$6:$K$6</c:f>
              <c:numCache>
                <c:formatCode>_-* #\ ##0_р_._-;\-* #\ ##0_р_._-;_-* "-"??_р_._-;_-@_-</c:formatCode>
                <c:ptCount val="9"/>
                <c:pt idx="0">
                  <c:v>76.119388083000004</c:v>
                </c:pt>
                <c:pt idx="1">
                  <c:v>72.776021810000003</c:v>
                </c:pt>
                <c:pt idx="2">
                  <c:v>70.23330050249001</c:v>
                </c:pt>
                <c:pt idx="3">
                  <c:v>66.240334638109999</c:v>
                </c:pt>
                <c:pt idx="5">
                  <c:v>196.397222167</c:v>
                </c:pt>
                <c:pt idx="6">
                  <c:v>189.72386159446</c:v>
                </c:pt>
                <c:pt idx="7">
                  <c:v>187.11020902425997</c:v>
                </c:pt>
                <c:pt idx="8">
                  <c:v>162.63751567099996</c:v>
                </c:pt>
              </c:numCache>
            </c:numRef>
          </c:val>
          <c:extLst>
            <c:ext xmlns:c16="http://schemas.microsoft.com/office/drawing/2014/chart" uri="{C3380CC4-5D6E-409C-BE32-E72D297353CC}">
              <c16:uniqueId val="{00000000-A1D4-4658-82AE-3AD8D369183E}"/>
            </c:ext>
          </c:extLst>
        </c:ser>
        <c:ser>
          <c:idx val="1"/>
          <c:order val="1"/>
          <c:tx>
            <c:strRef>
              <c:f>'Figure 3.3.10'!$B$7</c:f>
              <c:strCache>
                <c:ptCount val="1"/>
                <c:pt idx="0">
                  <c:v>Volume of funds placed as part of the governmental programs for the support of top-priority industries </c:v>
                </c:pt>
              </c:strCache>
            </c:strRef>
          </c:tx>
          <c:spPr>
            <a:gradFill rotWithShape="0">
              <a:gsLst>
                <a:gs pos="0">
                  <a:srgbClr val="FF6600"/>
                </a:gs>
                <a:gs pos="100000">
                  <a:srgbClr val="FFFF00"/>
                </a:gs>
              </a:gsLst>
              <a:lin ang="0" scaled="1"/>
            </a:gradFill>
            <a:ln w="12700">
              <a:pattFill prst="pct75">
                <a:fgClr>
                  <a:srgbClr val="FF0000"/>
                </a:fgClr>
                <a:bgClr>
                  <a:srgbClr val="FFFFFF"/>
                </a:bgClr>
              </a:pattFill>
              <a:prstDash val="solid"/>
            </a:ln>
          </c:spPr>
          <c:invertIfNegative val="0"/>
          <c:cat>
            <c:multiLvlStrRef>
              <c:f>'Figure 3.3.10'!$C$4:$K$5</c:f>
              <c:multiLvlStrCache>
                <c:ptCount val="9"/>
                <c:lvl>
                  <c:pt idx="0">
                    <c:v>4 qtr. 2009 </c:v>
                  </c:pt>
                  <c:pt idx="1">
                    <c:v>1 qtr. 2010 </c:v>
                  </c:pt>
                  <c:pt idx="2">
                    <c:v>2 qtr. 2010 </c:v>
                  </c:pt>
                  <c:pt idx="3">
                    <c:v>3 qtr. 2010 </c:v>
                  </c:pt>
                  <c:pt idx="5">
                    <c:v>4 qtr. 2009 </c:v>
                  </c:pt>
                  <c:pt idx="6">
                    <c:v>1 qtr. 2010</c:v>
                  </c:pt>
                  <c:pt idx="7">
                    <c:v>2 qtr. 2010</c:v>
                  </c:pt>
                  <c:pt idx="8">
                    <c:v>3 qtr. 2010 </c:v>
                  </c:pt>
                </c:lvl>
                <c:lvl>
                  <c:pt idx="0">
                    <c:v>Group 1</c:v>
                  </c:pt>
                  <c:pt idx="5">
                    <c:v>Group 2</c:v>
                  </c:pt>
                </c:lvl>
              </c:multiLvlStrCache>
            </c:multiLvlStrRef>
          </c:cat>
          <c:val>
            <c:numRef>
              <c:f>'Figure 3.3.10'!$C$7:$K$7</c:f>
              <c:numCache>
                <c:formatCode>_-* #\ ##0_р_._-;\-* #\ ##0_р_._-;_-* "-"??_р_._-;_-@_-</c:formatCode>
                <c:ptCount val="9"/>
                <c:pt idx="0">
                  <c:v>104.442999687</c:v>
                </c:pt>
                <c:pt idx="1">
                  <c:v>104.71710170699998</c:v>
                </c:pt>
                <c:pt idx="2">
                  <c:v>104.71710170699998</c:v>
                </c:pt>
                <c:pt idx="3">
                  <c:v>88.266986179999989</c:v>
                </c:pt>
                <c:pt idx="5">
                  <c:v>262.90999068499997</c:v>
                </c:pt>
                <c:pt idx="6">
                  <c:v>262.90999068499997</c:v>
                </c:pt>
                <c:pt idx="7">
                  <c:v>202.90999068499997</c:v>
                </c:pt>
                <c:pt idx="8">
                  <c:v>226.00797800599997</c:v>
                </c:pt>
              </c:numCache>
            </c:numRef>
          </c:val>
          <c:extLst>
            <c:ext xmlns:c16="http://schemas.microsoft.com/office/drawing/2014/chart" uri="{C3380CC4-5D6E-409C-BE32-E72D297353CC}">
              <c16:uniqueId val="{00000001-A1D4-4658-82AE-3AD8D369183E}"/>
            </c:ext>
          </c:extLst>
        </c:ser>
        <c:ser>
          <c:idx val="2"/>
          <c:order val="2"/>
          <c:tx>
            <c:strRef>
              <c:f>'Figure 3.3.10'!$B$8</c:f>
              <c:strCache>
                <c:ptCount val="1"/>
                <c:pt idx="0">
                  <c:v>Deposits of legal entities, excl. deposits of the state-owned companies </c:v>
                </c:pt>
              </c:strCache>
            </c:strRef>
          </c:tx>
          <c:spPr>
            <a:gradFill rotWithShape="0">
              <a:gsLst>
                <a:gs pos="0">
                  <a:srgbClr val="00CCFF"/>
                </a:gs>
                <a:gs pos="100000">
                  <a:srgbClr val="CCFFFF"/>
                </a:gs>
              </a:gsLst>
              <a:lin ang="0" scaled="1"/>
            </a:gradFill>
            <a:ln w="12700">
              <a:pattFill prst="pct50">
                <a:fgClr>
                  <a:srgbClr val="3366FF"/>
                </a:fgClr>
                <a:bgClr>
                  <a:srgbClr val="FFFFFF"/>
                </a:bgClr>
              </a:pattFill>
              <a:prstDash val="solid"/>
            </a:ln>
          </c:spPr>
          <c:invertIfNegative val="0"/>
          <c:cat>
            <c:multiLvlStrRef>
              <c:f>'Figure 3.3.10'!$C$4:$K$5</c:f>
              <c:multiLvlStrCache>
                <c:ptCount val="9"/>
                <c:lvl>
                  <c:pt idx="0">
                    <c:v>4 qtr. 2009 </c:v>
                  </c:pt>
                  <c:pt idx="1">
                    <c:v>1 qtr. 2010 </c:v>
                  </c:pt>
                  <c:pt idx="2">
                    <c:v>2 qtr. 2010 </c:v>
                  </c:pt>
                  <c:pt idx="3">
                    <c:v>3 qtr. 2010 </c:v>
                  </c:pt>
                  <c:pt idx="5">
                    <c:v>4 qtr. 2009 </c:v>
                  </c:pt>
                  <c:pt idx="6">
                    <c:v>1 qtr. 2010</c:v>
                  </c:pt>
                  <c:pt idx="7">
                    <c:v>2 qtr. 2010</c:v>
                  </c:pt>
                  <c:pt idx="8">
                    <c:v>3 qtr. 2010 </c:v>
                  </c:pt>
                </c:lvl>
                <c:lvl>
                  <c:pt idx="0">
                    <c:v>Group 1</c:v>
                  </c:pt>
                  <c:pt idx="5">
                    <c:v>Group 2</c:v>
                  </c:pt>
                </c:lvl>
              </c:multiLvlStrCache>
            </c:multiLvlStrRef>
          </c:cat>
          <c:val>
            <c:numRef>
              <c:f>'Figure 3.3.10'!$C$8:$K$8</c:f>
              <c:numCache>
                <c:formatCode>_-* #\ ##0_р_._-;\-* #\ ##0_р_._-;_-* "-"??_р_._-;_-@_-</c:formatCode>
                <c:ptCount val="9"/>
                <c:pt idx="0">
                  <c:v>614.57701581900005</c:v>
                </c:pt>
                <c:pt idx="1">
                  <c:v>654.65644499999996</c:v>
                </c:pt>
                <c:pt idx="2">
                  <c:v>608.50182900000004</c:v>
                </c:pt>
                <c:pt idx="3">
                  <c:v>636.34827800000005</c:v>
                </c:pt>
                <c:pt idx="5">
                  <c:v>2933.6451889999998</c:v>
                </c:pt>
                <c:pt idx="6">
                  <c:v>3223.318311</c:v>
                </c:pt>
                <c:pt idx="7">
                  <c:v>3462.8478829999999</c:v>
                </c:pt>
                <c:pt idx="8">
                  <c:v>3366.6021260000002</c:v>
                </c:pt>
              </c:numCache>
            </c:numRef>
          </c:val>
          <c:extLst>
            <c:ext xmlns:c16="http://schemas.microsoft.com/office/drawing/2014/chart" uri="{C3380CC4-5D6E-409C-BE32-E72D297353CC}">
              <c16:uniqueId val="{00000002-A1D4-4658-82AE-3AD8D369183E}"/>
            </c:ext>
          </c:extLst>
        </c:ser>
        <c:ser>
          <c:idx val="3"/>
          <c:order val="3"/>
          <c:tx>
            <c:strRef>
              <c:f>'Figure 3.3.10'!$B$9</c:f>
              <c:strCache>
                <c:ptCount val="1"/>
                <c:pt idx="0">
                  <c:v>Deposits of individuals</c:v>
                </c:pt>
              </c:strCache>
            </c:strRef>
          </c:tx>
          <c:spPr>
            <a:gradFill rotWithShape="0">
              <a:gsLst>
                <a:gs pos="0">
                  <a:srgbClr val="008000"/>
                </a:gs>
                <a:gs pos="100000">
                  <a:srgbClr val="CCFFCC"/>
                </a:gs>
              </a:gsLst>
              <a:lin ang="0" scaled="1"/>
            </a:gradFill>
            <a:ln w="12700">
              <a:pattFill prst="pct50">
                <a:fgClr>
                  <a:srgbClr val="008080"/>
                </a:fgClr>
                <a:bgClr>
                  <a:srgbClr val="FFFFFF"/>
                </a:bgClr>
              </a:pattFill>
              <a:prstDash val="solid"/>
            </a:ln>
          </c:spPr>
          <c:invertIfNegative val="0"/>
          <c:cat>
            <c:multiLvlStrRef>
              <c:f>'Figure 3.3.10'!$C$4:$K$5</c:f>
              <c:multiLvlStrCache>
                <c:ptCount val="9"/>
                <c:lvl>
                  <c:pt idx="0">
                    <c:v>4 qtr. 2009 </c:v>
                  </c:pt>
                  <c:pt idx="1">
                    <c:v>1 qtr. 2010 </c:v>
                  </c:pt>
                  <c:pt idx="2">
                    <c:v>2 qtr. 2010 </c:v>
                  </c:pt>
                  <c:pt idx="3">
                    <c:v>3 qtr. 2010 </c:v>
                  </c:pt>
                  <c:pt idx="5">
                    <c:v>4 qtr. 2009 </c:v>
                  </c:pt>
                  <c:pt idx="6">
                    <c:v>1 qtr. 2010</c:v>
                  </c:pt>
                  <c:pt idx="7">
                    <c:v>2 qtr. 2010</c:v>
                  </c:pt>
                  <c:pt idx="8">
                    <c:v>3 qtr. 2010 </c:v>
                  </c:pt>
                </c:lvl>
                <c:lvl>
                  <c:pt idx="0">
                    <c:v>Group 1</c:v>
                  </c:pt>
                  <c:pt idx="5">
                    <c:v>Group 2</c:v>
                  </c:pt>
                </c:lvl>
              </c:multiLvlStrCache>
            </c:multiLvlStrRef>
          </c:cat>
          <c:val>
            <c:numRef>
              <c:f>'Figure 3.3.10'!$C$9:$K$9</c:f>
              <c:numCache>
                <c:formatCode>_-* #\ ##0_р_._-;\-* #\ ##0_р_._-;_-* "-"??_р_._-;_-@_-</c:formatCode>
                <c:ptCount val="9"/>
                <c:pt idx="0">
                  <c:v>230.94984600000001</c:v>
                </c:pt>
                <c:pt idx="1">
                  <c:v>244.889217</c:v>
                </c:pt>
                <c:pt idx="2">
                  <c:v>278.75852099999997</c:v>
                </c:pt>
                <c:pt idx="3">
                  <c:v>314.19698799999998</c:v>
                </c:pt>
                <c:pt idx="5">
                  <c:v>1547.828432</c:v>
                </c:pt>
                <c:pt idx="6">
                  <c:v>1597.974577</c:v>
                </c:pt>
                <c:pt idx="7">
                  <c:v>1670.0768149999999</c:v>
                </c:pt>
                <c:pt idx="8">
                  <c:v>1729.7834720000001</c:v>
                </c:pt>
              </c:numCache>
            </c:numRef>
          </c:val>
          <c:extLst>
            <c:ext xmlns:c16="http://schemas.microsoft.com/office/drawing/2014/chart" uri="{C3380CC4-5D6E-409C-BE32-E72D297353CC}">
              <c16:uniqueId val="{00000003-A1D4-4658-82AE-3AD8D369183E}"/>
            </c:ext>
          </c:extLst>
        </c:ser>
        <c:dLbls>
          <c:showLegendKey val="0"/>
          <c:showVal val="0"/>
          <c:showCatName val="0"/>
          <c:showSerName val="0"/>
          <c:showPercent val="0"/>
          <c:showBubbleSize val="0"/>
        </c:dLbls>
        <c:gapWidth val="150"/>
        <c:overlap val="100"/>
        <c:axId val="559138960"/>
        <c:axId val="1"/>
      </c:barChart>
      <c:catAx>
        <c:axId val="559138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682242990654205E-2"/>
              <c:y val="0.233727810650887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38960"/>
        <c:crosses val="autoZero"/>
        <c:crossBetween val="between"/>
        <c:majorUnit val="700"/>
        <c:minorUnit val="100"/>
      </c:valAx>
      <c:spPr>
        <a:noFill/>
        <a:ln w="25400">
          <a:noFill/>
        </a:ln>
      </c:spPr>
    </c:plotArea>
    <c:legend>
      <c:legendPos val="r"/>
      <c:layout>
        <c:manualLayout>
          <c:xMode val="edge"/>
          <c:yMode val="edge"/>
          <c:wMode val="edge"/>
          <c:hMode val="edge"/>
          <c:x val="1.1682242990654205E-2"/>
          <c:y val="0.71597633136094674"/>
          <c:w val="0.9929906542056075"/>
          <c:h val="0.9911242603550295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Times New Roman"/>
                <a:ea typeface="Times New Roman"/>
                <a:cs typeface="Times New Roman"/>
              </a:defRPr>
            </a:pPr>
            <a:r>
              <a:rPr lang="ru-RU"/>
              <a:t>Срочные и условные вклады до 1000 тыс. тенге</a:t>
            </a:r>
          </a:p>
        </c:rich>
      </c:tx>
      <c:layout>
        <c:manualLayout>
          <c:xMode val="edge"/>
          <c:yMode val="edge"/>
          <c:x val="0.22198265657969224"/>
          <c:y val="3.0588195706305943E-2"/>
        </c:manualLayout>
      </c:layout>
      <c:overlay val="0"/>
      <c:spPr>
        <a:noFill/>
        <a:ln w="25400">
          <a:noFill/>
        </a:ln>
      </c:spPr>
    </c:title>
    <c:autoTitleDeleted val="0"/>
    <c:plotArea>
      <c:layout>
        <c:manualLayout>
          <c:layoutTarget val="inner"/>
          <c:xMode val="edge"/>
          <c:yMode val="edge"/>
          <c:x val="0.1053924091232219"/>
          <c:y val="0.17628260304801135"/>
          <c:w val="0.86764913557257095"/>
          <c:h val="0.77243831517401329"/>
        </c:manualLayout>
      </c:layout>
      <c:barChart>
        <c:barDir val="col"/>
        <c:grouping val="clustered"/>
        <c:varyColors val="0"/>
        <c:ser>
          <c:idx val="0"/>
          <c:order val="0"/>
          <c:tx>
            <c:strRef>
              <c:f>'Figure 3.3.11'!#REF!</c:f>
              <c:strCache>
                <c:ptCount val="1"/>
                <c:pt idx="0">
                  <c:v>#ССЫЛКА!</c:v>
                </c:pt>
              </c:strCache>
            </c:strRef>
          </c:tx>
          <c:spPr>
            <a:solidFill>
              <a:srgbClr val="339966"/>
            </a:solidFill>
            <a:ln w="12700">
              <a:solidFill>
                <a:srgbClr val="000000"/>
              </a:solidFill>
              <a:prstDash val="solid"/>
            </a:ln>
          </c:spPr>
          <c:invertIfNegative val="0"/>
          <c:cat>
            <c:numRef>
              <c:f>'Figure 3.3.11'!#REF!</c:f>
              <c:numCache>
                <c:formatCode>General</c:formatCode>
                <c:ptCount val="1"/>
                <c:pt idx="0">
                  <c:v>1</c:v>
                </c:pt>
              </c:numCache>
            </c:numRef>
          </c:cat>
          <c:val>
            <c:numRef>
              <c:f>'Figure 3.3.11'!#REF!</c:f>
              <c:numCache>
                <c:formatCode>General</c:formatCode>
                <c:ptCount val="1"/>
                <c:pt idx="0">
                  <c:v>1</c:v>
                </c:pt>
              </c:numCache>
            </c:numRef>
          </c:val>
          <c:extLst>
            <c:ext xmlns:c16="http://schemas.microsoft.com/office/drawing/2014/chart" uri="{C3380CC4-5D6E-409C-BE32-E72D297353CC}">
              <c16:uniqueId val="{00000000-112C-44B2-B5C2-A5A1D88BE5B4}"/>
            </c:ext>
          </c:extLst>
        </c:ser>
        <c:ser>
          <c:idx val="1"/>
          <c:order val="1"/>
          <c:tx>
            <c:strRef>
              <c:f>'Figure 3.3.11'!#REF!</c:f>
              <c:strCache>
                <c:ptCount val="1"/>
                <c:pt idx="0">
                  <c:v>#ССЫЛКА!</c:v>
                </c:pt>
              </c:strCache>
            </c:strRef>
          </c:tx>
          <c:spPr>
            <a:solidFill>
              <a:srgbClr val="3366FF"/>
            </a:solidFill>
            <a:ln w="12700">
              <a:solidFill>
                <a:srgbClr val="000000"/>
              </a:solidFill>
              <a:prstDash val="solid"/>
            </a:ln>
          </c:spPr>
          <c:invertIfNegative val="0"/>
          <c:cat>
            <c:numRef>
              <c:f>'Figure 3.3.11'!#REF!</c:f>
              <c:numCache>
                <c:formatCode>General</c:formatCode>
                <c:ptCount val="1"/>
                <c:pt idx="0">
                  <c:v>1</c:v>
                </c:pt>
              </c:numCache>
            </c:numRef>
          </c:cat>
          <c:val>
            <c:numRef>
              <c:f>'Figure 3.3.11'!#REF!</c:f>
              <c:numCache>
                <c:formatCode>General</c:formatCode>
                <c:ptCount val="1"/>
                <c:pt idx="0">
                  <c:v>1</c:v>
                </c:pt>
              </c:numCache>
            </c:numRef>
          </c:val>
          <c:extLst>
            <c:ext xmlns:c16="http://schemas.microsoft.com/office/drawing/2014/chart" uri="{C3380CC4-5D6E-409C-BE32-E72D297353CC}">
              <c16:uniqueId val="{00000001-112C-44B2-B5C2-A5A1D88BE5B4}"/>
            </c:ext>
          </c:extLst>
        </c:ser>
        <c:ser>
          <c:idx val="2"/>
          <c:order val="2"/>
          <c:tx>
            <c:strRef>
              <c:f>'Figure 3.3.11'!#REF!</c:f>
              <c:strCache>
                <c:ptCount val="1"/>
                <c:pt idx="0">
                  <c:v>#ССЫЛКА!</c:v>
                </c:pt>
              </c:strCache>
            </c:strRef>
          </c:tx>
          <c:spPr>
            <a:solidFill>
              <a:srgbClr val="FFCC00"/>
            </a:solidFill>
            <a:ln w="12700">
              <a:solidFill>
                <a:srgbClr val="000000"/>
              </a:solidFill>
              <a:prstDash val="solid"/>
            </a:ln>
          </c:spPr>
          <c:invertIfNegative val="0"/>
          <c:cat>
            <c:numRef>
              <c:f>'Figure 3.3.11'!#REF!</c:f>
              <c:numCache>
                <c:formatCode>General</c:formatCode>
                <c:ptCount val="1"/>
                <c:pt idx="0">
                  <c:v>1</c:v>
                </c:pt>
              </c:numCache>
            </c:numRef>
          </c:cat>
          <c:val>
            <c:numRef>
              <c:f>'Figure 3.3.11'!#REF!</c:f>
              <c:numCache>
                <c:formatCode>General</c:formatCode>
                <c:ptCount val="1"/>
                <c:pt idx="0">
                  <c:v>1</c:v>
                </c:pt>
              </c:numCache>
            </c:numRef>
          </c:val>
          <c:extLst>
            <c:ext xmlns:c16="http://schemas.microsoft.com/office/drawing/2014/chart" uri="{C3380CC4-5D6E-409C-BE32-E72D297353CC}">
              <c16:uniqueId val="{00000002-112C-44B2-B5C2-A5A1D88BE5B4}"/>
            </c:ext>
          </c:extLst>
        </c:ser>
        <c:dLbls>
          <c:showLegendKey val="0"/>
          <c:showVal val="0"/>
          <c:showCatName val="0"/>
          <c:showSerName val="0"/>
          <c:showPercent val="0"/>
          <c:showBubbleSize val="0"/>
        </c:dLbls>
        <c:gapWidth val="150"/>
        <c:axId val="559131088"/>
        <c:axId val="1"/>
      </c:barChart>
      <c:lineChart>
        <c:grouping val="standard"/>
        <c:varyColors val="0"/>
        <c:ser>
          <c:idx val="3"/>
          <c:order val="3"/>
          <c:tx>
            <c:strRef>
              <c:f>'Figure 3.3.11'!#REF!</c:f>
              <c:strCache>
                <c:ptCount val="1"/>
                <c:pt idx="0">
                  <c:v>#ССЫЛКА!</c:v>
                </c:pt>
              </c:strCache>
            </c:strRef>
          </c:tx>
          <c:spPr>
            <a:ln w="25400">
              <a:solidFill>
                <a:srgbClr val="FF0000"/>
              </a:solidFill>
              <a:prstDash val="solid"/>
            </a:ln>
          </c:spPr>
          <c:marker>
            <c:symbol val="none"/>
          </c:marker>
          <c:dLbls>
            <c:dLbl>
              <c:idx val="2"/>
              <c:layout>
                <c:manualLayout>
                  <c:x val="-9.7196578875916369E-3"/>
                  <c:y val="-7.6332129072101337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2C-44B2-B5C2-A5A1D88BE5B4}"/>
                </c:ext>
              </c:extLst>
            </c:dLbl>
            <c:dLbl>
              <c:idx val="3"/>
              <c:layout>
                <c:manualLayout>
                  <c:x val="4.0953932482580378E-4"/>
                  <c:y val="-6.6899861046780959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2C-44B2-B5C2-A5A1D88BE5B4}"/>
                </c:ext>
              </c:extLst>
            </c:dLbl>
            <c:dLbl>
              <c:idx val="5"/>
              <c:layout>
                <c:manualLayout>
                  <c:x val="-9.5042537786225144E-3"/>
                  <c:y val="-0.13364928207503479"/>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2C-44B2-B5C2-A5A1D88BE5B4}"/>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3.3.11'!#REF!</c:f>
              <c:numCache>
                <c:formatCode>General</c:formatCode>
                <c:ptCount val="1"/>
                <c:pt idx="0">
                  <c:v>1</c:v>
                </c:pt>
              </c:numCache>
            </c:numRef>
          </c:cat>
          <c:val>
            <c:numRef>
              <c:f>'Figure 3.3.11'!#REF!</c:f>
              <c:numCache>
                <c:formatCode>General</c:formatCode>
                <c:ptCount val="1"/>
                <c:pt idx="0">
                  <c:v>1</c:v>
                </c:pt>
              </c:numCache>
            </c:numRef>
          </c:val>
          <c:smooth val="0"/>
          <c:extLst>
            <c:ext xmlns:c16="http://schemas.microsoft.com/office/drawing/2014/chart" uri="{C3380CC4-5D6E-409C-BE32-E72D297353CC}">
              <c16:uniqueId val="{00000006-112C-44B2-B5C2-A5A1D88BE5B4}"/>
            </c:ext>
          </c:extLst>
        </c:ser>
        <c:dLbls>
          <c:showLegendKey val="0"/>
          <c:showVal val="0"/>
          <c:showCatName val="0"/>
          <c:showSerName val="0"/>
          <c:showPercent val="0"/>
          <c:showBubbleSize val="0"/>
        </c:dLbls>
        <c:marker val="1"/>
        <c:smooth val="0"/>
        <c:axId val="559131088"/>
        <c:axId val="1"/>
      </c:lineChart>
      <c:catAx>
        <c:axId val="55913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9131088"/>
        <c:crosses val="autoZero"/>
        <c:crossBetween val="between"/>
      </c:valAx>
      <c:spPr>
        <a:solidFill>
          <a:srgbClr val="FFFFFF"/>
        </a:solidFill>
        <a:ln w="25400">
          <a:noFill/>
        </a:ln>
      </c:spPr>
    </c:plotArea>
    <c:legend>
      <c:legendPos val="r"/>
      <c:layout>
        <c:manualLayout>
          <c:xMode val="edge"/>
          <c:yMode val="edge"/>
          <c:wMode val="edge"/>
          <c:hMode val="edge"/>
          <c:x val="6.8627708301168239E-2"/>
          <c:y val="0.8493616663301703"/>
          <c:w val="0.99019865163913334"/>
          <c:h val="0.964746618211185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671018276762E-2"/>
          <c:y val="5.1660609686003958E-2"/>
          <c:w val="0.86422976501305482"/>
          <c:h val="0.5239861839580402"/>
        </c:manualLayout>
      </c:layout>
      <c:barChart>
        <c:barDir val="col"/>
        <c:grouping val="clustered"/>
        <c:varyColors val="0"/>
        <c:ser>
          <c:idx val="0"/>
          <c:order val="0"/>
          <c:tx>
            <c:strRef>
              <c:f>'Figure 3.3.11'!$B$5</c:f>
              <c:strCache>
                <c:ptCount val="1"/>
                <c:pt idx="0">
                  <c:v>Gross inflow of deposits</c:v>
                </c:pt>
              </c:strCache>
            </c:strRef>
          </c:tx>
          <c:invertIfNegative val="0"/>
          <c:cat>
            <c:multiLvlStrRef>
              <c:f>'Figure 3.3.11'!$C$3:$Y$4</c:f>
              <c:multiLvlStrCache>
                <c:ptCount val="23"/>
                <c:lvl>
                  <c:pt idx="0">
                    <c:v>1qtr.2009</c:v>
                  </c:pt>
                  <c:pt idx="1">
                    <c:v>2qtr.2009</c:v>
                  </c:pt>
                  <c:pt idx="2">
                    <c:v>3qtr.2009</c:v>
                  </c:pt>
                  <c:pt idx="3">
                    <c:v>4qtr.2009</c:v>
                  </c:pt>
                  <c:pt idx="4">
                    <c:v>1qtr.2010</c:v>
                  </c:pt>
                  <c:pt idx="5">
                    <c:v>2qtr.2010</c:v>
                  </c:pt>
                  <c:pt idx="6">
                    <c:v>3qtr.2010</c:v>
                  </c:pt>
                  <c:pt idx="8">
                    <c:v>1qtr.2009</c:v>
                  </c:pt>
                  <c:pt idx="9">
                    <c:v>2qtr.2009</c:v>
                  </c:pt>
                  <c:pt idx="10">
                    <c:v>3qtr.2009</c:v>
                  </c:pt>
                  <c:pt idx="11">
                    <c:v>4qtr.2009</c:v>
                  </c:pt>
                  <c:pt idx="12">
                    <c:v>1qtr.2010</c:v>
                  </c:pt>
                  <c:pt idx="13">
                    <c:v>2qtr.2010</c:v>
                  </c:pt>
                  <c:pt idx="14">
                    <c:v>3qtr.2010</c:v>
                  </c:pt>
                  <c:pt idx="16">
                    <c:v>1qtr.2009</c:v>
                  </c:pt>
                  <c:pt idx="17">
                    <c:v>2qtr.2009</c:v>
                  </c:pt>
                  <c:pt idx="18">
                    <c:v>3qtr.2009</c:v>
                  </c:pt>
                  <c:pt idx="19">
                    <c:v>4qtr.2009</c:v>
                  </c:pt>
                  <c:pt idx="20">
                    <c:v>1qtr.2010</c:v>
                  </c:pt>
                  <c:pt idx="21">
                    <c:v>2qtr.2010</c:v>
                  </c:pt>
                  <c:pt idx="22">
                    <c:v>3qtr.2010</c:v>
                  </c:pt>
                </c:lvl>
                <c:lvl>
                  <c:pt idx="0">
                    <c:v>Group 1</c:v>
                  </c:pt>
                  <c:pt idx="8">
                    <c:v>Group 2</c:v>
                  </c:pt>
                  <c:pt idx="16">
                    <c:v>Group 3</c:v>
                  </c:pt>
                </c:lvl>
              </c:multiLvlStrCache>
            </c:multiLvlStrRef>
          </c:cat>
          <c:val>
            <c:numRef>
              <c:f>'Figure 3.3.11'!$C$5:$Y$5</c:f>
              <c:numCache>
                <c:formatCode>0.00%</c:formatCode>
                <c:ptCount val="23"/>
                <c:pt idx="0">
                  <c:v>0</c:v>
                </c:pt>
                <c:pt idx="1">
                  <c:v>0</c:v>
                </c:pt>
                <c:pt idx="2">
                  <c:v>9.5691882518803972E-6</c:v>
                </c:pt>
                <c:pt idx="3">
                  <c:v>9.9555115228884008E-4</c:v>
                </c:pt>
                <c:pt idx="4">
                  <c:v>7.2682063533266788E-3</c:v>
                </c:pt>
                <c:pt idx="5">
                  <c:v>1.7134933039070831E-2</c:v>
                </c:pt>
                <c:pt idx="6">
                  <c:v>1.3712083565311905E-2</c:v>
                </c:pt>
                <c:pt idx="8">
                  <c:v>0.11674268602041925</c:v>
                </c:pt>
                <c:pt idx="9">
                  <c:v>5.1768672260542797E-2</c:v>
                </c:pt>
                <c:pt idx="10">
                  <c:v>0.11026674088434321</c:v>
                </c:pt>
                <c:pt idx="11">
                  <c:v>6.2464606684605926E-2</c:v>
                </c:pt>
                <c:pt idx="12">
                  <c:v>3.8985036714438148E-2</c:v>
                </c:pt>
                <c:pt idx="13">
                  <c:v>3.5623444188248414E-2</c:v>
                </c:pt>
                <c:pt idx="14">
                  <c:v>3.7582411047441533E-2</c:v>
                </c:pt>
                <c:pt idx="16">
                  <c:v>9.5351170937149881E-3</c:v>
                </c:pt>
                <c:pt idx="17">
                  <c:v>2.8323103707271254E-3</c:v>
                </c:pt>
                <c:pt idx="18">
                  <c:v>2.7099028729729694E-2</c:v>
                </c:pt>
                <c:pt idx="19">
                  <c:v>6.3797026742225668E-3</c:v>
                </c:pt>
                <c:pt idx="20">
                  <c:v>1.1668268386155032E-2</c:v>
                </c:pt>
                <c:pt idx="21">
                  <c:v>3.8203156048762935E-3</c:v>
                </c:pt>
                <c:pt idx="22">
                  <c:v>5.8548480637477971E-3</c:v>
                </c:pt>
              </c:numCache>
            </c:numRef>
          </c:val>
          <c:extLst>
            <c:ext xmlns:c16="http://schemas.microsoft.com/office/drawing/2014/chart" uri="{C3380CC4-5D6E-409C-BE32-E72D297353CC}">
              <c16:uniqueId val="{00000000-DB32-4723-B885-634441A262A6}"/>
            </c:ext>
          </c:extLst>
        </c:ser>
        <c:ser>
          <c:idx val="1"/>
          <c:order val="1"/>
          <c:tx>
            <c:strRef>
              <c:f>'Figure 3.3.11'!$B$6</c:f>
              <c:strCache>
                <c:ptCount val="1"/>
                <c:pt idx="0">
                  <c:v>Gross outflow of deposits</c:v>
                </c:pt>
              </c:strCache>
            </c:strRef>
          </c:tx>
          <c:invertIfNegative val="0"/>
          <c:cat>
            <c:multiLvlStrRef>
              <c:f>'Figure 3.3.11'!$C$3:$Y$4</c:f>
              <c:multiLvlStrCache>
                <c:ptCount val="23"/>
                <c:lvl>
                  <c:pt idx="0">
                    <c:v>1qtr.2009</c:v>
                  </c:pt>
                  <c:pt idx="1">
                    <c:v>2qtr.2009</c:v>
                  </c:pt>
                  <c:pt idx="2">
                    <c:v>3qtr.2009</c:v>
                  </c:pt>
                  <c:pt idx="3">
                    <c:v>4qtr.2009</c:v>
                  </c:pt>
                  <c:pt idx="4">
                    <c:v>1qtr.2010</c:v>
                  </c:pt>
                  <c:pt idx="5">
                    <c:v>2qtr.2010</c:v>
                  </c:pt>
                  <c:pt idx="6">
                    <c:v>3qtr.2010</c:v>
                  </c:pt>
                  <c:pt idx="8">
                    <c:v>1qtr.2009</c:v>
                  </c:pt>
                  <c:pt idx="9">
                    <c:v>2qtr.2009</c:v>
                  </c:pt>
                  <c:pt idx="10">
                    <c:v>3qtr.2009</c:v>
                  </c:pt>
                  <c:pt idx="11">
                    <c:v>4qtr.2009</c:v>
                  </c:pt>
                  <c:pt idx="12">
                    <c:v>1qtr.2010</c:v>
                  </c:pt>
                  <c:pt idx="13">
                    <c:v>2qtr.2010</c:v>
                  </c:pt>
                  <c:pt idx="14">
                    <c:v>3qtr.2010</c:v>
                  </c:pt>
                  <c:pt idx="16">
                    <c:v>1qtr.2009</c:v>
                  </c:pt>
                  <c:pt idx="17">
                    <c:v>2qtr.2009</c:v>
                  </c:pt>
                  <c:pt idx="18">
                    <c:v>3qtr.2009</c:v>
                  </c:pt>
                  <c:pt idx="19">
                    <c:v>4qtr.2009</c:v>
                  </c:pt>
                  <c:pt idx="20">
                    <c:v>1qtr.2010</c:v>
                  </c:pt>
                  <c:pt idx="21">
                    <c:v>2qtr.2010</c:v>
                  </c:pt>
                  <c:pt idx="22">
                    <c:v>3qtr.2010</c:v>
                  </c:pt>
                </c:lvl>
                <c:lvl>
                  <c:pt idx="0">
                    <c:v>Group 1</c:v>
                  </c:pt>
                  <c:pt idx="8">
                    <c:v>Group 2</c:v>
                  </c:pt>
                  <c:pt idx="16">
                    <c:v>Group 3</c:v>
                  </c:pt>
                </c:lvl>
              </c:multiLvlStrCache>
            </c:multiLvlStrRef>
          </c:cat>
          <c:val>
            <c:numRef>
              <c:f>'Figure 3.3.11'!$C$6:$Y$6</c:f>
              <c:numCache>
                <c:formatCode>0.00%</c:formatCode>
                <c:ptCount val="23"/>
                <c:pt idx="0">
                  <c:v>5.2155629695377279E-2</c:v>
                </c:pt>
                <c:pt idx="1">
                  <c:v>3.7256910045142477E-2</c:v>
                </c:pt>
                <c:pt idx="2">
                  <c:v>1.3346948201030337E-2</c:v>
                </c:pt>
                <c:pt idx="3">
                  <c:v>2.5734646312542296E-3</c:v>
                </c:pt>
                <c:pt idx="4">
                  <c:v>0</c:v>
                </c:pt>
                <c:pt idx="5">
                  <c:v>0</c:v>
                </c:pt>
                <c:pt idx="6">
                  <c:v>0</c:v>
                </c:pt>
                <c:pt idx="8">
                  <c:v>1.5203096321859136E-4</c:v>
                </c:pt>
                <c:pt idx="9">
                  <c:v>0</c:v>
                </c:pt>
                <c:pt idx="10">
                  <c:v>0</c:v>
                </c:pt>
                <c:pt idx="11">
                  <c:v>1.9313268692686361E-2</c:v>
                </c:pt>
                <c:pt idx="12">
                  <c:v>2.4279386181084703E-2</c:v>
                </c:pt>
                <c:pt idx="13">
                  <c:v>1.2420511647008585E-3</c:v>
                </c:pt>
                <c:pt idx="14">
                  <c:v>1.1547150347268633E-2</c:v>
                </c:pt>
                <c:pt idx="16">
                  <c:v>4.410739262189824E-3</c:v>
                </c:pt>
                <c:pt idx="17">
                  <c:v>2.6423292518891594E-3</c:v>
                </c:pt>
                <c:pt idx="18">
                  <c:v>5.2844447837445191E-4</c:v>
                </c:pt>
                <c:pt idx="19">
                  <c:v>5.2592132243617761E-3</c:v>
                </c:pt>
                <c:pt idx="20">
                  <c:v>1.0207140650275962E-3</c:v>
                </c:pt>
                <c:pt idx="21">
                  <c:v>2.3130087633110332E-2</c:v>
                </c:pt>
                <c:pt idx="22">
                  <c:v>4.9363689051681019E-3</c:v>
                </c:pt>
              </c:numCache>
            </c:numRef>
          </c:val>
          <c:extLst>
            <c:ext xmlns:c16="http://schemas.microsoft.com/office/drawing/2014/chart" uri="{C3380CC4-5D6E-409C-BE32-E72D297353CC}">
              <c16:uniqueId val="{00000001-DB32-4723-B885-634441A262A6}"/>
            </c:ext>
          </c:extLst>
        </c:ser>
        <c:dLbls>
          <c:showLegendKey val="0"/>
          <c:showVal val="0"/>
          <c:showCatName val="0"/>
          <c:showSerName val="0"/>
          <c:showPercent val="0"/>
          <c:showBubbleSize val="0"/>
        </c:dLbls>
        <c:gapWidth val="150"/>
        <c:axId val="559147160"/>
        <c:axId val="1"/>
      </c:barChart>
      <c:catAx>
        <c:axId val="55914716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12"/>
        </c:scaling>
        <c:delete val="0"/>
        <c:axPos val="l"/>
        <c:majorGridlines>
          <c:spPr>
            <a:ln w="3175">
              <a:solidFill>
                <a:srgbClr val="808080"/>
              </a:solidFill>
              <a:prstDash val="sysDash"/>
            </a:ln>
          </c:spPr>
        </c:majorGridlines>
        <c:numFmt formatCode="0%" sourceLinked="0"/>
        <c:majorTickMark val="out"/>
        <c:minorTickMark val="none"/>
        <c:tickLblPos val="nextTo"/>
        <c:spPr>
          <a:ln>
            <a:solidFill>
              <a:schemeClr val="tx1"/>
            </a:solidFill>
            <a:prstDash val="sysDot"/>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47160"/>
        <c:crosses val="autoZero"/>
        <c:crossBetween val="between"/>
        <c:majorUnit val="0.03"/>
      </c:valAx>
    </c:plotArea>
    <c:legend>
      <c:legendPos val="b"/>
      <c:layout>
        <c:manualLayout>
          <c:xMode val="edge"/>
          <c:yMode val="edge"/>
          <c:wMode val="edge"/>
          <c:hMode val="edge"/>
          <c:x val="1.3054830287206266E-2"/>
          <c:y val="0.88561040571035621"/>
          <c:w val="0.98694516971279378"/>
          <c:h val="0.9667912175184743"/>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12922465208747"/>
          <c:y val="4.4164037854889593E-2"/>
          <c:w val="0.78926441351888665"/>
          <c:h val="0.79179810725552047"/>
        </c:manualLayout>
      </c:layout>
      <c:barChart>
        <c:barDir val="col"/>
        <c:grouping val="clustered"/>
        <c:varyColors val="0"/>
        <c:ser>
          <c:idx val="1"/>
          <c:order val="1"/>
          <c:tx>
            <c:strRef>
              <c:f>'Figure 3.3.12'!$B$7</c:f>
              <c:strCache>
                <c:ptCount val="1"/>
                <c:pt idx="0">
                  <c:v>Gap (Loans - Deposits)</c:v>
                </c:pt>
              </c:strCache>
            </c:strRef>
          </c:tx>
          <c:spPr>
            <a:solidFill>
              <a:srgbClr val="99CCFF"/>
            </a:solidFill>
            <a:ln w="25400">
              <a:noFill/>
            </a:ln>
          </c:spPr>
          <c:invertIfNegative val="0"/>
          <c:cat>
            <c:multiLvlStrRef>
              <c:f>'Figure 3.3.12'!$C$4:$AN$5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Group 1</c:v>
                  </c:pt>
                  <c:pt idx="13">
                    <c:v>Group 2</c:v>
                  </c:pt>
                  <c:pt idx="26">
                    <c:v>Group 3</c:v>
                  </c:pt>
                </c:lvl>
              </c:multiLvlStrCache>
            </c:multiLvlStrRef>
          </c:cat>
          <c:val>
            <c:numRef>
              <c:f>'Figure 3.3.12'!$C$7:$AN$7</c:f>
              <c:numCache>
                <c:formatCode>_-* #\ ##0_р_._-;\-* #\ ##0_р_._-;_-* "-"??_р_._-;_-@_-</c:formatCode>
                <c:ptCount val="38"/>
                <c:pt idx="0">
                  <c:v>1375.6370139999999</c:v>
                </c:pt>
                <c:pt idx="1">
                  <c:v>2036.7645070000001</c:v>
                </c:pt>
                <c:pt idx="2">
                  <c:v>2119.0595119999998</c:v>
                </c:pt>
                <c:pt idx="3">
                  <c:v>2028.8360110000001</c:v>
                </c:pt>
                <c:pt idx="4">
                  <c:v>2039.4906550000001</c:v>
                </c:pt>
                <c:pt idx="5">
                  <c:v>2037.5988400000001</c:v>
                </c:pt>
                <c:pt idx="6">
                  <c:v>2293.2680209999999</c:v>
                </c:pt>
                <c:pt idx="7">
                  <c:v>2206.2583760000002</c:v>
                </c:pt>
                <c:pt idx="8">
                  <c:v>2613.482884</c:v>
                </c:pt>
                <c:pt idx="9">
                  <c:v>2608.048636</c:v>
                </c:pt>
                <c:pt idx="10">
                  <c:v>2563.5942479999999</c:v>
                </c:pt>
                <c:pt idx="11">
                  <c:v>2266.2203180000001</c:v>
                </c:pt>
                <c:pt idx="12">
                  <c:v>0</c:v>
                </c:pt>
                <c:pt idx="13">
                  <c:v>1142.013645</c:v>
                </c:pt>
                <c:pt idx="14">
                  <c:v>1889.0186200000001</c:v>
                </c:pt>
                <c:pt idx="15">
                  <c:v>2090.9025409999999</c:v>
                </c:pt>
                <c:pt idx="16">
                  <c:v>1716.8174039999999</c:v>
                </c:pt>
                <c:pt idx="17">
                  <c:v>2120.9215939999999</c:v>
                </c:pt>
                <c:pt idx="18">
                  <c:v>1431.7377509999999</c:v>
                </c:pt>
                <c:pt idx="19">
                  <c:v>1317.6060419999999</c:v>
                </c:pt>
                <c:pt idx="20">
                  <c:v>902.23258699999997</c:v>
                </c:pt>
                <c:pt idx="21">
                  <c:v>1567.947183</c:v>
                </c:pt>
                <c:pt idx="22">
                  <c:v>1234.064635</c:v>
                </c:pt>
                <c:pt idx="23">
                  <c:v>860.78024800000003</c:v>
                </c:pt>
                <c:pt idx="24">
                  <c:v>619.75698699999998</c:v>
                </c:pt>
                <c:pt idx="25">
                  <c:v>0</c:v>
                </c:pt>
                <c:pt idx="26">
                  <c:v>-117.931923</c:v>
                </c:pt>
                <c:pt idx="27">
                  <c:v>-154.886258</c:v>
                </c:pt>
                <c:pt idx="28">
                  <c:v>-156.100358</c:v>
                </c:pt>
                <c:pt idx="29">
                  <c:v>-117.42842400000001</c:v>
                </c:pt>
                <c:pt idx="30">
                  <c:v>-146.39036300000001</c:v>
                </c:pt>
                <c:pt idx="31">
                  <c:v>-206.20331200000001</c:v>
                </c:pt>
                <c:pt idx="32">
                  <c:v>-211.14285000000001</c:v>
                </c:pt>
                <c:pt idx="33">
                  <c:v>-214.61366699999999</c:v>
                </c:pt>
                <c:pt idx="34">
                  <c:v>-192.65574899999999</c:v>
                </c:pt>
                <c:pt idx="35">
                  <c:v>-291.75371100000001</c:v>
                </c:pt>
                <c:pt idx="36">
                  <c:v>-203.97874999999999</c:v>
                </c:pt>
                <c:pt idx="37">
                  <c:v>-210.39693</c:v>
                </c:pt>
              </c:numCache>
            </c:numRef>
          </c:val>
          <c:extLst>
            <c:ext xmlns:c16="http://schemas.microsoft.com/office/drawing/2014/chart" uri="{C3380CC4-5D6E-409C-BE32-E72D297353CC}">
              <c16:uniqueId val="{00000000-6BA9-4A15-B90F-56C34B449A27}"/>
            </c:ext>
          </c:extLst>
        </c:ser>
        <c:dLbls>
          <c:showLegendKey val="0"/>
          <c:showVal val="0"/>
          <c:showCatName val="0"/>
          <c:showSerName val="0"/>
          <c:showPercent val="0"/>
          <c:showBubbleSize val="0"/>
        </c:dLbls>
        <c:gapWidth val="120"/>
        <c:axId val="559145520"/>
        <c:axId val="1"/>
      </c:barChart>
      <c:lineChart>
        <c:grouping val="standard"/>
        <c:varyColors val="0"/>
        <c:ser>
          <c:idx val="0"/>
          <c:order val="0"/>
          <c:tx>
            <c:strRef>
              <c:f>'Figure 3.3.12'!$B$6</c:f>
              <c:strCache>
                <c:ptCount val="1"/>
                <c:pt idx="0">
                  <c:v>Ratio of loans to deposits</c:v>
                </c:pt>
              </c:strCache>
            </c:strRef>
          </c:tx>
          <c:spPr>
            <a:ln w="38100">
              <a:solidFill>
                <a:srgbClr val="333399"/>
              </a:solidFill>
              <a:prstDash val="solid"/>
            </a:ln>
          </c:spPr>
          <c:marker>
            <c:symbol val="diamond"/>
            <c:size val="4"/>
            <c:spPr>
              <a:solidFill>
                <a:srgbClr val="000080"/>
              </a:solidFill>
              <a:ln>
                <a:solidFill>
                  <a:srgbClr val="333399"/>
                </a:solidFill>
                <a:prstDash val="solid"/>
              </a:ln>
            </c:spPr>
          </c:marker>
          <c:cat>
            <c:multiLvlStrRef>
              <c:f>'Figure 3.3.12'!$C$4:$AN$5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Group 1</c:v>
                  </c:pt>
                  <c:pt idx="13">
                    <c:v>Group 2</c:v>
                  </c:pt>
                  <c:pt idx="26">
                    <c:v>Group 3</c:v>
                  </c:pt>
                </c:lvl>
              </c:multiLvlStrCache>
            </c:multiLvlStrRef>
          </c:cat>
          <c:val>
            <c:numRef>
              <c:f>'Figure 3.3.12'!$C$6:$AN$6</c:f>
              <c:numCache>
                <c:formatCode>_-* #\ ##0.0_р_._-;\-* #\ ##0.0_р_._-;_-* "-"??_р_._-;_-@_-</c:formatCode>
                <c:ptCount val="38"/>
                <c:pt idx="0">
                  <c:v>3.6269746769954847</c:v>
                </c:pt>
                <c:pt idx="1">
                  <c:v>3.6121784879970784</c:v>
                </c:pt>
                <c:pt idx="2">
                  <c:v>3.3772074839651034</c:v>
                </c:pt>
                <c:pt idx="3">
                  <c:v>2.8915474201328157</c:v>
                </c:pt>
                <c:pt idx="4">
                  <c:v>2.9460818789295873</c:v>
                </c:pt>
                <c:pt idx="5">
                  <c:v>3.3277778973259244</c:v>
                </c:pt>
                <c:pt idx="6">
                  <c:v>3.8677423870050665</c:v>
                </c:pt>
                <c:pt idx="7">
                  <c:v>3.6071712524004655</c:v>
                </c:pt>
                <c:pt idx="8">
                  <c:v>3.581880328685799</c:v>
                </c:pt>
                <c:pt idx="9">
                  <c:v>3.3856920906367507</c:v>
                </c:pt>
                <c:pt idx="10">
                  <c:v>3.0198576517027949</c:v>
                </c:pt>
                <c:pt idx="11">
                  <c:v>2.7682396926481565</c:v>
                </c:pt>
                <c:pt idx="13">
                  <c:v>1.9126185675865044</c:v>
                </c:pt>
                <c:pt idx="14">
                  <c:v>1.8086561112474271</c:v>
                </c:pt>
                <c:pt idx="15">
                  <c:v>1.7351143617782565</c:v>
                </c:pt>
                <c:pt idx="16">
                  <c:v>1.5131644457106035</c:v>
                </c:pt>
                <c:pt idx="17">
                  <c:v>1.7584467147795673</c:v>
                </c:pt>
                <c:pt idx="18">
                  <c:v>1.5931590648875786</c:v>
                </c:pt>
                <c:pt idx="19">
                  <c:v>1.5636360935452172</c:v>
                </c:pt>
                <c:pt idx="20">
                  <c:v>1.351775287385691</c:v>
                </c:pt>
                <c:pt idx="21">
                  <c:v>1.2836252728747672</c:v>
                </c:pt>
                <c:pt idx="22">
                  <c:v>1.1876686372275946</c:v>
                </c:pt>
                <c:pt idx="23">
                  <c:v>1.1263718597799739</c:v>
                </c:pt>
                <c:pt idx="24">
                  <c:v>1.1437050402135609</c:v>
                </c:pt>
                <c:pt idx="26">
                  <c:v>0.877883521092654</c:v>
                </c:pt>
                <c:pt idx="27">
                  <c:v>0.77695074982298062</c:v>
                </c:pt>
                <c:pt idx="28">
                  <c:v>0.76710262977963106</c:v>
                </c:pt>
                <c:pt idx="29">
                  <c:v>0.86267310384485196</c:v>
                </c:pt>
                <c:pt idx="30">
                  <c:v>0.84298846344932843</c:v>
                </c:pt>
                <c:pt idx="31">
                  <c:v>0.78548826762053292</c:v>
                </c:pt>
                <c:pt idx="32">
                  <c:v>0.73197128568800685</c:v>
                </c:pt>
                <c:pt idx="33">
                  <c:v>0.70525372877967074</c:v>
                </c:pt>
                <c:pt idx="34">
                  <c:v>0.68658837575572462</c:v>
                </c:pt>
                <c:pt idx="35">
                  <c:v>0.61180758233607035</c:v>
                </c:pt>
                <c:pt idx="36">
                  <c:v>0.70800949980169081</c:v>
                </c:pt>
                <c:pt idx="37">
                  <c:v>0.77153629386740219</c:v>
                </c:pt>
              </c:numCache>
            </c:numRef>
          </c:val>
          <c:smooth val="1"/>
          <c:extLst>
            <c:ext xmlns:c16="http://schemas.microsoft.com/office/drawing/2014/chart" uri="{C3380CC4-5D6E-409C-BE32-E72D297353CC}">
              <c16:uniqueId val="{00000001-6BA9-4A15-B90F-56C34B449A27}"/>
            </c:ext>
          </c:extLst>
        </c:ser>
        <c:dLbls>
          <c:showLegendKey val="0"/>
          <c:showVal val="0"/>
          <c:showCatName val="0"/>
          <c:showSerName val="0"/>
          <c:showPercent val="0"/>
          <c:showBubbleSize val="0"/>
        </c:dLbls>
        <c:marker val="1"/>
        <c:smooth val="0"/>
        <c:axId val="3"/>
        <c:axId val="4"/>
      </c:lineChart>
      <c:catAx>
        <c:axId val="55914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27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9403578528827041E-3"/>
              <c:y val="0.3470031545741325"/>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455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
          <c:min val="-0.6"/>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5"/>
        <c:minorUnit val="0.3"/>
      </c:valAx>
      <c:spPr>
        <a:solidFill>
          <a:srgbClr val="FFFFFF"/>
        </a:solidFill>
        <a:ln w="25400">
          <a:noFill/>
        </a:ln>
      </c:spPr>
    </c:plotArea>
    <c:legend>
      <c:legendPos val="r"/>
      <c:layout>
        <c:manualLayout>
          <c:xMode val="edge"/>
          <c:yMode val="edge"/>
          <c:x val="0.22067594433399601"/>
          <c:y val="0.9274447949526814"/>
          <c:w val="0.58648111332007957"/>
          <c:h val="6.309148264984226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5209695474677"/>
          <c:y val="4.4971694669192104E-2"/>
          <c:w val="0.84106114154474487"/>
          <c:h val="0.46577826621663254"/>
        </c:manualLayout>
      </c:layout>
      <c:lineChart>
        <c:grouping val="standard"/>
        <c:varyColors val="0"/>
        <c:ser>
          <c:idx val="0"/>
          <c:order val="0"/>
          <c:tx>
            <c:strRef>
              <c:f>'Figure 3.3.13'!$C$4</c:f>
              <c:strCache>
                <c:ptCount val="1"/>
                <c:pt idx="0">
                  <c:v>LIBOR 3 mth</c:v>
                </c:pt>
              </c:strCache>
            </c:strRef>
          </c:tx>
          <c:spPr>
            <a:ln w="25400">
              <a:solidFill>
                <a:srgbClr val="008000"/>
              </a:solidFill>
              <a:prstDash val="solid"/>
            </a:ln>
          </c:spPr>
          <c:marker>
            <c:symbol val="none"/>
          </c:marker>
          <c:cat>
            <c:numRef>
              <c:f>'Figure 3.3.13'!$B$5:$B$50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3.3.13'!$C$5:$C$50</c:f>
              <c:numCache>
                <c:formatCode>General</c:formatCode>
                <c:ptCount val="46"/>
                <c:pt idx="0">
                  <c:v>5.36</c:v>
                </c:pt>
                <c:pt idx="1">
                  <c:v>5.36</c:v>
                </c:pt>
                <c:pt idx="2">
                  <c:v>5.3475000000000001</c:v>
                </c:pt>
                <c:pt idx="3">
                  <c:v>5.35</c:v>
                </c:pt>
                <c:pt idx="4">
                  <c:v>5.3550000000000004</c:v>
                </c:pt>
                <c:pt idx="5">
                  <c:v>5.36</c:v>
                </c:pt>
                <c:pt idx="6">
                  <c:v>5.36</c:v>
                </c:pt>
                <c:pt idx="7">
                  <c:v>5.3595300000000003</c:v>
                </c:pt>
                <c:pt idx="8">
                  <c:v>5.6687500000000002</c:v>
                </c:pt>
                <c:pt idx="9">
                  <c:v>5.23</c:v>
                </c:pt>
                <c:pt idx="10">
                  <c:v>4.8775000000000004</c:v>
                </c:pt>
                <c:pt idx="11">
                  <c:v>5.1406300000000007</c:v>
                </c:pt>
                <c:pt idx="12">
                  <c:v>4.7024999999999997</c:v>
                </c:pt>
                <c:pt idx="13">
                  <c:v>3.0950000000000002</c:v>
                </c:pt>
                <c:pt idx="14">
                  <c:v>3.0143800000000001</c:v>
                </c:pt>
                <c:pt idx="15">
                  <c:v>2.6837499999999999</c:v>
                </c:pt>
                <c:pt idx="16">
                  <c:v>2.7843800000000001</c:v>
                </c:pt>
                <c:pt idx="17">
                  <c:v>2.67625</c:v>
                </c:pt>
                <c:pt idx="18">
                  <c:v>2.7875000000000001</c:v>
                </c:pt>
                <c:pt idx="19">
                  <c:v>2.7943800000000003</c:v>
                </c:pt>
                <c:pt idx="20">
                  <c:v>2.81</c:v>
                </c:pt>
                <c:pt idx="21">
                  <c:v>4.1500000000000004</c:v>
                </c:pt>
                <c:pt idx="22">
                  <c:v>2.8587500000000001</c:v>
                </c:pt>
                <c:pt idx="23">
                  <c:v>2.2200000000000002</c:v>
                </c:pt>
                <c:pt idx="24">
                  <c:v>1.425</c:v>
                </c:pt>
                <c:pt idx="25">
                  <c:v>1.2250000000000001</c:v>
                </c:pt>
                <c:pt idx="26">
                  <c:v>1.2662500000000001</c:v>
                </c:pt>
                <c:pt idx="27">
                  <c:v>1.1768800000000001</c:v>
                </c:pt>
                <c:pt idx="28">
                  <c:v>1.00688</c:v>
                </c:pt>
                <c:pt idx="29">
                  <c:v>0.65</c:v>
                </c:pt>
                <c:pt idx="30">
                  <c:v>0.58750000000000002</c:v>
                </c:pt>
                <c:pt idx="31">
                  <c:v>0.47188000000000002</c:v>
                </c:pt>
                <c:pt idx="32">
                  <c:v>0.33438000000000001</c:v>
                </c:pt>
                <c:pt idx="33">
                  <c:v>0.28438000000000002</c:v>
                </c:pt>
                <c:pt idx="34">
                  <c:v>0.27938000000000002</c:v>
                </c:pt>
                <c:pt idx="35">
                  <c:v>0.25531000000000004</c:v>
                </c:pt>
                <c:pt idx="36">
                  <c:v>0.25063000000000002</c:v>
                </c:pt>
                <c:pt idx="37">
                  <c:v>0.24906000000000003</c:v>
                </c:pt>
                <c:pt idx="38">
                  <c:v>0.25169000000000002</c:v>
                </c:pt>
                <c:pt idx="39">
                  <c:v>0.29150000000000004</c:v>
                </c:pt>
                <c:pt idx="40">
                  <c:v>0.34656000000000003</c:v>
                </c:pt>
                <c:pt idx="41">
                  <c:v>0.53625</c:v>
                </c:pt>
                <c:pt idx="42">
                  <c:v>0.53331000000000006</c:v>
                </c:pt>
                <c:pt idx="43">
                  <c:v>0.44469000000000003</c:v>
                </c:pt>
                <c:pt idx="44">
                  <c:v>0.29563</c:v>
                </c:pt>
                <c:pt idx="45">
                  <c:v>0.29063</c:v>
                </c:pt>
              </c:numCache>
            </c:numRef>
          </c:val>
          <c:smooth val="0"/>
          <c:extLst>
            <c:ext xmlns:c16="http://schemas.microsoft.com/office/drawing/2014/chart" uri="{C3380CC4-5D6E-409C-BE32-E72D297353CC}">
              <c16:uniqueId val="{00000000-D440-446C-AC3F-4343D676B406}"/>
            </c:ext>
          </c:extLst>
        </c:ser>
        <c:ser>
          <c:idx val="1"/>
          <c:order val="1"/>
          <c:tx>
            <c:strRef>
              <c:f>'Figure 3.3.13'!$D$4</c:f>
              <c:strCache>
                <c:ptCount val="1"/>
                <c:pt idx="0">
                  <c:v>Average weighted interest rate on deposits of legal entities</c:v>
                </c:pt>
              </c:strCache>
            </c:strRef>
          </c:tx>
          <c:spPr>
            <a:ln w="25400">
              <a:solidFill>
                <a:srgbClr val="3366FF"/>
              </a:solidFill>
              <a:prstDash val="solid"/>
            </a:ln>
          </c:spPr>
          <c:marker>
            <c:symbol val="none"/>
          </c:marker>
          <c:cat>
            <c:numRef>
              <c:f>'Figure 3.3.13'!$B$5:$B$50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3.3.13'!$D$5:$D$50</c:f>
              <c:numCache>
                <c:formatCode>General</c:formatCode>
                <c:ptCount val="46"/>
                <c:pt idx="0">
                  <c:v>5.0999999999999996</c:v>
                </c:pt>
                <c:pt idx="1">
                  <c:v>4.5999999999999996</c:v>
                </c:pt>
                <c:pt idx="2">
                  <c:v>4</c:v>
                </c:pt>
                <c:pt idx="3">
                  <c:v>3.9</c:v>
                </c:pt>
                <c:pt idx="4">
                  <c:v>4.0999999999999996</c:v>
                </c:pt>
                <c:pt idx="5">
                  <c:v>4.4000000000000004</c:v>
                </c:pt>
                <c:pt idx="6">
                  <c:v>4</c:v>
                </c:pt>
                <c:pt idx="7">
                  <c:v>6.5</c:v>
                </c:pt>
                <c:pt idx="8">
                  <c:v>6.1</c:v>
                </c:pt>
                <c:pt idx="9">
                  <c:v>5.9</c:v>
                </c:pt>
                <c:pt idx="10">
                  <c:v>5.9</c:v>
                </c:pt>
                <c:pt idx="11">
                  <c:v>6.1</c:v>
                </c:pt>
                <c:pt idx="12">
                  <c:v>6.1</c:v>
                </c:pt>
                <c:pt idx="13">
                  <c:v>5.5</c:v>
                </c:pt>
                <c:pt idx="14">
                  <c:v>6.6</c:v>
                </c:pt>
                <c:pt idx="15">
                  <c:v>5.9</c:v>
                </c:pt>
                <c:pt idx="16">
                  <c:v>6.2</c:v>
                </c:pt>
                <c:pt idx="17">
                  <c:v>5.0999999999999996</c:v>
                </c:pt>
                <c:pt idx="18">
                  <c:v>5</c:v>
                </c:pt>
                <c:pt idx="19">
                  <c:v>4.4000000000000004</c:v>
                </c:pt>
                <c:pt idx="20">
                  <c:v>4.4000000000000004</c:v>
                </c:pt>
                <c:pt idx="21">
                  <c:v>4.4000000000000004</c:v>
                </c:pt>
                <c:pt idx="22">
                  <c:v>4.9000000000000004</c:v>
                </c:pt>
                <c:pt idx="23">
                  <c:v>5.6</c:v>
                </c:pt>
                <c:pt idx="24">
                  <c:v>6.1</c:v>
                </c:pt>
                <c:pt idx="25">
                  <c:v>6.2</c:v>
                </c:pt>
                <c:pt idx="26">
                  <c:v>5.4</c:v>
                </c:pt>
                <c:pt idx="27">
                  <c:v>5</c:v>
                </c:pt>
                <c:pt idx="28">
                  <c:v>4.8</c:v>
                </c:pt>
                <c:pt idx="29">
                  <c:v>4</c:v>
                </c:pt>
                <c:pt idx="30">
                  <c:v>4.3</c:v>
                </c:pt>
                <c:pt idx="31">
                  <c:v>3.9</c:v>
                </c:pt>
                <c:pt idx="32">
                  <c:v>4.2</c:v>
                </c:pt>
                <c:pt idx="33">
                  <c:v>4.0999999999999996</c:v>
                </c:pt>
                <c:pt idx="34">
                  <c:v>4.3</c:v>
                </c:pt>
                <c:pt idx="35">
                  <c:v>4.2</c:v>
                </c:pt>
                <c:pt idx="36">
                  <c:v>3.5</c:v>
                </c:pt>
                <c:pt idx="37">
                  <c:v>3.6</c:v>
                </c:pt>
                <c:pt idx="38">
                  <c:v>3.8</c:v>
                </c:pt>
                <c:pt idx="39">
                  <c:v>3.4</c:v>
                </c:pt>
                <c:pt idx="40">
                  <c:v>4.2</c:v>
                </c:pt>
                <c:pt idx="41">
                  <c:v>3.2</c:v>
                </c:pt>
                <c:pt idx="42">
                  <c:v>2.7</c:v>
                </c:pt>
                <c:pt idx="43">
                  <c:v>2.1</c:v>
                </c:pt>
                <c:pt idx="44">
                  <c:v>2.5</c:v>
                </c:pt>
                <c:pt idx="45">
                  <c:v>2.2999999999999998</c:v>
                </c:pt>
              </c:numCache>
            </c:numRef>
          </c:val>
          <c:smooth val="0"/>
          <c:extLst>
            <c:ext xmlns:c16="http://schemas.microsoft.com/office/drawing/2014/chart" uri="{C3380CC4-5D6E-409C-BE32-E72D297353CC}">
              <c16:uniqueId val="{00000001-D440-446C-AC3F-4343D676B406}"/>
            </c:ext>
          </c:extLst>
        </c:ser>
        <c:ser>
          <c:idx val="2"/>
          <c:order val="2"/>
          <c:tx>
            <c:strRef>
              <c:f>'Figure 3.3.13'!$E$4</c:f>
              <c:strCache>
                <c:ptCount val="1"/>
                <c:pt idx="0">
                  <c:v>Average weighted interest rate on deposits of individuals</c:v>
                </c:pt>
              </c:strCache>
            </c:strRef>
          </c:tx>
          <c:spPr>
            <a:ln w="25400">
              <a:solidFill>
                <a:srgbClr val="FF9900"/>
              </a:solidFill>
              <a:prstDash val="solid"/>
            </a:ln>
          </c:spPr>
          <c:marker>
            <c:symbol val="none"/>
          </c:marker>
          <c:cat>
            <c:numRef>
              <c:f>'Figure 3.3.13'!$B$5:$B$50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3.3.13'!$E$5:$E$50</c:f>
              <c:numCache>
                <c:formatCode>General</c:formatCode>
                <c:ptCount val="46"/>
                <c:pt idx="0">
                  <c:v>6.8</c:v>
                </c:pt>
                <c:pt idx="1">
                  <c:v>5.7</c:v>
                </c:pt>
                <c:pt idx="2">
                  <c:v>6.2</c:v>
                </c:pt>
                <c:pt idx="3">
                  <c:v>5.5</c:v>
                </c:pt>
                <c:pt idx="4">
                  <c:v>5.3</c:v>
                </c:pt>
                <c:pt idx="5">
                  <c:v>6</c:v>
                </c:pt>
                <c:pt idx="6">
                  <c:v>6.1</c:v>
                </c:pt>
                <c:pt idx="7">
                  <c:v>6</c:v>
                </c:pt>
                <c:pt idx="8">
                  <c:v>7.3</c:v>
                </c:pt>
                <c:pt idx="9">
                  <c:v>8.6</c:v>
                </c:pt>
                <c:pt idx="10">
                  <c:v>8</c:v>
                </c:pt>
                <c:pt idx="11">
                  <c:v>7.7</c:v>
                </c:pt>
                <c:pt idx="12">
                  <c:v>7.8</c:v>
                </c:pt>
                <c:pt idx="13">
                  <c:v>7.8</c:v>
                </c:pt>
                <c:pt idx="14">
                  <c:v>8.9</c:v>
                </c:pt>
                <c:pt idx="15">
                  <c:v>8.1</c:v>
                </c:pt>
                <c:pt idx="16">
                  <c:v>8</c:v>
                </c:pt>
                <c:pt idx="17">
                  <c:v>8.1999999999999993</c:v>
                </c:pt>
                <c:pt idx="18">
                  <c:v>7.2</c:v>
                </c:pt>
                <c:pt idx="19">
                  <c:v>8.1</c:v>
                </c:pt>
                <c:pt idx="20">
                  <c:v>7.6</c:v>
                </c:pt>
                <c:pt idx="21">
                  <c:v>8</c:v>
                </c:pt>
                <c:pt idx="22">
                  <c:v>7.4</c:v>
                </c:pt>
                <c:pt idx="23">
                  <c:v>6.5</c:v>
                </c:pt>
                <c:pt idx="24">
                  <c:v>6.9</c:v>
                </c:pt>
                <c:pt idx="25">
                  <c:v>8.4</c:v>
                </c:pt>
                <c:pt idx="26">
                  <c:v>7.2</c:v>
                </c:pt>
                <c:pt idx="27">
                  <c:v>8.1999999999999993</c:v>
                </c:pt>
                <c:pt idx="28">
                  <c:v>8.5</c:v>
                </c:pt>
                <c:pt idx="29">
                  <c:v>7.8</c:v>
                </c:pt>
                <c:pt idx="30">
                  <c:v>6.8</c:v>
                </c:pt>
                <c:pt idx="31">
                  <c:v>5.5</c:v>
                </c:pt>
                <c:pt idx="32">
                  <c:v>4.2</c:v>
                </c:pt>
                <c:pt idx="33">
                  <c:v>3.9</c:v>
                </c:pt>
                <c:pt idx="34">
                  <c:v>8.5</c:v>
                </c:pt>
                <c:pt idx="35">
                  <c:v>7.2</c:v>
                </c:pt>
                <c:pt idx="36">
                  <c:v>7.9</c:v>
                </c:pt>
                <c:pt idx="37">
                  <c:v>8.1999999999999993</c:v>
                </c:pt>
                <c:pt idx="38">
                  <c:v>7.9</c:v>
                </c:pt>
                <c:pt idx="39">
                  <c:v>7</c:v>
                </c:pt>
                <c:pt idx="40">
                  <c:v>7.9</c:v>
                </c:pt>
                <c:pt idx="41">
                  <c:v>6.9</c:v>
                </c:pt>
                <c:pt idx="42">
                  <c:v>6.4</c:v>
                </c:pt>
                <c:pt idx="43">
                  <c:v>7.2</c:v>
                </c:pt>
                <c:pt idx="44">
                  <c:v>6.8</c:v>
                </c:pt>
                <c:pt idx="45">
                  <c:v>6.5</c:v>
                </c:pt>
              </c:numCache>
            </c:numRef>
          </c:val>
          <c:smooth val="0"/>
          <c:extLst>
            <c:ext xmlns:c16="http://schemas.microsoft.com/office/drawing/2014/chart" uri="{C3380CC4-5D6E-409C-BE32-E72D297353CC}">
              <c16:uniqueId val="{00000002-D440-446C-AC3F-4343D676B406}"/>
            </c:ext>
          </c:extLst>
        </c:ser>
        <c:dLbls>
          <c:showLegendKey val="0"/>
          <c:showVal val="0"/>
          <c:showCatName val="0"/>
          <c:showSerName val="0"/>
          <c:showPercent val="0"/>
          <c:showBubbleSize val="0"/>
        </c:dLbls>
        <c:smooth val="0"/>
        <c:axId val="559139944"/>
        <c:axId val="1"/>
      </c:lineChart>
      <c:dateAx>
        <c:axId val="559139944"/>
        <c:scaling>
          <c:orientation val="minMax"/>
        </c:scaling>
        <c:delete val="0"/>
        <c:axPos val="b"/>
        <c:numFmt formatCode="[$-409]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1821640272494E-2"/>
              <c:y val="0.25688067837674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3994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627842517443"/>
          <c:y val="7.9734348613911654E-2"/>
          <c:w val="0.84054763194452942"/>
          <c:h val="0.65780837606477116"/>
        </c:manualLayout>
      </c:layout>
      <c:barChart>
        <c:barDir val="col"/>
        <c:grouping val="clustered"/>
        <c:varyColors val="0"/>
        <c:ser>
          <c:idx val="0"/>
          <c:order val="0"/>
          <c:tx>
            <c:strRef>
              <c:f>'Figure 4.1.1'!$B$6</c:f>
              <c:strCache>
                <c:ptCount val="1"/>
                <c:pt idx="0">
                  <c:v>Mandatory insurance</c:v>
                </c:pt>
              </c:strCache>
            </c:strRef>
          </c:tx>
          <c:spPr>
            <a:solidFill>
              <a:srgbClr val="9999FF"/>
            </a:solidFill>
            <a:ln w="12700">
              <a:solidFill>
                <a:srgbClr val="000000"/>
              </a:solidFill>
              <a:prstDash val="solid"/>
            </a:ln>
          </c:spPr>
          <c:invertIfNegative val="0"/>
          <c:cat>
            <c:numRef>
              <c:f>'Figure 4.1.1'!$C$5:$H$5</c:f>
              <c:numCache>
                <c:formatCode>m/d/yyyy</c:formatCode>
                <c:ptCount val="6"/>
                <c:pt idx="0">
                  <c:v>38718</c:v>
                </c:pt>
                <c:pt idx="1">
                  <c:v>39083</c:v>
                </c:pt>
                <c:pt idx="2">
                  <c:v>39448</c:v>
                </c:pt>
                <c:pt idx="3">
                  <c:v>39814</c:v>
                </c:pt>
                <c:pt idx="4">
                  <c:v>40179</c:v>
                </c:pt>
                <c:pt idx="5">
                  <c:v>40452</c:v>
                </c:pt>
              </c:numCache>
            </c:numRef>
          </c:cat>
          <c:val>
            <c:numRef>
              <c:f>'Figure 4.1.1'!$C$6:$H$6</c:f>
              <c:numCache>
                <c:formatCode>#\ ##0.0</c:formatCode>
                <c:ptCount val="6"/>
                <c:pt idx="0">
                  <c:v>11.610754</c:v>
                </c:pt>
                <c:pt idx="1">
                  <c:v>17.877556999999999</c:v>
                </c:pt>
                <c:pt idx="2">
                  <c:v>19.667848000000003</c:v>
                </c:pt>
                <c:pt idx="3">
                  <c:v>29.989252</c:v>
                </c:pt>
                <c:pt idx="4">
                  <c:v>30.5091</c:v>
                </c:pt>
                <c:pt idx="5">
                  <c:v>28.116499999999998</c:v>
                </c:pt>
              </c:numCache>
            </c:numRef>
          </c:val>
          <c:extLst>
            <c:ext xmlns:c16="http://schemas.microsoft.com/office/drawing/2014/chart" uri="{C3380CC4-5D6E-409C-BE32-E72D297353CC}">
              <c16:uniqueId val="{00000000-49A8-4A40-A46A-823753AB22C9}"/>
            </c:ext>
          </c:extLst>
        </c:ser>
        <c:ser>
          <c:idx val="1"/>
          <c:order val="1"/>
          <c:tx>
            <c:strRef>
              <c:f>'Figure 4.1.1'!$B$7</c:f>
              <c:strCache>
                <c:ptCount val="1"/>
                <c:pt idx="0">
                  <c:v>Voluntary personal insurance</c:v>
                </c:pt>
              </c:strCache>
            </c:strRef>
          </c:tx>
          <c:spPr>
            <a:solidFill>
              <a:srgbClr val="993366"/>
            </a:solidFill>
            <a:ln w="12700">
              <a:solidFill>
                <a:srgbClr val="000000"/>
              </a:solidFill>
              <a:prstDash val="solid"/>
            </a:ln>
          </c:spPr>
          <c:invertIfNegative val="0"/>
          <c:cat>
            <c:numRef>
              <c:f>'Figure 4.1.1'!$C$5:$H$5</c:f>
              <c:numCache>
                <c:formatCode>m/d/yyyy</c:formatCode>
                <c:ptCount val="6"/>
                <c:pt idx="0">
                  <c:v>38718</c:v>
                </c:pt>
                <c:pt idx="1">
                  <c:v>39083</c:v>
                </c:pt>
                <c:pt idx="2">
                  <c:v>39448</c:v>
                </c:pt>
                <c:pt idx="3">
                  <c:v>39814</c:v>
                </c:pt>
                <c:pt idx="4">
                  <c:v>40179</c:v>
                </c:pt>
                <c:pt idx="5">
                  <c:v>40452</c:v>
                </c:pt>
              </c:numCache>
            </c:numRef>
          </c:cat>
          <c:val>
            <c:numRef>
              <c:f>'Figure 4.1.1'!$C$7:$H$7</c:f>
              <c:numCache>
                <c:formatCode>#\ ##0.0</c:formatCode>
                <c:ptCount val="6"/>
                <c:pt idx="0">
                  <c:v>7.7743690000000001</c:v>
                </c:pt>
                <c:pt idx="1">
                  <c:v>12.873502</c:v>
                </c:pt>
                <c:pt idx="2">
                  <c:v>16.193370000000002</c:v>
                </c:pt>
                <c:pt idx="3">
                  <c:v>18.883834</c:v>
                </c:pt>
                <c:pt idx="4">
                  <c:v>21.9222</c:v>
                </c:pt>
                <c:pt idx="5">
                  <c:v>25.49</c:v>
                </c:pt>
              </c:numCache>
            </c:numRef>
          </c:val>
          <c:extLst>
            <c:ext xmlns:c16="http://schemas.microsoft.com/office/drawing/2014/chart" uri="{C3380CC4-5D6E-409C-BE32-E72D297353CC}">
              <c16:uniqueId val="{00000001-49A8-4A40-A46A-823753AB22C9}"/>
            </c:ext>
          </c:extLst>
        </c:ser>
        <c:ser>
          <c:idx val="2"/>
          <c:order val="2"/>
          <c:tx>
            <c:strRef>
              <c:f>'Figure 4.1.1'!$B$8</c:f>
              <c:strCache>
                <c:ptCount val="1"/>
                <c:pt idx="0">
                  <c:v>Voluntary property insurance</c:v>
                </c:pt>
              </c:strCache>
            </c:strRef>
          </c:tx>
          <c:spPr>
            <a:solidFill>
              <a:srgbClr val="FFFFCC"/>
            </a:solidFill>
            <a:ln w="12700">
              <a:solidFill>
                <a:srgbClr val="000000"/>
              </a:solidFill>
              <a:prstDash val="solid"/>
            </a:ln>
          </c:spPr>
          <c:invertIfNegative val="0"/>
          <c:cat>
            <c:numRef>
              <c:f>'Figure 4.1.1'!$C$5:$H$5</c:f>
              <c:numCache>
                <c:formatCode>m/d/yyyy</c:formatCode>
                <c:ptCount val="6"/>
                <c:pt idx="0">
                  <c:v>38718</c:v>
                </c:pt>
                <c:pt idx="1">
                  <c:v>39083</c:v>
                </c:pt>
                <c:pt idx="2">
                  <c:v>39448</c:v>
                </c:pt>
                <c:pt idx="3">
                  <c:v>39814</c:v>
                </c:pt>
                <c:pt idx="4">
                  <c:v>40179</c:v>
                </c:pt>
                <c:pt idx="5">
                  <c:v>40452</c:v>
                </c:pt>
              </c:numCache>
            </c:numRef>
          </c:cat>
          <c:val>
            <c:numRef>
              <c:f>'Figure 4.1.1'!$C$8:$H$8</c:f>
              <c:numCache>
                <c:formatCode>#\ ##0.0</c:formatCode>
                <c:ptCount val="6"/>
                <c:pt idx="0">
                  <c:v>44.910004999999998</c:v>
                </c:pt>
                <c:pt idx="1">
                  <c:v>88.988235000000003</c:v>
                </c:pt>
                <c:pt idx="2">
                  <c:v>111.48209200000001</c:v>
                </c:pt>
                <c:pt idx="3">
                  <c:v>84.614525</c:v>
                </c:pt>
                <c:pt idx="4">
                  <c:v>60.858400000000003</c:v>
                </c:pt>
                <c:pt idx="5">
                  <c:v>52.5364</c:v>
                </c:pt>
              </c:numCache>
            </c:numRef>
          </c:val>
          <c:extLst>
            <c:ext xmlns:c16="http://schemas.microsoft.com/office/drawing/2014/chart" uri="{C3380CC4-5D6E-409C-BE32-E72D297353CC}">
              <c16:uniqueId val="{00000002-49A8-4A40-A46A-823753AB22C9}"/>
            </c:ext>
          </c:extLst>
        </c:ser>
        <c:dLbls>
          <c:showLegendKey val="0"/>
          <c:showVal val="0"/>
          <c:showCatName val="0"/>
          <c:showSerName val="0"/>
          <c:showPercent val="0"/>
          <c:showBubbleSize val="0"/>
        </c:dLbls>
        <c:gapWidth val="150"/>
        <c:axId val="559179304"/>
        <c:axId val="1"/>
      </c:barChart>
      <c:catAx>
        <c:axId val="5591793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2779043280182234E-2"/>
              <c:y val="0.299003671052746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79304"/>
        <c:crosses val="autoZero"/>
        <c:crossBetween val="between"/>
      </c:valAx>
      <c:spPr>
        <a:noFill/>
        <a:ln w="25400">
          <a:noFill/>
        </a:ln>
      </c:spPr>
    </c:plotArea>
    <c:legend>
      <c:legendPos val="b"/>
      <c:layout>
        <c:manualLayout>
          <c:xMode val="edge"/>
          <c:yMode val="edge"/>
          <c:wMode val="edge"/>
          <c:hMode val="edge"/>
          <c:x val="1.1389521640091117E-2"/>
          <c:y val="0.82392026578073085"/>
          <c:w val="0.99316628701594534"/>
          <c:h val="0.973421926910298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29670329670329"/>
          <c:y val="4.9470050018720353E-2"/>
          <c:w val="0.81758241758241756"/>
          <c:h val="0.73851717527946814"/>
        </c:manualLayout>
      </c:layout>
      <c:lineChart>
        <c:grouping val="standard"/>
        <c:varyColors val="0"/>
        <c:ser>
          <c:idx val="1"/>
          <c:order val="0"/>
          <c:tx>
            <c:strRef>
              <c:f>'Figure 4.1.2'!$B$21</c:f>
              <c:strCache>
                <c:ptCount val="1"/>
                <c:pt idx="0">
                  <c:v>General insurance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elete val="1"/>
          </c:dLbls>
          <c:cat>
            <c:numRef>
              <c:f>'Figure 4.1.2'!$C$20:$H$20</c:f>
              <c:numCache>
                <c:formatCode>m/d/yyyy</c:formatCode>
                <c:ptCount val="6"/>
                <c:pt idx="0">
                  <c:v>38718</c:v>
                </c:pt>
                <c:pt idx="1">
                  <c:v>39083</c:v>
                </c:pt>
                <c:pt idx="2">
                  <c:v>39448</c:v>
                </c:pt>
                <c:pt idx="3">
                  <c:v>39814</c:v>
                </c:pt>
                <c:pt idx="4">
                  <c:v>40179</c:v>
                </c:pt>
                <c:pt idx="5">
                  <c:v>40452</c:v>
                </c:pt>
              </c:numCache>
            </c:numRef>
          </c:cat>
          <c:val>
            <c:numRef>
              <c:f>'Figure 4.1.2'!$C$21:$H$21</c:f>
              <c:numCache>
                <c:formatCode>0.0%</c:formatCode>
                <c:ptCount val="6"/>
                <c:pt idx="0">
                  <c:v>0.97799999999999998</c:v>
                </c:pt>
                <c:pt idx="1">
                  <c:v>0.96899999999999997</c:v>
                </c:pt>
                <c:pt idx="2">
                  <c:v>0.96799999999999997</c:v>
                </c:pt>
                <c:pt idx="3">
                  <c:v>0.95699999999999996</c:v>
                </c:pt>
                <c:pt idx="4">
                  <c:v>0.91800000000000004</c:v>
                </c:pt>
                <c:pt idx="5">
                  <c:v>0.88100000000000001</c:v>
                </c:pt>
              </c:numCache>
            </c:numRef>
          </c:val>
          <c:smooth val="0"/>
          <c:extLst>
            <c:ext xmlns:c16="http://schemas.microsoft.com/office/drawing/2014/chart" uri="{C3380CC4-5D6E-409C-BE32-E72D297353CC}">
              <c16:uniqueId val="{00000000-1715-4831-B158-4FB7CE9E86DA}"/>
            </c:ext>
          </c:extLst>
        </c:ser>
        <c:dLbls>
          <c:showLegendKey val="0"/>
          <c:showVal val="1"/>
          <c:showCatName val="0"/>
          <c:showSerName val="0"/>
          <c:showPercent val="0"/>
          <c:showBubbleSize val="0"/>
        </c:dLbls>
        <c:marker val="1"/>
        <c:smooth val="0"/>
        <c:axId val="559185864"/>
        <c:axId val="1"/>
      </c:lineChart>
      <c:lineChart>
        <c:grouping val="standard"/>
        <c:varyColors val="0"/>
        <c:ser>
          <c:idx val="0"/>
          <c:order val="1"/>
          <c:tx>
            <c:strRef>
              <c:f>'Figure 4.1.2'!$B$22</c:f>
              <c:strCache>
                <c:ptCount val="1"/>
                <c:pt idx="0">
                  <c:v>Life insurance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elete val="1"/>
          </c:dLbls>
          <c:cat>
            <c:numRef>
              <c:f>'Figure 4.1.2'!$C$20:$H$20</c:f>
              <c:numCache>
                <c:formatCode>m/d/yyyy</c:formatCode>
                <c:ptCount val="6"/>
                <c:pt idx="0">
                  <c:v>38718</c:v>
                </c:pt>
                <c:pt idx="1">
                  <c:v>39083</c:v>
                </c:pt>
                <c:pt idx="2">
                  <c:v>39448</c:v>
                </c:pt>
                <c:pt idx="3">
                  <c:v>39814</c:v>
                </c:pt>
                <c:pt idx="4">
                  <c:v>40179</c:v>
                </c:pt>
                <c:pt idx="5">
                  <c:v>40452</c:v>
                </c:pt>
              </c:numCache>
            </c:numRef>
          </c:cat>
          <c:val>
            <c:numRef>
              <c:f>'Figure 4.1.2'!$C$22:$H$22</c:f>
              <c:numCache>
                <c:formatCode>0.0%</c:formatCode>
                <c:ptCount val="6"/>
                <c:pt idx="0">
                  <c:v>2.1999999999999999E-2</c:v>
                </c:pt>
                <c:pt idx="1">
                  <c:v>3.1E-2</c:v>
                </c:pt>
                <c:pt idx="2">
                  <c:v>3.2000000000000001E-2</c:v>
                </c:pt>
                <c:pt idx="3">
                  <c:v>4.2999999999999997E-2</c:v>
                </c:pt>
                <c:pt idx="4">
                  <c:v>8.2000000000000003E-2</c:v>
                </c:pt>
                <c:pt idx="5">
                  <c:v>0.11899999999999999</c:v>
                </c:pt>
              </c:numCache>
            </c:numRef>
          </c:val>
          <c:smooth val="0"/>
          <c:extLst>
            <c:ext xmlns:c16="http://schemas.microsoft.com/office/drawing/2014/chart" uri="{C3380CC4-5D6E-409C-BE32-E72D297353CC}">
              <c16:uniqueId val="{00000001-1715-4831-B158-4FB7CE9E86DA}"/>
            </c:ext>
          </c:extLst>
        </c:ser>
        <c:dLbls>
          <c:showLegendKey val="0"/>
          <c:showVal val="1"/>
          <c:showCatName val="0"/>
          <c:showSerName val="0"/>
          <c:showPercent val="0"/>
          <c:showBubbleSize val="0"/>
        </c:dLbls>
        <c:marker val="1"/>
        <c:smooth val="0"/>
        <c:axId val="3"/>
        <c:axId val="4"/>
      </c:lineChart>
      <c:catAx>
        <c:axId val="559185864"/>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85864"/>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ysDash"/>
        </a:ln>
      </c:spPr>
    </c:plotArea>
    <c:legend>
      <c:legendPos val="b"/>
      <c:layout>
        <c:manualLayout>
          <c:xMode val="edge"/>
          <c:yMode val="edge"/>
          <c:x val="0.16043956043956045"/>
          <c:y val="0.89752805033964078"/>
          <c:w val="0.69450549450549448"/>
          <c:h val="8.4805800032092038E-2"/>
        </c:manualLayout>
      </c:layout>
      <c:overlay val="0"/>
      <c:spPr>
        <a:solidFill>
          <a:srgbClr val="FFFFFF"/>
        </a:solidFill>
        <a:ln w="3175">
          <a:solidFill>
            <a:schemeClr val="bg1"/>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22" r="0.75000000000000022" t="1" header="0.5" footer="0.5"/>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3866348448687"/>
          <c:y val="7.8688524590163941E-2"/>
          <c:w val="0.86634844868735084"/>
          <c:h val="0.67868852459016393"/>
        </c:manualLayout>
      </c:layout>
      <c:barChart>
        <c:barDir val="col"/>
        <c:grouping val="clustered"/>
        <c:varyColors val="0"/>
        <c:ser>
          <c:idx val="0"/>
          <c:order val="0"/>
          <c:tx>
            <c:strRef>
              <c:f>'Figure 4.1.3'!$B$5</c:f>
              <c:strCache>
                <c:ptCount val="1"/>
                <c:pt idx="0">
                  <c:v>Mandatory insurance</c:v>
                </c:pt>
              </c:strCache>
            </c:strRef>
          </c:tx>
          <c:spPr>
            <a:solidFill>
              <a:srgbClr val="9999FF"/>
            </a:solidFill>
            <a:ln w="12700">
              <a:solidFill>
                <a:srgbClr val="000000"/>
              </a:solidFill>
              <a:prstDash val="solid"/>
            </a:ln>
          </c:spPr>
          <c:invertIfNegative val="0"/>
          <c:cat>
            <c:numRef>
              <c:f>'Figure 4.1.3'!$C$4:$H$4</c:f>
              <c:numCache>
                <c:formatCode>m/d/yyyy</c:formatCode>
                <c:ptCount val="6"/>
                <c:pt idx="0">
                  <c:v>38718</c:v>
                </c:pt>
                <c:pt idx="1">
                  <c:v>39083</c:v>
                </c:pt>
                <c:pt idx="2">
                  <c:v>39448</c:v>
                </c:pt>
                <c:pt idx="3">
                  <c:v>39814</c:v>
                </c:pt>
                <c:pt idx="4">
                  <c:v>40179</c:v>
                </c:pt>
                <c:pt idx="5">
                  <c:v>40452</c:v>
                </c:pt>
              </c:numCache>
            </c:numRef>
          </c:cat>
          <c:val>
            <c:numRef>
              <c:f>'Figure 4.1.3'!$C$5:$H$5</c:f>
              <c:numCache>
                <c:formatCode>#\ ##0.0</c:formatCode>
                <c:ptCount val="6"/>
                <c:pt idx="0">
                  <c:v>3.3127</c:v>
                </c:pt>
                <c:pt idx="1">
                  <c:v>4.9737260000000001</c:v>
                </c:pt>
                <c:pt idx="2">
                  <c:v>5.4843959999999994</c:v>
                </c:pt>
                <c:pt idx="3">
                  <c:v>9.0533859999999997</c:v>
                </c:pt>
                <c:pt idx="4">
                  <c:v>7.7922000000000002</c:v>
                </c:pt>
                <c:pt idx="5">
                  <c:v>7.1076000000000006</c:v>
                </c:pt>
              </c:numCache>
            </c:numRef>
          </c:val>
          <c:extLst>
            <c:ext xmlns:c16="http://schemas.microsoft.com/office/drawing/2014/chart" uri="{C3380CC4-5D6E-409C-BE32-E72D297353CC}">
              <c16:uniqueId val="{00000000-F94D-456E-99AF-75318E60E78D}"/>
            </c:ext>
          </c:extLst>
        </c:ser>
        <c:ser>
          <c:idx val="1"/>
          <c:order val="1"/>
          <c:tx>
            <c:strRef>
              <c:f>'Figure 4.1.3'!$B$6</c:f>
              <c:strCache>
                <c:ptCount val="1"/>
                <c:pt idx="0">
                  <c:v>Voluntary personal insurance</c:v>
                </c:pt>
              </c:strCache>
            </c:strRef>
          </c:tx>
          <c:spPr>
            <a:solidFill>
              <a:srgbClr val="993366"/>
            </a:solidFill>
            <a:ln w="12700">
              <a:solidFill>
                <a:srgbClr val="000000"/>
              </a:solidFill>
              <a:prstDash val="solid"/>
            </a:ln>
          </c:spPr>
          <c:invertIfNegative val="0"/>
          <c:cat>
            <c:numRef>
              <c:f>'Figure 4.1.3'!$C$4:$H$4</c:f>
              <c:numCache>
                <c:formatCode>m/d/yyyy</c:formatCode>
                <c:ptCount val="6"/>
                <c:pt idx="0">
                  <c:v>38718</c:v>
                </c:pt>
                <c:pt idx="1">
                  <c:v>39083</c:v>
                </c:pt>
                <c:pt idx="2">
                  <c:v>39448</c:v>
                </c:pt>
                <c:pt idx="3">
                  <c:v>39814</c:v>
                </c:pt>
                <c:pt idx="4">
                  <c:v>40179</c:v>
                </c:pt>
                <c:pt idx="5">
                  <c:v>40452</c:v>
                </c:pt>
              </c:numCache>
            </c:numRef>
          </c:cat>
          <c:val>
            <c:numRef>
              <c:f>'Figure 4.1.3'!$C$6:$H$6</c:f>
              <c:numCache>
                <c:formatCode>#\ ##0.0</c:formatCode>
                <c:ptCount val="6"/>
                <c:pt idx="0">
                  <c:v>1.6679000000000002</c:v>
                </c:pt>
                <c:pt idx="1">
                  <c:v>2.0128270000000001</c:v>
                </c:pt>
                <c:pt idx="2">
                  <c:v>4.1588599999999998</c:v>
                </c:pt>
                <c:pt idx="3">
                  <c:v>8.1515110000000011</c:v>
                </c:pt>
                <c:pt idx="4">
                  <c:v>8.8125999999999998</c:v>
                </c:pt>
                <c:pt idx="5">
                  <c:v>9.2904</c:v>
                </c:pt>
              </c:numCache>
            </c:numRef>
          </c:val>
          <c:extLst>
            <c:ext xmlns:c16="http://schemas.microsoft.com/office/drawing/2014/chart" uri="{C3380CC4-5D6E-409C-BE32-E72D297353CC}">
              <c16:uniqueId val="{00000001-F94D-456E-99AF-75318E60E78D}"/>
            </c:ext>
          </c:extLst>
        </c:ser>
        <c:ser>
          <c:idx val="2"/>
          <c:order val="2"/>
          <c:tx>
            <c:strRef>
              <c:f>'Figure 4.1.3'!$B$7</c:f>
              <c:strCache>
                <c:ptCount val="1"/>
                <c:pt idx="0">
                  <c:v>Voluntary property insurance</c:v>
                </c:pt>
              </c:strCache>
            </c:strRef>
          </c:tx>
          <c:spPr>
            <a:solidFill>
              <a:srgbClr val="FFFFCC"/>
            </a:solidFill>
            <a:ln w="12700">
              <a:solidFill>
                <a:srgbClr val="000000"/>
              </a:solidFill>
              <a:prstDash val="solid"/>
            </a:ln>
          </c:spPr>
          <c:invertIfNegative val="0"/>
          <c:cat>
            <c:numRef>
              <c:f>'Figure 4.1.3'!$C$4:$H$4</c:f>
              <c:numCache>
                <c:formatCode>m/d/yyyy</c:formatCode>
                <c:ptCount val="6"/>
                <c:pt idx="0">
                  <c:v>38718</c:v>
                </c:pt>
                <c:pt idx="1">
                  <c:v>39083</c:v>
                </c:pt>
                <c:pt idx="2">
                  <c:v>39448</c:v>
                </c:pt>
                <c:pt idx="3">
                  <c:v>39814</c:v>
                </c:pt>
                <c:pt idx="4">
                  <c:v>40179</c:v>
                </c:pt>
                <c:pt idx="5">
                  <c:v>40452</c:v>
                </c:pt>
              </c:numCache>
            </c:numRef>
          </c:cat>
          <c:val>
            <c:numRef>
              <c:f>'Figure 4.1.3'!$C$7:$H$7</c:f>
              <c:numCache>
                <c:formatCode>#\ ##0.0</c:formatCode>
                <c:ptCount val="6"/>
                <c:pt idx="0">
                  <c:v>5.7178999999999993</c:v>
                </c:pt>
                <c:pt idx="1">
                  <c:v>7.105696</c:v>
                </c:pt>
                <c:pt idx="2">
                  <c:v>39.536380999999999</c:v>
                </c:pt>
                <c:pt idx="3">
                  <c:v>38.688713</c:v>
                </c:pt>
                <c:pt idx="4">
                  <c:v>11.151200000000001</c:v>
                </c:pt>
                <c:pt idx="5">
                  <c:v>2.3241000000000001</c:v>
                </c:pt>
              </c:numCache>
            </c:numRef>
          </c:val>
          <c:extLst>
            <c:ext xmlns:c16="http://schemas.microsoft.com/office/drawing/2014/chart" uri="{C3380CC4-5D6E-409C-BE32-E72D297353CC}">
              <c16:uniqueId val="{00000002-F94D-456E-99AF-75318E60E78D}"/>
            </c:ext>
          </c:extLst>
        </c:ser>
        <c:dLbls>
          <c:showLegendKey val="0"/>
          <c:showVal val="0"/>
          <c:showCatName val="0"/>
          <c:showSerName val="0"/>
          <c:showPercent val="0"/>
          <c:showBubbleSize val="0"/>
        </c:dLbls>
        <c:gapWidth val="150"/>
        <c:axId val="559191112"/>
        <c:axId val="1"/>
      </c:barChart>
      <c:catAx>
        <c:axId val="55919111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3157894736842105E-2"/>
              <c:y val="0.307947019867549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91112"/>
        <c:crosses val="autoZero"/>
        <c:crossBetween val="between"/>
      </c:valAx>
      <c:spPr>
        <a:noFill/>
        <a:ln w="25400">
          <a:noFill/>
        </a:ln>
      </c:spPr>
    </c:plotArea>
    <c:legend>
      <c:legendPos val="r"/>
      <c:layout>
        <c:manualLayout>
          <c:xMode val="edge"/>
          <c:yMode val="edge"/>
          <c:x val="5.4892601431980909E-2"/>
          <c:y val="0.83278688524590161"/>
          <c:w val="0.88544152744630067"/>
          <c:h val="0.1573770491803278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959211534609707"/>
          <c:y val="0.37012987012987014"/>
          <c:w val="0.53469441036990828"/>
          <c:h val="0.34090909090909088"/>
        </c:manualLayout>
      </c:layout>
      <c:pie3DChart>
        <c:varyColors val="1"/>
        <c:ser>
          <c:idx val="0"/>
          <c:order val="0"/>
          <c:spPr>
            <a:solidFill>
              <a:srgbClr val="9999FF"/>
            </a:solidFill>
            <a:ln w="12700">
              <a:solidFill>
                <a:srgbClr val="000000"/>
              </a:solidFill>
              <a:prstDash val="solid"/>
            </a:ln>
          </c:spPr>
          <c:explosion val="19"/>
          <c:dPt>
            <c:idx val="0"/>
            <c:bubble3D val="0"/>
            <c:extLst>
              <c:ext xmlns:c16="http://schemas.microsoft.com/office/drawing/2014/chart" uri="{C3380CC4-5D6E-409C-BE32-E72D297353CC}">
                <c16:uniqueId val="{00000000-66C4-4D31-BB1F-7AE1DE0ACB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66C4-4D31-BB1F-7AE1DE0ACB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6C4-4D31-BB1F-7AE1DE0ACB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66C4-4D31-BB1F-7AE1DE0ACB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66C4-4D31-BB1F-7AE1DE0ACB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66C4-4D31-BB1F-7AE1DE0ACBC2}"/>
              </c:ext>
            </c:extLst>
          </c:dPt>
          <c:dLbls>
            <c:dLbl>
              <c:idx val="0"/>
              <c:layout>
                <c:manualLayout>
                  <c:x val="4.1746828527744508E-2"/>
                  <c:y val="-0.1568411903057572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6C4-4D31-BB1F-7AE1DE0ACBC2}"/>
                </c:ext>
              </c:extLst>
            </c:dLbl>
            <c:dLbl>
              <c:idx val="1"/>
              <c:layout>
                <c:manualLayout>
                  <c:x val="5.2590051964307195E-2"/>
                  <c:y val="-7.6108668234652496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D31-BB1F-7AE1DE0ACBC2}"/>
                </c:ext>
              </c:extLst>
            </c:dLbl>
            <c:dLbl>
              <c:idx val="3"/>
              <c:layout>
                <c:manualLayout>
                  <c:x val="-9.9086682008649105E-2"/>
                  <c:y val="-2.881003510924772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D31-BB1F-7AE1DE0ACBC2}"/>
                </c:ext>
              </c:extLst>
            </c:dLbl>
            <c:dLbl>
              <c:idx val="4"/>
              <c:layout>
                <c:manualLayout>
                  <c:x val="-8.2081495743341906E-2"/>
                  <c:y val="-0.1532842485598391"/>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D31-BB1F-7AE1DE0ACBC2}"/>
                </c:ext>
              </c:extLst>
            </c:dLbl>
            <c:dLbl>
              <c:idx val="5"/>
              <c:layout>
                <c:manualLayout>
                  <c:x val="-3.0503924876052014E-2"/>
                  <c:y val="-0.22588880935337627"/>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D31-BB1F-7AE1DE0ACBC2}"/>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4.1.4'!$B$5:$B$10</c:f>
              <c:strCache>
                <c:ptCount val="6"/>
                <c:pt idx="0">
                  <c:v>other financial losses</c:v>
                </c:pt>
                <c:pt idx="1">
                  <c:v>property</c:v>
                </c:pt>
                <c:pt idx="2">
                  <c:v>casualty insurance</c:v>
                </c:pt>
                <c:pt idx="3">
                  <c:v>motor</c:v>
                </c:pt>
                <c:pt idx="4">
                  <c:v>loan insurance</c:v>
                </c:pt>
                <c:pt idx="5">
                  <c:v>other insurance classes</c:v>
                </c:pt>
              </c:strCache>
            </c:strRef>
          </c:cat>
          <c:val>
            <c:numRef>
              <c:f>'Figure 4.1.4'!$C$5:$C$10</c:f>
              <c:numCache>
                <c:formatCode>_-* #\ ##0_р_._-;\-* #\ ##0_р_._-;_-* "-"??_р_._-;_-@_-</c:formatCode>
                <c:ptCount val="6"/>
                <c:pt idx="0">
                  <c:v>272101</c:v>
                </c:pt>
                <c:pt idx="1">
                  <c:v>2044060</c:v>
                </c:pt>
                <c:pt idx="2">
                  <c:v>4296658</c:v>
                </c:pt>
                <c:pt idx="3">
                  <c:v>353649</c:v>
                </c:pt>
                <c:pt idx="4">
                  <c:v>236647</c:v>
                </c:pt>
                <c:pt idx="5">
                  <c:v>270452</c:v>
                </c:pt>
              </c:numCache>
            </c:numRef>
          </c:val>
          <c:extLst>
            <c:ext xmlns:c16="http://schemas.microsoft.com/office/drawing/2014/chart" uri="{C3380CC4-5D6E-409C-BE32-E72D297353CC}">
              <c16:uniqueId val="{00000006-66C4-4D31-BB1F-7AE1DE0ACBC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3512410611272"/>
          <c:y val="5.6910795028244997E-2"/>
          <c:w val="0.8254858810783321"/>
          <c:h val="0.48374175774008249"/>
        </c:manualLayout>
      </c:layout>
      <c:lineChart>
        <c:grouping val="standard"/>
        <c:varyColors val="0"/>
        <c:ser>
          <c:idx val="0"/>
          <c:order val="0"/>
          <c:tx>
            <c:strRef>
              <c:f>'Figure 2.1.10'!$C$4</c:f>
              <c:strCache>
                <c:ptCount val="1"/>
                <c:pt idx="0">
                  <c:v>Kazakhstan</c:v>
                </c:pt>
              </c:strCache>
            </c:strRef>
          </c:tx>
          <c:spPr>
            <a:ln w="12700">
              <a:solidFill>
                <a:srgbClr val="000080"/>
              </a:solidFill>
              <a:prstDash val="solid"/>
            </a:ln>
          </c:spPr>
          <c:marker>
            <c:symbol val="none"/>
          </c:marker>
          <c:cat>
            <c:strRef>
              <c:f>'Figure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'Figure 2.1.10'!$C$5:$C$45</c:f>
              <c:numCache>
                <c:formatCode>0.000</c:formatCode>
                <c:ptCount val="41"/>
                <c:pt idx="0">
                  <c:v>184.30699999999999</c:v>
                </c:pt>
                <c:pt idx="1">
                  <c:v>190.3434</c:v>
                </c:pt>
                <c:pt idx="2">
                  <c:v>251.41300000000001</c:v>
                </c:pt>
                <c:pt idx="3">
                  <c:v>243.88990000000001</c:v>
                </c:pt>
                <c:pt idx="4">
                  <c:v>267.71929999999998</c:v>
                </c:pt>
                <c:pt idx="5">
                  <c:v>356.75080000000003</c:v>
                </c:pt>
                <c:pt idx="6">
                  <c:v>385.22640000000001</c:v>
                </c:pt>
                <c:pt idx="7">
                  <c:v>419.14170000000001</c:v>
                </c:pt>
                <c:pt idx="8">
                  <c:v>434.03</c:v>
                </c:pt>
                <c:pt idx="9">
                  <c:v>468.27350000000001</c:v>
                </c:pt>
                <c:pt idx="10">
                  <c:v>463.94049999999999</c:v>
                </c:pt>
                <c:pt idx="11">
                  <c:v>431.11020000000002</c:v>
                </c:pt>
                <c:pt idx="12">
                  <c:v>385.71080000000001</c:v>
                </c:pt>
                <c:pt idx="13">
                  <c:v>467.63420000000002</c:v>
                </c:pt>
                <c:pt idx="14">
                  <c:v>482.26769999999999</c:v>
                </c:pt>
                <c:pt idx="15">
                  <c:v>612.63850000000002</c:v>
                </c:pt>
                <c:pt idx="16">
                  <c:v>1202.5909999999999</c:v>
                </c:pt>
                <c:pt idx="17">
                  <c:v>1176.9570000000001</c:v>
                </c:pt>
                <c:pt idx="18">
                  <c:v>1302.135</c:v>
                </c:pt>
                <c:pt idx="19">
                  <c:v>1249.9480000000001</c:v>
                </c:pt>
                <c:pt idx="20">
                  <c:v>1280.4949999999999</c:v>
                </c:pt>
                <c:pt idx="21">
                  <c:v>1296.143</c:v>
                </c:pt>
                <c:pt idx="22">
                  <c:v>982.8682</c:v>
                </c:pt>
                <c:pt idx="23">
                  <c:v>768.63710000000003</c:v>
                </c:pt>
                <c:pt idx="24">
                  <c:v>745.81560000000002</c:v>
                </c:pt>
                <c:pt idx="25">
                  <c:v>797.71550000000002</c:v>
                </c:pt>
                <c:pt idx="26">
                  <c:v>703.42420000000004</c:v>
                </c:pt>
                <c:pt idx="27">
                  <c:v>571.32060000000001</c:v>
                </c:pt>
                <c:pt idx="28">
                  <c:v>429.9307</c:v>
                </c:pt>
                <c:pt idx="29">
                  <c:v>457.76600000000002</c:v>
                </c:pt>
                <c:pt idx="30">
                  <c:v>440.10570000000001</c:v>
                </c:pt>
                <c:pt idx="31">
                  <c:v>358.53190000000001</c:v>
                </c:pt>
                <c:pt idx="32">
                  <c:v>378.9425</c:v>
                </c:pt>
                <c:pt idx="33">
                  <c:v>289.4572</c:v>
                </c:pt>
                <c:pt idx="34">
                  <c:v>241.12620000000001</c:v>
                </c:pt>
                <c:pt idx="35">
                  <c:v>427.25959999999998</c:v>
                </c:pt>
                <c:pt idx="36">
                  <c:v>416.27379999999999</c:v>
                </c:pt>
                <c:pt idx="37">
                  <c:v>371.1875</c:v>
                </c:pt>
                <c:pt idx="38">
                  <c:v>318.52140000000003</c:v>
                </c:pt>
                <c:pt idx="39">
                  <c:v>349.66160000000002</c:v>
                </c:pt>
                <c:pt idx="40">
                  <c:v>345.14150000000001</c:v>
                </c:pt>
              </c:numCache>
            </c:numRef>
          </c:val>
          <c:smooth val="0"/>
          <c:extLst>
            <c:ext xmlns:c16="http://schemas.microsoft.com/office/drawing/2014/chart" uri="{C3380CC4-5D6E-409C-BE32-E72D297353CC}">
              <c16:uniqueId val="{00000000-CDD0-42CE-9CA1-FEE6EAF0E326}"/>
            </c:ext>
          </c:extLst>
        </c:ser>
        <c:ser>
          <c:idx val="1"/>
          <c:order val="1"/>
          <c:tx>
            <c:strRef>
              <c:f>'Figure 2.1.10'!$D$4</c:f>
              <c:strCache>
                <c:ptCount val="1"/>
                <c:pt idx="0">
                  <c:v>Russia</c:v>
                </c:pt>
              </c:strCache>
            </c:strRef>
          </c:tx>
          <c:spPr>
            <a:ln w="12700">
              <a:solidFill>
                <a:srgbClr val="FF9900"/>
              </a:solidFill>
              <a:prstDash val="solid"/>
            </a:ln>
          </c:spPr>
          <c:marker>
            <c:symbol val="none"/>
          </c:marker>
          <c:cat>
            <c:strRef>
              <c:f>'Figure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'Figure 2.1.10'!$D$5:$D$45</c:f>
              <c:numCache>
                <c:formatCode>0.000</c:formatCode>
                <c:ptCount val="41"/>
                <c:pt idx="0">
                  <c:v>97.154809999999998</c:v>
                </c:pt>
                <c:pt idx="1">
                  <c:v>111.0262</c:v>
                </c:pt>
                <c:pt idx="2">
                  <c:v>141.3449</c:v>
                </c:pt>
                <c:pt idx="3">
                  <c:v>140.28530000000001</c:v>
                </c:pt>
                <c:pt idx="4">
                  <c:v>131.4983</c:v>
                </c:pt>
                <c:pt idx="5">
                  <c:v>164.92760000000001</c:v>
                </c:pt>
                <c:pt idx="6">
                  <c:v>158.35830000000001</c:v>
                </c:pt>
                <c:pt idx="7">
                  <c:v>178.4006</c:v>
                </c:pt>
                <c:pt idx="8">
                  <c:v>189.53729999999999</c:v>
                </c:pt>
                <c:pt idx="9">
                  <c:v>205.38329999999999</c:v>
                </c:pt>
                <c:pt idx="10">
                  <c:v>185.10560000000001</c:v>
                </c:pt>
                <c:pt idx="11">
                  <c:v>160.65610000000001</c:v>
                </c:pt>
                <c:pt idx="12">
                  <c:v>162.46369999999999</c:v>
                </c:pt>
                <c:pt idx="13">
                  <c:v>195.761</c:v>
                </c:pt>
                <c:pt idx="14">
                  <c:v>210.95310000000001</c:v>
                </c:pt>
                <c:pt idx="15">
                  <c:v>307.94929999999999</c:v>
                </c:pt>
                <c:pt idx="16">
                  <c:v>586.01080000000002</c:v>
                </c:pt>
                <c:pt idx="17">
                  <c:v>704.06640000000004</c:v>
                </c:pt>
                <c:pt idx="18">
                  <c:v>853.75250000000005</c:v>
                </c:pt>
                <c:pt idx="19">
                  <c:v>725.97519999999997</c:v>
                </c:pt>
                <c:pt idx="20">
                  <c:v>685.16390000000001</c:v>
                </c:pt>
                <c:pt idx="21">
                  <c:v>670.65120000000002</c:v>
                </c:pt>
                <c:pt idx="22">
                  <c:v>536.18669999999997</c:v>
                </c:pt>
                <c:pt idx="23">
                  <c:v>430.012</c:v>
                </c:pt>
                <c:pt idx="24">
                  <c:v>393.7525</c:v>
                </c:pt>
                <c:pt idx="25">
                  <c:v>411.71899999999999</c:v>
                </c:pt>
                <c:pt idx="26">
                  <c:v>382.8768</c:v>
                </c:pt>
                <c:pt idx="27">
                  <c:v>339.51920000000001</c:v>
                </c:pt>
                <c:pt idx="28">
                  <c:v>257.68020000000001</c:v>
                </c:pt>
                <c:pt idx="29">
                  <c:v>249.3135</c:v>
                </c:pt>
                <c:pt idx="30">
                  <c:v>229.28399999999999</c:v>
                </c:pt>
                <c:pt idx="31">
                  <c:v>206.46199999999999</c:v>
                </c:pt>
                <c:pt idx="32">
                  <c:v>221.71860000000001</c:v>
                </c:pt>
                <c:pt idx="33">
                  <c:v>181.09039999999999</c:v>
                </c:pt>
                <c:pt idx="34">
                  <c:v>160.9025</c:v>
                </c:pt>
                <c:pt idx="35">
                  <c:v>253.7252</c:v>
                </c:pt>
                <c:pt idx="36">
                  <c:v>276.95479999999998</c:v>
                </c:pt>
                <c:pt idx="37">
                  <c:v>268.53039999999999</c:v>
                </c:pt>
                <c:pt idx="38">
                  <c:v>244.47649999999999</c:v>
                </c:pt>
                <c:pt idx="39">
                  <c:v>242.5497</c:v>
                </c:pt>
                <c:pt idx="40">
                  <c:v>234.50370000000001</c:v>
                </c:pt>
              </c:numCache>
            </c:numRef>
          </c:val>
          <c:smooth val="0"/>
          <c:extLst>
            <c:ext xmlns:c16="http://schemas.microsoft.com/office/drawing/2014/chart" uri="{C3380CC4-5D6E-409C-BE32-E72D297353CC}">
              <c16:uniqueId val="{00000001-CDD0-42CE-9CA1-FEE6EAF0E326}"/>
            </c:ext>
          </c:extLst>
        </c:ser>
        <c:ser>
          <c:idx val="2"/>
          <c:order val="2"/>
          <c:tx>
            <c:strRef>
              <c:f>'Figure 2.1.10'!$E$4</c:f>
              <c:strCache>
                <c:ptCount val="1"/>
                <c:pt idx="0">
                  <c:v>Developing Asia</c:v>
                </c:pt>
              </c:strCache>
            </c:strRef>
          </c:tx>
          <c:spPr>
            <a:ln w="12700">
              <a:solidFill>
                <a:srgbClr val="99CC00"/>
              </a:solidFill>
              <a:prstDash val="solid"/>
            </a:ln>
          </c:spPr>
          <c:marker>
            <c:symbol val="none"/>
          </c:marker>
          <c:cat>
            <c:strRef>
              <c:f>'Figure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'Figure 2.1.10'!$E$5:$E$45</c:f>
              <c:numCache>
                <c:formatCode>0.000</c:formatCode>
                <c:ptCount val="41"/>
                <c:pt idx="0">
                  <c:v>118.6699</c:v>
                </c:pt>
                <c:pt idx="1">
                  <c:v>149.3073</c:v>
                </c:pt>
                <c:pt idx="2">
                  <c:v>197.8939</c:v>
                </c:pt>
                <c:pt idx="3">
                  <c:v>191.20740000000001</c:v>
                </c:pt>
                <c:pt idx="4">
                  <c:v>168.90860000000001</c:v>
                </c:pt>
                <c:pt idx="5">
                  <c:v>209.88120000000001</c:v>
                </c:pt>
                <c:pt idx="6">
                  <c:v>211.7397</c:v>
                </c:pt>
                <c:pt idx="7">
                  <c:v>250.56100000000001</c:v>
                </c:pt>
                <c:pt idx="8">
                  <c:v>250.59399999999999</c:v>
                </c:pt>
                <c:pt idx="9">
                  <c:v>268.63940000000002</c:v>
                </c:pt>
                <c:pt idx="10">
                  <c:v>254.66569999999999</c:v>
                </c:pt>
                <c:pt idx="11">
                  <c:v>245.48439999999999</c:v>
                </c:pt>
                <c:pt idx="12">
                  <c:v>263.80930000000001</c:v>
                </c:pt>
                <c:pt idx="13">
                  <c:v>299.11630000000002</c:v>
                </c:pt>
                <c:pt idx="14">
                  <c:v>286.82029999999997</c:v>
                </c:pt>
                <c:pt idx="15">
                  <c:v>324.42270000000002</c:v>
                </c:pt>
                <c:pt idx="16">
                  <c:v>581.14729999999997</c:v>
                </c:pt>
                <c:pt idx="17">
                  <c:v>619.95569999999998</c:v>
                </c:pt>
                <c:pt idx="18">
                  <c:v>625.58299999999997</c:v>
                </c:pt>
                <c:pt idx="19">
                  <c:v>586.51229999999998</c:v>
                </c:pt>
                <c:pt idx="20">
                  <c:v>550.35810000000004</c:v>
                </c:pt>
                <c:pt idx="21">
                  <c:v>546.33540000000005</c:v>
                </c:pt>
                <c:pt idx="22">
                  <c:v>480.12240000000003</c:v>
                </c:pt>
                <c:pt idx="23">
                  <c:v>376.45600000000002</c:v>
                </c:pt>
                <c:pt idx="24">
                  <c:v>327.01920000000001</c:v>
                </c:pt>
                <c:pt idx="25">
                  <c:v>331.46559999999999</c:v>
                </c:pt>
                <c:pt idx="26">
                  <c:v>287.1687</c:v>
                </c:pt>
                <c:pt idx="27">
                  <c:v>267.48410000000001</c:v>
                </c:pt>
                <c:pt idx="28">
                  <c:v>241.10149999999999</c:v>
                </c:pt>
                <c:pt idx="29">
                  <c:v>253.0712</c:v>
                </c:pt>
                <c:pt idx="30">
                  <c:v>228.39080000000001</c:v>
                </c:pt>
                <c:pt idx="31">
                  <c:v>230.9256</c:v>
                </c:pt>
                <c:pt idx="32">
                  <c:v>247.81190000000001</c:v>
                </c:pt>
                <c:pt idx="33">
                  <c:v>205.10210000000001</c:v>
                </c:pt>
                <c:pt idx="34">
                  <c:v>181.9324</c:v>
                </c:pt>
                <c:pt idx="35">
                  <c:v>229.62029999999999</c:v>
                </c:pt>
                <c:pt idx="36">
                  <c:v>242.4665</c:v>
                </c:pt>
                <c:pt idx="37">
                  <c:v>225.1832</c:v>
                </c:pt>
                <c:pt idx="38">
                  <c:v>189.381</c:v>
                </c:pt>
                <c:pt idx="39">
                  <c:v>186.17099999999999</c:v>
                </c:pt>
                <c:pt idx="40">
                  <c:v>187.65559999999999</c:v>
                </c:pt>
              </c:numCache>
            </c:numRef>
          </c:val>
          <c:smooth val="0"/>
          <c:extLst>
            <c:ext xmlns:c16="http://schemas.microsoft.com/office/drawing/2014/chart" uri="{C3380CC4-5D6E-409C-BE32-E72D297353CC}">
              <c16:uniqueId val="{00000002-CDD0-42CE-9CA1-FEE6EAF0E326}"/>
            </c:ext>
          </c:extLst>
        </c:ser>
        <c:ser>
          <c:idx val="4"/>
          <c:order val="3"/>
          <c:tx>
            <c:strRef>
              <c:f>'Figure 2.1.10'!$G$4</c:f>
              <c:strCache>
                <c:ptCount val="1"/>
                <c:pt idx="0">
                  <c:v>Latin America</c:v>
                </c:pt>
              </c:strCache>
            </c:strRef>
          </c:tx>
          <c:spPr>
            <a:ln w="12700">
              <a:solidFill>
                <a:srgbClr val="800080"/>
              </a:solidFill>
              <a:prstDash val="solid"/>
            </a:ln>
          </c:spPr>
          <c:marker>
            <c:symbol val="none"/>
          </c:marker>
          <c:cat>
            <c:strRef>
              <c:f>'Figure 2.1.10'!$B$5:$B$45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'Figure 2.1.10'!$G$5:$G$45</c:f>
              <c:numCache>
                <c:formatCode>0.000</c:formatCode>
                <c:ptCount val="41"/>
                <c:pt idx="0">
                  <c:v>182.66820000000001</c:v>
                </c:pt>
                <c:pt idx="1">
                  <c:v>215.1156</c:v>
                </c:pt>
                <c:pt idx="2">
                  <c:v>264.4744</c:v>
                </c:pt>
                <c:pt idx="3">
                  <c:v>258.77109999999999</c:v>
                </c:pt>
                <c:pt idx="4">
                  <c:v>233.29769999999999</c:v>
                </c:pt>
                <c:pt idx="5">
                  <c:v>273.1395</c:v>
                </c:pt>
                <c:pt idx="6">
                  <c:v>277.37189999999998</c:v>
                </c:pt>
                <c:pt idx="7">
                  <c:v>305.45400000000001</c:v>
                </c:pt>
                <c:pt idx="8">
                  <c:v>319.96030000000002</c:v>
                </c:pt>
                <c:pt idx="9">
                  <c:v>344.7251</c:v>
                </c:pt>
                <c:pt idx="10">
                  <c:v>321.50150000000002</c:v>
                </c:pt>
                <c:pt idx="11">
                  <c:v>298.07100000000003</c:v>
                </c:pt>
                <c:pt idx="12">
                  <c:v>293.25560000000002</c:v>
                </c:pt>
                <c:pt idx="13">
                  <c:v>334.99369999999999</c:v>
                </c:pt>
                <c:pt idx="14">
                  <c:v>350.48790000000002</c:v>
                </c:pt>
                <c:pt idx="15">
                  <c:v>414.61709999999999</c:v>
                </c:pt>
                <c:pt idx="16">
                  <c:v>706.72469999999998</c:v>
                </c:pt>
                <c:pt idx="17">
                  <c:v>766.82180000000005</c:v>
                </c:pt>
                <c:pt idx="18">
                  <c:v>804.50840000000005</c:v>
                </c:pt>
                <c:pt idx="19">
                  <c:v>743.67309999999998</c:v>
                </c:pt>
                <c:pt idx="20">
                  <c:v>733.19240000000002</c:v>
                </c:pt>
                <c:pt idx="21">
                  <c:v>728.1472</c:v>
                </c:pt>
                <c:pt idx="22">
                  <c:v>655.23099999999999</c:v>
                </c:pt>
                <c:pt idx="23">
                  <c:v>561.57680000000005</c:v>
                </c:pt>
                <c:pt idx="24">
                  <c:v>500.98050000000001</c:v>
                </c:pt>
                <c:pt idx="25">
                  <c:v>454.33260000000001</c:v>
                </c:pt>
                <c:pt idx="26">
                  <c:v>410.88600000000002</c:v>
                </c:pt>
                <c:pt idx="27">
                  <c:v>390.68979999999999</c:v>
                </c:pt>
                <c:pt idx="28">
                  <c:v>362.04430000000002</c:v>
                </c:pt>
                <c:pt idx="29">
                  <c:v>367.71510000000001</c:v>
                </c:pt>
                <c:pt idx="30">
                  <c:v>358.11410000000001</c:v>
                </c:pt>
                <c:pt idx="31">
                  <c:v>342.87900000000002</c:v>
                </c:pt>
                <c:pt idx="32">
                  <c:v>365.0942</c:v>
                </c:pt>
                <c:pt idx="33">
                  <c:v>321.53969999999998</c:v>
                </c:pt>
                <c:pt idx="34">
                  <c:v>300.58800000000002</c:v>
                </c:pt>
                <c:pt idx="35">
                  <c:v>372.01389999999998</c:v>
                </c:pt>
                <c:pt idx="36">
                  <c:v>387.9393</c:v>
                </c:pt>
                <c:pt idx="37">
                  <c:v>376.09699999999998</c:v>
                </c:pt>
                <c:pt idx="38">
                  <c:v>347.39389999999997</c:v>
                </c:pt>
                <c:pt idx="39">
                  <c:v>356.447</c:v>
                </c:pt>
                <c:pt idx="40">
                  <c:v>337.78629999999998</c:v>
                </c:pt>
              </c:numCache>
            </c:numRef>
          </c:val>
          <c:smooth val="0"/>
          <c:extLst>
            <c:ext xmlns:c16="http://schemas.microsoft.com/office/drawing/2014/chart" uri="{C3380CC4-5D6E-409C-BE32-E72D297353CC}">
              <c16:uniqueId val="{00000003-CDD0-42CE-9CA1-FEE6EAF0E326}"/>
            </c:ext>
          </c:extLst>
        </c:ser>
        <c:dLbls>
          <c:showLegendKey val="0"/>
          <c:showVal val="0"/>
          <c:showCatName val="0"/>
          <c:showSerName val="0"/>
          <c:showPercent val="0"/>
          <c:showBubbleSize val="0"/>
        </c:dLbls>
        <c:smooth val="0"/>
        <c:axId val="554491448"/>
        <c:axId val="1"/>
      </c:lineChart>
      <c:catAx>
        <c:axId val="554491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points higher than the yield on the US GTBs</a:t>
                </a:r>
              </a:p>
            </c:rich>
          </c:tx>
          <c:layout>
            <c:manualLayout>
              <c:xMode val="edge"/>
              <c:yMode val="edge"/>
              <c:x val="1.3850434246280739E-2"/>
              <c:y val="3.65855110895860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4491448"/>
        <c:crosses val="autoZero"/>
        <c:crossBetween val="between"/>
      </c:valAx>
      <c:spPr>
        <a:solidFill>
          <a:srgbClr val="FFFFFF"/>
        </a:solidFill>
        <a:ln w="25400">
          <a:noFill/>
        </a:ln>
      </c:spPr>
    </c:plotArea>
    <c:legend>
      <c:legendPos val="b"/>
      <c:layout>
        <c:manualLayout>
          <c:xMode val="edge"/>
          <c:yMode val="edge"/>
          <c:x val="0.17174538465388117"/>
          <c:y val="0.81301135754635712"/>
          <c:w val="0.81717562053056358"/>
          <c:h val="0.1463420443583442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1915267424063"/>
          <c:y val="5.3846153846153849E-2"/>
          <c:w val="0.78723586001186652"/>
          <c:h val="0.63461538461538458"/>
        </c:manualLayout>
      </c:layout>
      <c:barChart>
        <c:barDir val="col"/>
        <c:grouping val="clustered"/>
        <c:varyColors val="0"/>
        <c:ser>
          <c:idx val="1"/>
          <c:order val="0"/>
          <c:tx>
            <c:strRef>
              <c:f>'Figure 4.1.5'!$B$5</c:f>
              <c:strCache>
                <c:ptCount val="1"/>
                <c:pt idx="0">
                  <c:v>Insurance premiums ceded for reinsurance</c:v>
                </c:pt>
              </c:strCache>
            </c:strRef>
          </c:tx>
          <c:spPr>
            <a:solidFill>
              <a:srgbClr val="993366"/>
            </a:solidFill>
            <a:ln w="12700">
              <a:solidFill>
                <a:srgbClr val="000000"/>
              </a:solidFill>
              <a:prstDash val="solid"/>
            </a:ln>
          </c:spPr>
          <c:invertIfNegative val="0"/>
          <c:cat>
            <c:numRef>
              <c:f>'Figure 4.1.5'!$C$4:$H$4</c:f>
              <c:numCache>
                <c:formatCode>m/d/yyyy</c:formatCode>
                <c:ptCount val="6"/>
                <c:pt idx="0">
                  <c:v>39083</c:v>
                </c:pt>
                <c:pt idx="1">
                  <c:v>39448</c:v>
                </c:pt>
                <c:pt idx="2">
                  <c:v>39814</c:v>
                </c:pt>
                <c:pt idx="3">
                  <c:v>40087</c:v>
                </c:pt>
                <c:pt idx="4">
                  <c:v>40179</c:v>
                </c:pt>
                <c:pt idx="5">
                  <c:v>40452</c:v>
                </c:pt>
              </c:numCache>
            </c:numRef>
          </c:cat>
          <c:val>
            <c:numRef>
              <c:f>'Figure 4.1.5'!$C$5:$H$5</c:f>
              <c:numCache>
                <c:formatCode>#\ ##0.0</c:formatCode>
                <c:ptCount val="6"/>
                <c:pt idx="0">
                  <c:v>45.697133000000001</c:v>
                </c:pt>
                <c:pt idx="1">
                  <c:v>61.681186000000004</c:v>
                </c:pt>
                <c:pt idx="2">
                  <c:v>60.375017999999997</c:v>
                </c:pt>
                <c:pt idx="3">
                  <c:v>41.302481</c:v>
                </c:pt>
                <c:pt idx="4">
                  <c:v>55.880400000000002</c:v>
                </c:pt>
                <c:pt idx="5">
                  <c:v>46.712699999999998</c:v>
                </c:pt>
              </c:numCache>
            </c:numRef>
          </c:val>
          <c:extLst>
            <c:ext xmlns:c16="http://schemas.microsoft.com/office/drawing/2014/chart" uri="{C3380CC4-5D6E-409C-BE32-E72D297353CC}">
              <c16:uniqueId val="{00000000-AB23-49AB-848D-666CE817CC81}"/>
            </c:ext>
          </c:extLst>
        </c:ser>
        <c:ser>
          <c:idx val="0"/>
          <c:order val="1"/>
          <c:tx>
            <c:strRef>
              <c:f>'Figure 4.1.5'!$B$6</c:f>
              <c:strCache>
                <c:ptCount val="1"/>
                <c:pt idx="0">
                  <c:v>Insurance premiums ceded for reinsurance to non-residents</c:v>
                </c:pt>
              </c:strCache>
            </c:strRef>
          </c:tx>
          <c:spPr>
            <a:solidFill>
              <a:srgbClr val="9999FF"/>
            </a:solidFill>
            <a:ln w="12700">
              <a:solidFill>
                <a:srgbClr val="000000"/>
              </a:solidFill>
              <a:prstDash val="solid"/>
            </a:ln>
          </c:spPr>
          <c:invertIfNegative val="0"/>
          <c:cat>
            <c:numRef>
              <c:f>'Figure 4.1.5'!$C$4:$H$4</c:f>
              <c:numCache>
                <c:formatCode>m/d/yyyy</c:formatCode>
                <c:ptCount val="6"/>
                <c:pt idx="0">
                  <c:v>39083</c:v>
                </c:pt>
                <c:pt idx="1">
                  <c:v>39448</c:v>
                </c:pt>
                <c:pt idx="2">
                  <c:v>39814</c:v>
                </c:pt>
                <c:pt idx="3">
                  <c:v>40087</c:v>
                </c:pt>
                <c:pt idx="4">
                  <c:v>40179</c:v>
                </c:pt>
                <c:pt idx="5">
                  <c:v>40452</c:v>
                </c:pt>
              </c:numCache>
            </c:numRef>
          </c:cat>
          <c:val>
            <c:numRef>
              <c:f>'Figure 4.1.5'!$C$6:$H$6</c:f>
              <c:numCache>
                <c:formatCode>#\ ##0.0</c:formatCode>
                <c:ptCount val="6"/>
                <c:pt idx="0">
                  <c:v>38.950199999999995</c:v>
                </c:pt>
                <c:pt idx="1">
                  <c:v>49.355199999999996</c:v>
                </c:pt>
                <c:pt idx="2">
                  <c:v>51.875699999999995</c:v>
                </c:pt>
                <c:pt idx="3">
                  <c:v>37.700300000000006</c:v>
                </c:pt>
                <c:pt idx="4">
                  <c:v>48.668399999999998</c:v>
                </c:pt>
                <c:pt idx="5">
                  <c:v>42.024300000000004</c:v>
                </c:pt>
              </c:numCache>
            </c:numRef>
          </c:val>
          <c:extLst>
            <c:ext xmlns:c16="http://schemas.microsoft.com/office/drawing/2014/chart" uri="{C3380CC4-5D6E-409C-BE32-E72D297353CC}">
              <c16:uniqueId val="{00000001-AB23-49AB-848D-666CE817CC81}"/>
            </c:ext>
          </c:extLst>
        </c:ser>
        <c:dLbls>
          <c:showLegendKey val="0"/>
          <c:showVal val="0"/>
          <c:showCatName val="0"/>
          <c:showSerName val="0"/>
          <c:showPercent val="0"/>
          <c:showBubbleSize val="0"/>
        </c:dLbls>
        <c:gapWidth val="150"/>
        <c:axId val="559192752"/>
        <c:axId val="1"/>
      </c:barChart>
      <c:lineChart>
        <c:grouping val="standard"/>
        <c:varyColors val="0"/>
        <c:ser>
          <c:idx val="2"/>
          <c:order val="2"/>
          <c:tx>
            <c:strRef>
              <c:f>'Figure 4.1.5'!$B$7</c:f>
              <c:strCache>
                <c:ptCount val="1"/>
                <c:pt idx="0">
                  <c:v>Share of non-residents in reinsurance, %  (right scale)</c:v>
                </c:pt>
              </c:strCache>
            </c:strRef>
          </c:tx>
          <c:spPr>
            <a:ln w="38100">
              <a:solidFill>
                <a:srgbClr val="000080"/>
              </a:solidFill>
              <a:prstDash val="solid"/>
            </a:ln>
          </c:spPr>
          <c:marker>
            <c:symbol val="triangle"/>
            <c:size val="7"/>
            <c:spPr>
              <a:solidFill>
                <a:srgbClr val="000080"/>
              </a:solidFill>
              <a:ln>
                <a:solidFill>
                  <a:srgbClr val="000080"/>
                </a:solidFill>
                <a:prstDash val="solid"/>
              </a:ln>
            </c:spPr>
          </c:marker>
          <c:val>
            <c:numRef>
              <c:f>'Figure 4.1.5'!$C$7:$H$7</c:f>
              <c:numCache>
                <c:formatCode>0.0</c:formatCode>
                <c:ptCount val="6"/>
                <c:pt idx="0">
                  <c:v>85.235544207992206</c:v>
                </c:pt>
                <c:pt idx="1">
                  <c:v>80.016619654492359</c:v>
                </c:pt>
                <c:pt idx="2">
                  <c:v>85.922458855415982</c:v>
                </c:pt>
                <c:pt idx="3">
                  <c:v>91.278536027896251</c:v>
                </c:pt>
                <c:pt idx="4">
                  <c:v>87.09386475401034</c:v>
                </c:pt>
                <c:pt idx="5">
                  <c:v>89.963329030434991</c:v>
                </c:pt>
              </c:numCache>
            </c:numRef>
          </c:val>
          <c:smooth val="0"/>
          <c:extLst>
            <c:ext xmlns:c16="http://schemas.microsoft.com/office/drawing/2014/chart" uri="{C3380CC4-5D6E-409C-BE32-E72D297353CC}">
              <c16:uniqueId val="{00000002-AB23-49AB-848D-666CE817CC81}"/>
            </c:ext>
          </c:extLst>
        </c:ser>
        <c:dLbls>
          <c:showLegendKey val="0"/>
          <c:showVal val="0"/>
          <c:showCatName val="0"/>
          <c:showSerName val="0"/>
          <c:showPercent val="0"/>
          <c:showBubbleSize val="0"/>
        </c:dLbls>
        <c:marker val="1"/>
        <c:smooth val="0"/>
        <c:axId val="3"/>
        <c:axId val="4"/>
      </c:lineChart>
      <c:catAx>
        <c:axId val="559192752"/>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235967384971235E-2"/>
              <c:y val="0.269230769230769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9275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99277749855737"/>
              <c:y val="0.35769230769230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3.5955095631907956E-2"/>
          <c:y val="0.77307692307692311"/>
          <c:w val="0.9325852929526125"/>
          <c:h val="0.21538461538461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38289205702647"/>
          <c:y val="8.2191918262919827E-2"/>
          <c:w val="0.75560081466395113"/>
          <c:h val="0.5890420808842588"/>
        </c:manualLayout>
      </c:layout>
      <c:barChart>
        <c:barDir val="col"/>
        <c:grouping val="clustered"/>
        <c:varyColors val="0"/>
        <c:ser>
          <c:idx val="1"/>
          <c:order val="0"/>
          <c:tx>
            <c:strRef>
              <c:f>'Figure 4.1.6'!$B$5</c:f>
              <c:strCache>
                <c:ptCount val="1"/>
                <c:pt idx="0">
                  <c:v>Insurance premiums ceded for reinsurance to non-residents</c:v>
                </c:pt>
              </c:strCache>
            </c:strRef>
          </c:tx>
          <c:spPr>
            <a:solidFill>
              <a:srgbClr val="993366"/>
            </a:solidFill>
            <a:ln w="12700">
              <a:solidFill>
                <a:srgbClr val="000000"/>
              </a:solidFill>
              <a:prstDash val="solid"/>
            </a:ln>
          </c:spPr>
          <c:invertIfNegative val="0"/>
          <c:cat>
            <c:numRef>
              <c:f>'Figure 4.1.6'!$C$4:$H$4</c:f>
              <c:numCache>
                <c:formatCode>m/d/yyyy</c:formatCode>
                <c:ptCount val="6"/>
                <c:pt idx="0">
                  <c:v>39083</c:v>
                </c:pt>
                <c:pt idx="1">
                  <c:v>39448</c:v>
                </c:pt>
                <c:pt idx="2">
                  <c:v>39814</c:v>
                </c:pt>
                <c:pt idx="3">
                  <c:v>40087</c:v>
                </c:pt>
                <c:pt idx="4">
                  <c:v>40179</c:v>
                </c:pt>
                <c:pt idx="5">
                  <c:v>40452</c:v>
                </c:pt>
              </c:numCache>
            </c:numRef>
          </c:cat>
          <c:val>
            <c:numRef>
              <c:f>'Figure 4.1.6'!$C$5:$H$5</c:f>
              <c:numCache>
                <c:formatCode>#\ ##0.0</c:formatCode>
                <c:ptCount val="6"/>
                <c:pt idx="0">
                  <c:v>38950.199999999997</c:v>
                </c:pt>
                <c:pt idx="1">
                  <c:v>49355.199999999997</c:v>
                </c:pt>
                <c:pt idx="2">
                  <c:v>51875.7</c:v>
                </c:pt>
                <c:pt idx="3">
                  <c:v>37700.300000000003</c:v>
                </c:pt>
                <c:pt idx="4">
                  <c:v>48668.4</c:v>
                </c:pt>
                <c:pt idx="5">
                  <c:v>42024.3</c:v>
                </c:pt>
              </c:numCache>
            </c:numRef>
          </c:val>
          <c:extLst>
            <c:ext xmlns:c16="http://schemas.microsoft.com/office/drawing/2014/chart" uri="{C3380CC4-5D6E-409C-BE32-E72D297353CC}">
              <c16:uniqueId val="{00000000-767E-4F4A-92A4-35001F9418D1}"/>
            </c:ext>
          </c:extLst>
        </c:ser>
        <c:dLbls>
          <c:showLegendKey val="0"/>
          <c:showVal val="0"/>
          <c:showCatName val="0"/>
          <c:showSerName val="0"/>
          <c:showPercent val="0"/>
          <c:showBubbleSize val="0"/>
        </c:dLbls>
        <c:gapWidth val="150"/>
        <c:axId val="559192424"/>
        <c:axId val="1"/>
      </c:barChart>
      <c:lineChart>
        <c:grouping val="standard"/>
        <c:varyColors val="0"/>
        <c:ser>
          <c:idx val="0"/>
          <c:order val="1"/>
          <c:tx>
            <c:strRef>
              <c:f>'Figure 4.1.6'!$B$6</c:f>
              <c:strCache>
                <c:ptCount val="1"/>
                <c:pt idx="0">
                  <c:v>Indemnity for risks from reinsurance contracts of non-residents (right scale)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'Figure 4.1.6'!$C$6:$H$6</c:f>
              <c:numCache>
                <c:formatCode>#\ ##0.0</c:formatCode>
                <c:ptCount val="6"/>
                <c:pt idx="0">
                  <c:v>583.4</c:v>
                </c:pt>
                <c:pt idx="1">
                  <c:v>8613.1</c:v>
                </c:pt>
                <c:pt idx="2">
                  <c:v>5855.2</c:v>
                </c:pt>
                <c:pt idx="3">
                  <c:v>4444.6000000000004</c:v>
                </c:pt>
                <c:pt idx="4">
                  <c:v>9149.7000000000007</c:v>
                </c:pt>
                <c:pt idx="5">
                  <c:v>1647.1</c:v>
                </c:pt>
              </c:numCache>
            </c:numRef>
          </c:val>
          <c:smooth val="0"/>
          <c:extLst>
            <c:ext xmlns:c16="http://schemas.microsoft.com/office/drawing/2014/chart" uri="{C3380CC4-5D6E-409C-BE32-E72D297353CC}">
              <c16:uniqueId val="{00000001-767E-4F4A-92A4-35001F9418D1}"/>
            </c:ext>
          </c:extLst>
        </c:ser>
        <c:dLbls>
          <c:showLegendKey val="0"/>
          <c:showVal val="0"/>
          <c:showCatName val="0"/>
          <c:showSerName val="0"/>
          <c:showPercent val="0"/>
          <c:showBubbleSize val="0"/>
        </c:dLbls>
        <c:marker val="1"/>
        <c:smooth val="0"/>
        <c:axId val="3"/>
        <c:axId val="4"/>
      </c:lineChart>
      <c:catAx>
        <c:axId val="559192424"/>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1.0183299389002037E-2"/>
              <c:y val="0.273973060876399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9242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0.95196506550218341"/>
              <c:y val="0.3195887112049138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9.5723014256619138E-2"/>
          <c:y val="0.75685058067105337"/>
          <c:w val="0.86354378818737276"/>
          <c:h val="0.232877101744939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5465587044535"/>
          <c:y val="6.1017050147394974E-2"/>
          <c:w val="0.73886639676113364"/>
          <c:h val="0.52203476237215696"/>
        </c:manualLayout>
      </c:layout>
      <c:barChart>
        <c:barDir val="col"/>
        <c:grouping val="clustered"/>
        <c:varyColors val="0"/>
        <c:ser>
          <c:idx val="1"/>
          <c:order val="0"/>
          <c:tx>
            <c:strRef>
              <c:f>'Figure 4.1.7'!$B$5</c:f>
              <c:strCache>
                <c:ptCount val="1"/>
                <c:pt idx="0">
                  <c:v>Insurance premiums ceded for reinsurance to non-residents of the RK</c:v>
                </c:pt>
              </c:strCache>
            </c:strRef>
          </c:tx>
          <c:spPr>
            <a:solidFill>
              <a:srgbClr val="00CCFF"/>
            </a:solidFill>
            <a:ln w="12700">
              <a:solidFill>
                <a:srgbClr val="000000"/>
              </a:solidFill>
              <a:prstDash val="solid"/>
            </a:ln>
          </c:spPr>
          <c:invertIfNegative val="0"/>
          <c:cat>
            <c:numRef>
              <c:f>'Figure 4.1.7'!$C$4:$H$4</c:f>
              <c:numCache>
                <c:formatCode>m/d/yyyy</c:formatCode>
                <c:ptCount val="6"/>
                <c:pt idx="0">
                  <c:v>39083</c:v>
                </c:pt>
                <c:pt idx="1">
                  <c:v>39448</c:v>
                </c:pt>
                <c:pt idx="2">
                  <c:v>39814</c:v>
                </c:pt>
                <c:pt idx="3">
                  <c:v>40087</c:v>
                </c:pt>
                <c:pt idx="4">
                  <c:v>40179</c:v>
                </c:pt>
                <c:pt idx="5">
                  <c:v>40452</c:v>
                </c:pt>
              </c:numCache>
            </c:numRef>
          </c:cat>
          <c:val>
            <c:numRef>
              <c:f>'Figure 4.1.7'!$C$5:$H$5</c:f>
              <c:numCache>
                <c:formatCode>#\ ##0.0</c:formatCode>
                <c:ptCount val="6"/>
                <c:pt idx="0">
                  <c:v>38950.171000000002</c:v>
                </c:pt>
                <c:pt idx="1">
                  <c:v>49355.199000000001</c:v>
                </c:pt>
                <c:pt idx="2">
                  <c:v>51875.661999999997</c:v>
                </c:pt>
                <c:pt idx="3">
                  <c:v>37700.258999999998</c:v>
                </c:pt>
                <c:pt idx="4">
                  <c:v>48668.4</c:v>
                </c:pt>
                <c:pt idx="5">
                  <c:v>42024.3</c:v>
                </c:pt>
              </c:numCache>
            </c:numRef>
          </c:val>
          <c:extLst>
            <c:ext xmlns:c16="http://schemas.microsoft.com/office/drawing/2014/chart" uri="{C3380CC4-5D6E-409C-BE32-E72D297353CC}">
              <c16:uniqueId val="{00000000-3841-4473-8834-46DF72CF12BE}"/>
            </c:ext>
          </c:extLst>
        </c:ser>
        <c:dLbls>
          <c:showLegendKey val="0"/>
          <c:showVal val="0"/>
          <c:showCatName val="0"/>
          <c:showSerName val="0"/>
          <c:showPercent val="0"/>
          <c:showBubbleSize val="0"/>
        </c:dLbls>
        <c:gapWidth val="150"/>
        <c:axId val="559204232"/>
        <c:axId val="1"/>
      </c:barChart>
      <c:lineChart>
        <c:grouping val="standard"/>
        <c:varyColors val="0"/>
        <c:ser>
          <c:idx val="0"/>
          <c:order val="1"/>
          <c:tx>
            <c:strRef>
              <c:f>'Figure 4.1.7'!$B$6</c:f>
              <c:strCache>
                <c:ptCount val="1"/>
                <c:pt idx="0">
                  <c:v>Insurance premiums ceded for reinsurance to reinsurers - non-residents of the RK with the international rating below «В+» or with no rating (right axis)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'Figure 4.1.7'!$C$6:$H$6</c:f>
              <c:numCache>
                <c:formatCode>#\ ##0.0</c:formatCode>
                <c:ptCount val="6"/>
                <c:pt idx="0">
                  <c:v>2722.8919999999998</c:v>
                </c:pt>
                <c:pt idx="1">
                  <c:v>4841.1679999999997</c:v>
                </c:pt>
                <c:pt idx="2">
                  <c:v>10748.366</c:v>
                </c:pt>
                <c:pt idx="3">
                  <c:v>16395.512999999999</c:v>
                </c:pt>
                <c:pt idx="4">
                  <c:v>9001.0339999999997</c:v>
                </c:pt>
                <c:pt idx="5">
                  <c:v>3256.1669999999999</c:v>
                </c:pt>
              </c:numCache>
            </c:numRef>
          </c:val>
          <c:smooth val="0"/>
          <c:extLst>
            <c:ext xmlns:c16="http://schemas.microsoft.com/office/drawing/2014/chart" uri="{C3380CC4-5D6E-409C-BE32-E72D297353CC}">
              <c16:uniqueId val="{00000001-3841-4473-8834-46DF72CF12BE}"/>
            </c:ext>
          </c:extLst>
        </c:ser>
        <c:dLbls>
          <c:showLegendKey val="0"/>
          <c:showVal val="0"/>
          <c:showCatName val="0"/>
          <c:showSerName val="0"/>
          <c:showPercent val="0"/>
          <c:showBubbleSize val="0"/>
        </c:dLbls>
        <c:marker val="1"/>
        <c:smooth val="0"/>
        <c:axId val="3"/>
        <c:axId val="4"/>
      </c:lineChart>
      <c:catAx>
        <c:axId val="559204232"/>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1.0615797736599323E-2"/>
              <c:y val="0.22712946595961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0423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0.94688318694574258"/>
              <c:y val="0.2312932312032424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6.8825910931174086E-2"/>
          <c:y val="0.66779771550204503"/>
          <c:w val="0.82793522267206476"/>
          <c:h val="0.3050852507369748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8333333333333"/>
          <c:y val="5.9027777777777776E-2"/>
          <c:w val="0.85416666666666663"/>
          <c:h val="0.61111111111111116"/>
        </c:manualLayout>
      </c:layout>
      <c:lineChart>
        <c:grouping val="standard"/>
        <c:varyColors val="0"/>
        <c:ser>
          <c:idx val="0"/>
          <c:order val="0"/>
          <c:tx>
            <c:strRef>
              <c:f>'Figure 4.1.8'!$B$7</c:f>
              <c:strCache>
                <c:ptCount val="1"/>
                <c:pt idx="0">
                  <c:v>Ratio of payouts to premiums</c:v>
                </c:pt>
              </c:strCache>
            </c:strRef>
          </c:tx>
          <c:marker>
            <c:symbol val="none"/>
          </c:marker>
          <c:cat>
            <c:strRef>
              <c:f>'Figure 4.1.8'!$C$4:$H$4</c:f>
              <c:strCache>
                <c:ptCount val="6"/>
                <c:pt idx="0">
                  <c:v>01.01.2006</c:v>
                </c:pt>
                <c:pt idx="1">
                  <c:v> 01.01.2007</c:v>
                </c:pt>
                <c:pt idx="2">
                  <c:v> 01.01.2008</c:v>
                </c:pt>
                <c:pt idx="3">
                  <c:v>01.01.2009</c:v>
                </c:pt>
                <c:pt idx="4">
                  <c:v>01.01.2010</c:v>
                </c:pt>
                <c:pt idx="5">
                  <c:v>01.10.2010</c:v>
                </c:pt>
              </c:strCache>
            </c:strRef>
          </c:cat>
          <c:val>
            <c:numRef>
              <c:f>'Figure 4.1.8'!$C$7:$H$7</c:f>
              <c:numCache>
                <c:formatCode>_-* #\ ##0.00_р_._-;\-* #\ ##0.00_р_._-;_-* "-"??_р_._-;_-@_-</c:formatCode>
                <c:ptCount val="6"/>
                <c:pt idx="0">
                  <c:v>16.600000000000001</c:v>
                </c:pt>
                <c:pt idx="1">
                  <c:v>11.799999999999999</c:v>
                </c:pt>
                <c:pt idx="2">
                  <c:v>33.4</c:v>
                </c:pt>
                <c:pt idx="3">
                  <c:v>41.9</c:v>
                </c:pt>
                <c:pt idx="4">
                  <c:v>24.500020743280281</c:v>
                </c:pt>
                <c:pt idx="5">
                  <c:v>17.599999999999998</c:v>
                </c:pt>
              </c:numCache>
            </c:numRef>
          </c:val>
          <c:smooth val="0"/>
          <c:extLst>
            <c:ext xmlns:c16="http://schemas.microsoft.com/office/drawing/2014/chart" uri="{C3380CC4-5D6E-409C-BE32-E72D297353CC}">
              <c16:uniqueId val="{00000000-3594-4E6E-AEA1-CBD1C73E3C8B}"/>
            </c:ext>
          </c:extLst>
        </c:ser>
        <c:ser>
          <c:idx val="1"/>
          <c:order val="1"/>
          <c:tx>
            <c:strRef>
              <c:f>'Figure 4.1.8'!$B$8</c:f>
              <c:strCache>
                <c:ptCount val="1"/>
                <c:pt idx="0">
                  <c:v>Ratio of payouts to premiums under mandatory insurance, %</c:v>
                </c:pt>
              </c:strCache>
            </c:strRef>
          </c:tx>
          <c:marker>
            <c:symbol val="none"/>
          </c:marker>
          <c:cat>
            <c:strRef>
              <c:f>'Figure 4.1.8'!$C$4:$H$4</c:f>
              <c:strCache>
                <c:ptCount val="6"/>
                <c:pt idx="0">
                  <c:v>01.01.2006</c:v>
                </c:pt>
                <c:pt idx="1">
                  <c:v> 01.01.2007</c:v>
                </c:pt>
                <c:pt idx="2">
                  <c:v> 01.01.2008</c:v>
                </c:pt>
                <c:pt idx="3">
                  <c:v>01.01.2009</c:v>
                </c:pt>
                <c:pt idx="4">
                  <c:v>01.01.2010</c:v>
                </c:pt>
                <c:pt idx="5">
                  <c:v>01.10.2010</c:v>
                </c:pt>
              </c:strCache>
            </c:strRef>
          </c:cat>
          <c:val>
            <c:numRef>
              <c:f>'Figure 4.1.8'!$C$8:$H$8</c:f>
              <c:numCache>
                <c:formatCode>#\ ##0.0</c:formatCode>
                <c:ptCount val="6"/>
                <c:pt idx="0">
                  <c:v>28.531195094222621</c:v>
                </c:pt>
                <c:pt idx="1">
                  <c:v>27.820915352136762</c:v>
                </c:pt>
                <c:pt idx="2">
                  <c:v>27.885172718860268</c:v>
                </c:pt>
                <c:pt idx="3">
                  <c:v>30.188767327013299</c:v>
                </c:pt>
                <c:pt idx="4">
                  <c:v>25.540576418183431</c:v>
                </c:pt>
                <c:pt idx="5">
                  <c:v>25.279106574431388</c:v>
                </c:pt>
              </c:numCache>
            </c:numRef>
          </c:val>
          <c:smooth val="0"/>
          <c:extLst>
            <c:ext xmlns:c16="http://schemas.microsoft.com/office/drawing/2014/chart" uri="{C3380CC4-5D6E-409C-BE32-E72D297353CC}">
              <c16:uniqueId val="{00000001-3594-4E6E-AEA1-CBD1C73E3C8B}"/>
            </c:ext>
          </c:extLst>
        </c:ser>
        <c:ser>
          <c:idx val="2"/>
          <c:order val="2"/>
          <c:tx>
            <c:strRef>
              <c:f>'Figure 4.1.8'!$B$9</c:f>
              <c:strCache>
                <c:ptCount val="1"/>
                <c:pt idx="0">
                  <c:v>Ratio of payouts to premiums under voluntary personal insurance, %</c:v>
                </c:pt>
              </c:strCache>
            </c:strRef>
          </c:tx>
          <c:marker>
            <c:symbol val="none"/>
          </c:marker>
          <c:cat>
            <c:strRef>
              <c:f>'Figure 4.1.8'!$C$4:$H$4</c:f>
              <c:strCache>
                <c:ptCount val="6"/>
                <c:pt idx="0">
                  <c:v>01.01.2006</c:v>
                </c:pt>
                <c:pt idx="1">
                  <c:v> 01.01.2007</c:v>
                </c:pt>
                <c:pt idx="2">
                  <c:v> 01.01.2008</c:v>
                </c:pt>
                <c:pt idx="3">
                  <c:v>01.01.2009</c:v>
                </c:pt>
                <c:pt idx="4">
                  <c:v>01.01.2010</c:v>
                </c:pt>
                <c:pt idx="5">
                  <c:v>01.10.2010</c:v>
                </c:pt>
              </c:strCache>
            </c:strRef>
          </c:cat>
          <c:val>
            <c:numRef>
              <c:f>'Figure 4.1.8'!$C$9:$H$9</c:f>
              <c:numCache>
                <c:formatCode>#\ ##0.0</c:formatCode>
                <c:ptCount val="6"/>
                <c:pt idx="0">
                  <c:v>21.453745626672159</c:v>
                </c:pt>
                <c:pt idx="1">
                  <c:v>15.635217208184688</c:v>
                </c:pt>
                <c:pt idx="2">
                  <c:v>25.68268553855274</c:v>
                </c:pt>
                <c:pt idx="3">
                  <c:v>43.166629597856364</c:v>
                </c:pt>
                <c:pt idx="4">
                  <c:v>40.199432538705061</c:v>
                </c:pt>
                <c:pt idx="5">
                  <c:v>36.447234209493914</c:v>
                </c:pt>
              </c:numCache>
            </c:numRef>
          </c:val>
          <c:smooth val="0"/>
          <c:extLst>
            <c:ext xmlns:c16="http://schemas.microsoft.com/office/drawing/2014/chart" uri="{C3380CC4-5D6E-409C-BE32-E72D297353CC}">
              <c16:uniqueId val="{00000002-3594-4E6E-AEA1-CBD1C73E3C8B}"/>
            </c:ext>
          </c:extLst>
        </c:ser>
        <c:ser>
          <c:idx val="3"/>
          <c:order val="3"/>
          <c:tx>
            <c:strRef>
              <c:f>'Figure 4.1.8'!$B$10</c:f>
              <c:strCache>
                <c:ptCount val="1"/>
                <c:pt idx="0">
                  <c:v>Ratio of payouts to premiums under voluntary property insurance, %</c:v>
                </c:pt>
              </c:strCache>
            </c:strRef>
          </c:tx>
          <c:spPr>
            <a:ln w="25400">
              <a:solidFill>
                <a:srgbClr val="000080"/>
              </a:solidFill>
              <a:prstDash val="solid"/>
            </a:ln>
          </c:spPr>
          <c:marker>
            <c:symbol val="none"/>
          </c:marker>
          <c:cat>
            <c:strRef>
              <c:f>'Figure 4.1.8'!$C$4:$H$4</c:f>
              <c:strCache>
                <c:ptCount val="6"/>
                <c:pt idx="0">
                  <c:v>01.01.2006</c:v>
                </c:pt>
                <c:pt idx="1">
                  <c:v> 01.01.2007</c:v>
                </c:pt>
                <c:pt idx="2">
                  <c:v> 01.01.2008</c:v>
                </c:pt>
                <c:pt idx="3">
                  <c:v>01.01.2009</c:v>
                </c:pt>
                <c:pt idx="4">
                  <c:v>01.01.2010</c:v>
                </c:pt>
                <c:pt idx="5">
                  <c:v>01.10.2010</c:v>
                </c:pt>
              </c:strCache>
            </c:strRef>
          </c:cat>
          <c:val>
            <c:numRef>
              <c:f>'Figure 4.1.8'!$C$10:$H$10</c:f>
              <c:numCache>
                <c:formatCode>#\ ##0.0</c:formatCode>
                <c:ptCount val="6"/>
                <c:pt idx="0">
                  <c:v>12.731908260966376</c:v>
                </c:pt>
                <c:pt idx="1">
                  <c:v>7.9849881279249999</c:v>
                </c:pt>
                <c:pt idx="2">
                  <c:v>35.464348088168414</c:v>
                </c:pt>
                <c:pt idx="3">
                  <c:v>45.723487109183409</c:v>
                </c:pt>
                <c:pt idx="4">
                  <c:v>18.32318956791503</c:v>
                </c:pt>
                <c:pt idx="5">
                  <c:v>4.4237899818030924</c:v>
                </c:pt>
              </c:numCache>
            </c:numRef>
          </c:val>
          <c:smooth val="0"/>
          <c:extLst>
            <c:ext xmlns:c16="http://schemas.microsoft.com/office/drawing/2014/chart" uri="{C3380CC4-5D6E-409C-BE32-E72D297353CC}">
              <c16:uniqueId val="{00000003-3594-4E6E-AEA1-CBD1C73E3C8B}"/>
            </c:ext>
          </c:extLst>
        </c:ser>
        <c:dLbls>
          <c:showLegendKey val="0"/>
          <c:showVal val="0"/>
          <c:showCatName val="0"/>
          <c:showSerName val="0"/>
          <c:showPercent val="0"/>
          <c:showBubbleSize val="0"/>
        </c:dLbls>
        <c:smooth val="0"/>
        <c:axId val="559206528"/>
        <c:axId val="1"/>
      </c:lineChart>
      <c:catAx>
        <c:axId val="559206528"/>
        <c:scaling>
          <c:orientation val="minMax"/>
        </c:scaling>
        <c:delete val="0"/>
        <c:axPos val="b"/>
        <c:numFmt formatCode="General" sourceLinked="1"/>
        <c:majorTickMark val="out"/>
        <c:minorTickMark val="none"/>
        <c:tickLblPos val="nextTo"/>
        <c:txPr>
          <a:bodyPr/>
          <a:lstStyle/>
          <a:p>
            <a:pPr>
              <a:defRPr b="1"/>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3.125E-2"/>
              <c:y val="0.34027777777777779"/>
            </c:manualLayout>
          </c:layout>
          <c:overlay val="0"/>
          <c:spPr>
            <a:noFill/>
            <a:ln w="25400">
              <a:noFill/>
            </a:ln>
          </c:spPr>
        </c:title>
        <c:numFmt formatCode="#,##0" sourceLinked="0"/>
        <c:majorTickMark val="out"/>
        <c:minorTickMark val="none"/>
        <c:tickLblPos val="nextTo"/>
        <c:txPr>
          <a:bodyPr/>
          <a:lstStyle/>
          <a:p>
            <a:pPr>
              <a:defRPr b="1"/>
            </a:pPr>
            <a:endParaRPr lang="ru-RU"/>
          </a:p>
        </c:txPr>
        <c:crossAx val="559206528"/>
        <c:crosses val="autoZero"/>
        <c:crossBetween val="between"/>
      </c:valAx>
    </c:plotArea>
    <c:legend>
      <c:legendPos val="r"/>
      <c:layout>
        <c:manualLayout>
          <c:xMode val="edge"/>
          <c:yMode val="edge"/>
          <c:wMode val="edge"/>
          <c:hMode val="edge"/>
          <c:x val="2.0833333333333332E-2"/>
          <c:y val="0.73958333333333337"/>
          <c:w val="0.98958333333333337"/>
          <c:h val="0.98958333333333337"/>
        </c:manualLayout>
      </c:layout>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5668633985962"/>
          <c:y val="8.8235294117647065E-2"/>
          <c:w val="0.85384829188775013"/>
          <c:h val="0.62132352941176472"/>
        </c:manualLayout>
      </c:layout>
      <c:lineChart>
        <c:grouping val="standard"/>
        <c:varyColors val="0"/>
        <c:ser>
          <c:idx val="1"/>
          <c:order val="0"/>
          <c:tx>
            <c:strRef>
              <c:f>'Figure 4.1.9'!$B$6</c:f>
              <c:strCache>
                <c:ptCount val="1"/>
                <c:pt idx="0">
                  <c:v>Income from investment activity</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4.1.9'!$C$4:$H$4</c:f>
              <c:numCache>
                <c:formatCode>m/d/yyyy</c:formatCode>
                <c:ptCount val="6"/>
                <c:pt idx="0">
                  <c:v>38718</c:v>
                </c:pt>
                <c:pt idx="1">
                  <c:v>39083</c:v>
                </c:pt>
                <c:pt idx="2">
                  <c:v>39448</c:v>
                </c:pt>
                <c:pt idx="3">
                  <c:v>39814</c:v>
                </c:pt>
                <c:pt idx="4">
                  <c:v>40179</c:v>
                </c:pt>
                <c:pt idx="5">
                  <c:v>40452</c:v>
                </c:pt>
              </c:numCache>
            </c:numRef>
          </c:cat>
          <c:val>
            <c:numRef>
              <c:f>'Figure 4.1.9'!$C$6:$H$6</c:f>
              <c:numCache>
                <c:formatCode>#\ ##0.0</c:formatCode>
                <c:ptCount val="6"/>
                <c:pt idx="0">
                  <c:v>3.2906569999999999</c:v>
                </c:pt>
                <c:pt idx="1">
                  <c:v>6.5099219999999995</c:v>
                </c:pt>
                <c:pt idx="2">
                  <c:v>11.280087</c:v>
                </c:pt>
                <c:pt idx="3">
                  <c:v>18.054331999999999</c:v>
                </c:pt>
                <c:pt idx="4">
                  <c:v>20.666713999999999</c:v>
                </c:pt>
                <c:pt idx="5">
                  <c:v>16.232150000000001</c:v>
                </c:pt>
              </c:numCache>
            </c:numRef>
          </c:val>
          <c:smooth val="0"/>
          <c:extLst>
            <c:ext xmlns:c16="http://schemas.microsoft.com/office/drawing/2014/chart" uri="{C3380CC4-5D6E-409C-BE32-E72D297353CC}">
              <c16:uniqueId val="{00000000-EC3E-4E48-AA23-2E853E73DAD0}"/>
            </c:ext>
          </c:extLst>
        </c:ser>
        <c:ser>
          <c:idx val="0"/>
          <c:order val="1"/>
          <c:tx>
            <c:strRef>
              <c:f>'Figure 4.1.9'!$B$5</c:f>
              <c:strCache>
                <c:ptCount val="1"/>
                <c:pt idx="0">
                  <c:v>Income from insurance activity</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4.1.9'!$C$5:$H$5</c:f>
              <c:numCache>
                <c:formatCode>#\ ##0.0</c:formatCode>
                <c:ptCount val="6"/>
                <c:pt idx="0">
                  <c:v>33.893607000000003</c:v>
                </c:pt>
                <c:pt idx="1">
                  <c:v>68.628264000000001</c:v>
                </c:pt>
                <c:pt idx="2">
                  <c:v>108.462609</c:v>
                </c:pt>
                <c:pt idx="3">
                  <c:v>102.85972699999999</c:v>
                </c:pt>
                <c:pt idx="4">
                  <c:v>81.537051000000005</c:v>
                </c:pt>
                <c:pt idx="5">
                  <c:v>67.293025999999998</c:v>
                </c:pt>
              </c:numCache>
            </c:numRef>
          </c:val>
          <c:smooth val="0"/>
          <c:extLst>
            <c:ext xmlns:c16="http://schemas.microsoft.com/office/drawing/2014/chart" uri="{C3380CC4-5D6E-409C-BE32-E72D297353CC}">
              <c16:uniqueId val="{00000001-EC3E-4E48-AA23-2E853E73DAD0}"/>
            </c:ext>
          </c:extLst>
        </c:ser>
        <c:dLbls>
          <c:showLegendKey val="0"/>
          <c:showVal val="1"/>
          <c:showCatName val="0"/>
          <c:showSerName val="0"/>
          <c:showPercent val="0"/>
          <c:showBubbleSize val="0"/>
        </c:dLbls>
        <c:marker val="1"/>
        <c:smooth val="0"/>
        <c:axId val="559209152"/>
        <c:axId val="1"/>
      </c:lineChart>
      <c:catAx>
        <c:axId val="55920915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933239114341477E-2"/>
              <c:y val="0.292518141114713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09152"/>
        <c:crosses val="autoZero"/>
        <c:crossBetween val="between"/>
      </c:valAx>
      <c:spPr>
        <a:noFill/>
        <a:ln w="25400">
          <a:noFill/>
        </a:ln>
      </c:spPr>
    </c:plotArea>
    <c:legend>
      <c:legendPos val="r"/>
      <c:layout>
        <c:manualLayout>
          <c:xMode val="edge"/>
          <c:yMode val="edge"/>
          <c:x val="4.7169865641889054E-2"/>
          <c:y val="0.84558823529411764"/>
          <c:w val="0.8938689539137975"/>
          <c:h val="0.132352941176470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7239819004525"/>
          <c:y val="5.0675675675675678E-2"/>
          <c:w val="0.8868778280542986"/>
          <c:h val="0.82094594594594594"/>
        </c:manualLayout>
      </c:layout>
      <c:barChart>
        <c:barDir val="col"/>
        <c:grouping val="clustered"/>
        <c:varyColors val="0"/>
        <c:ser>
          <c:idx val="0"/>
          <c:order val="0"/>
          <c:tx>
            <c:strRef>
              <c:f>'Figure 4.1.10'!$B$5</c:f>
              <c:strCache>
                <c:ptCount val="1"/>
                <c:pt idx="0">
                  <c:v>Net profit after tax</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4.1.10'!$C$4:$H$4</c:f>
              <c:strCache>
                <c:ptCount val="6"/>
                <c:pt idx="0">
                  <c:v>01.01.2006</c:v>
                </c:pt>
                <c:pt idx="1">
                  <c:v>01.01.2007</c:v>
                </c:pt>
                <c:pt idx="2">
                  <c:v>01.01.2008</c:v>
                </c:pt>
                <c:pt idx="3">
                  <c:v>01.01.2009</c:v>
                </c:pt>
                <c:pt idx="4">
                  <c:v>01.01.2010</c:v>
                </c:pt>
                <c:pt idx="5">
                  <c:v>01.10.2010</c:v>
                </c:pt>
              </c:strCache>
            </c:strRef>
          </c:cat>
          <c:val>
            <c:numRef>
              <c:f>'Figure 4.1.10'!$C$5:$H$5</c:f>
              <c:numCache>
                <c:formatCode>#\ ##0.0</c:formatCode>
                <c:ptCount val="6"/>
                <c:pt idx="0">
                  <c:v>11.141145</c:v>
                </c:pt>
                <c:pt idx="1">
                  <c:v>31.742613000000002</c:v>
                </c:pt>
                <c:pt idx="2">
                  <c:v>52.229898999999996</c:v>
                </c:pt>
                <c:pt idx="3">
                  <c:v>41.870671000000002</c:v>
                </c:pt>
                <c:pt idx="4">
                  <c:v>29.731695999999999</c:v>
                </c:pt>
                <c:pt idx="5">
                  <c:v>28.400500000000001</c:v>
                </c:pt>
              </c:numCache>
            </c:numRef>
          </c:val>
          <c:extLst>
            <c:ext xmlns:c16="http://schemas.microsoft.com/office/drawing/2014/chart" uri="{C3380CC4-5D6E-409C-BE32-E72D297353CC}">
              <c16:uniqueId val="{00000000-8FC9-45B9-9B26-A352C5D36F02}"/>
            </c:ext>
          </c:extLst>
        </c:ser>
        <c:dLbls>
          <c:showLegendKey val="0"/>
          <c:showVal val="0"/>
          <c:showCatName val="0"/>
          <c:showSerName val="0"/>
          <c:showPercent val="0"/>
          <c:showBubbleSize val="0"/>
        </c:dLbls>
        <c:gapWidth val="150"/>
        <c:axId val="559171760"/>
        <c:axId val="1"/>
      </c:barChart>
      <c:catAx>
        <c:axId val="559171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3.3936651583710405E-2"/>
              <c:y val="0.364864864864864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7176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7545407812195E-2"/>
          <c:y val="7.2649875842497338E-2"/>
          <c:w val="0.91914339538114198"/>
          <c:h val="0.54273730776453899"/>
        </c:manualLayout>
      </c:layout>
      <c:barChart>
        <c:barDir val="col"/>
        <c:grouping val="percentStacked"/>
        <c:varyColors val="0"/>
        <c:ser>
          <c:idx val="0"/>
          <c:order val="0"/>
          <c:tx>
            <c:strRef>
              <c:f>'Figure 4.1.11'!$B$5</c:f>
              <c:strCache>
                <c:ptCount val="1"/>
                <c:pt idx="0">
                  <c:v>Government securities of Kazakhstan</c:v>
                </c:pt>
              </c:strCache>
            </c:strRef>
          </c:tx>
          <c:spPr>
            <a:solidFill>
              <a:srgbClr val="CC99FF"/>
            </a:solidFill>
            <a:ln w="12700">
              <a:solidFill>
                <a:srgbClr val="000000"/>
              </a:solidFill>
              <a:prstDash val="solid"/>
            </a:ln>
          </c:spPr>
          <c:invertIfNegative val="0"/>
          <c:cat>
            <c:strRef>
              <c:f>'Figure 4.1.11'!$C$4:$H$4</c:f>
              <c:strCache>
                <c:ptCount val="6"/>
                <c:pt idx="0">
                  <c:v>01.01.2006</c:v>
                </c:pt>
                <c:pt idx="1">
                  <c:v> 01.01.2007</c:v>
                </c:pt>
                <c:pt idx="2">
                  <c:v>01.01.2008</c:v>
                </c:pt>
                <c:pt idx="3">
                  <c:v>01.01.2009</c:v>
                </c:pt>
                <c:pt idx="4">
                  <c:v>01.01.2010</c:v>
                </c:pt>
                <c:pt idx="5">
                  <c:v>01.10.2010</c:v>
                </c:pt>
              </c:strCache>
            </c:strRef>
          </c:cat>
          <c:val>
            <c:numRef>
              <c:f>'Figure 4.1.11'!$C$5:$H$5</c:f>
              <c:numCache>
                <c:formatCode>0.0</c:formatCode>
                <c:ptCount val="6"/>
                <c:pt idx="0">
                  <c:v>37.658570454582062</c:v>
                </c:pt>
                <c:pt idx="1">
                  <c:v>17.46</c:v>
                </c:pt>
                <c:pt idx="2">
                  <c:v>10.3</c:v>
                </c:pt>
                <c:pt idx="3">
                  <c:v>9.6</c:v>
                </c:pt>
                <c:pt idx="4" formatCode="General">
                  <c:v>20.7</c:v>
                </c:pt>
                <c:pt idx="5">
                  <c:v>21.92</c:v>
                </c:pt>
              </c:numCache>
            </c:numRef>
          </c:val>
          <c:extLst>
            <c:ext xmlns:c16="http://schemas.microsoft.com/office/drawing/2014/chart" uri="{C3380CC4-5D6E-409C-BE32-E72D297353CC}">
              <c16:uniqueId val="{00000000-50BC-4476-B046-833F32186054}"/>
            </c:ext>
          </c:extLst>
        </c:ser>
        <c:ser>
          <c:idx val="1"/>
          <c:order val="1"/>
          <c:tx>
            <c:strRef>
              <c:f>'Figure 4.1.11'!$B$6</c:f>
              <c:strCache>
                <c:ptCount val="1"/>
                <c:pt idx="0">
                  <c:v>Deposits with banks</c:v>
                </c:pt>
              </c:strCache>
            </c:strRef>
          </c:tx>
          <c:spPr>
            <a:solidFill>
              <a:srgbClr val="00FF00"/>
            </a:solidFill>
            <a:ln w="12700">
              <a:solidFill>
                <a:srgbClr val="000000"/>
              </a:solidFill>
              <a:prstDash val="solid"/>
            </a:ln>
          </c:spPr>
          <c:invertIfNegative val="0"/>
          <c:cat>
            <c:strRef>
              <c:f>'Figure 4.1.11'!$C$4:$H$4</c:f>
              <c:strCache>
                <c:ptCount val="6"/>
                <c:pt idx="0">
                  <c:v>01.01.2006</c:v>
                </c:pt>
                <c:pt idx="1">
                  <c:v> 01.01.2007</c:v>
                </c:pt>
                <c:pt idx="2">
                  <c:v>01.01.2008</c:v>
                </c:pt>
                <c:pt idx="3">
                  <c:v>01.01.2009</c:v>
                </c:pt>
                <c:pt idx="4">
                  <c:v>01.01.2010</c:v>
                </c:pt>
                <c:pt idx="5">
                  <c:v>01.10.2010</c:v>
                </c:pt>
              </c:strCache>
            </c:strRef>
          </c:cat>
          <c:val>
            <c:numRef>
              <c:f>'Figure 4.1.11'!$C$6:$H$6</c:f>
              <c:numCache>
                <c:formatCode>0.0</c:formatCode>
                <c:ptCount val="6"/>
                <c:pt idx="0">
                  <c:v>23.098451919308687</c:v>
                </c:pt>
                <c:pt idx="1">
                  <c:v>21.96</c:v>
                </c:pt>
                <c:pt idx="2">
                  <c:v>39.1</c:v>
                </c:pt>
                <c:pt idx="3">
                  <c:v>39.9</c:v>
                </c:pt>
                <c:pt idx="4" formatCode="General">
                  <c:v>36.5</c:v>
                </c:pt>
                <c:pt idx="5">
                  <c:v>32.08</c:v>
                </c:pt>
              </c:numCache>
            </c:numRef>
          </c:val>
          <c:extLst>
            <c:ext xmlns:c16="http://schemas.microsoft.com/office/drawing/2014/chart" uri="{C3380CC4-5D6E-409C-BE32-E72D297353CC}">
              <c16:uniqueId val="{00000001-50BC-4476-B046-833F32186054}"/>
            </c:ext>
          </c:extLst>
        </c:ser>
        <c:ser>
          <c:idx val="2"/>
          <c:order val="2"/>
          <c:tx>
            <c:strRef>
              <c:f>'Figure 4.1.11'!$B$7</c:f>
              <c:strCache>
                <c:ptCount val="1"/>
                <c:pt idx="0">
                  <c:v>Non-government securities of issuers of the RK</c:v>
                </c:pt>
              </c:strCache>
            </c:strRef>
          </c:tx>
          <c:spPr>
            <a:solidFill>
              <a:srgbClr val="FFFFCC"/>
            </a:solidFill>
            <a:ln w="12700">
              <a:solidFill>
                <a:srgbClr val="000000"/>
              </a:solidFill>
              <a:prstDash val="solid"/>
            </a:ln>
          </c:spPr>
          <c:invertIfNegative val="0"/>
          <c:cat>
            <c:strRef>
              <c:f>'Figure 4.1.11'!$C$4:$H$4</c:f>
              <c:strCache>
                <c:ptCount val="6"/>
                <c:pt idx="0">
                  <c:v>01.01.2006</c:v>
                </c:pt>
                <c:pt idx="1">
                  <c:v> 01.01.2007</c:v>
                </c:pt>
                <c:pt idx="2">
                  <c:v>01.01.2008</c:v>
                </c:pt>
                <c:pt idx="3">
                  <c:v>01.01.2009</c:v>
                </c:pt>
                <c:pt idx="4">
                  <c:v>01.01.2010</c:v>
                </c:pt>
                <c:pt idx="5">
                  <c:v>01.10.2010</c:v>
                </c:pt>
              </c:strCache>
            </c:strRef>
          </c:cat>
          <c:val>
            <c:numRef>
              <c:f>'Figure 4.1.11'!$C$7:$H$7</c:f>
              <c:numCache>
                <c:formatCode>0.0</c:formatCode>
                <c:ptCount val="6"/>
                <c:pt idx="0">
                  <c:v>27.653398852226385</c:v>
                </c:pt>
                <c:pt idx="1">
                  <c:v>43.11</c:v>
                </c:pt>
                <c:pt idx="2">
                  <c:v>36.9</c:v>
                </c:pt>
                <c:pt idx="3">
                  <c:v>33.799999999999997</c:v>
                </c:pt>
                <c:pt idx="4" formatCode="General">
                  <c:v>28.5</c:v>
                </c:pt>
                <c:pt idx="5">
                  <c:v>32.31</c:v>
                </c:pt>
              </c:numCache>
            </c:numRef>
          </c:val>
          <c:extLst>
            <c:ext xmlns:c16="http://schemas.microsoft.com/office/drawing/2014/chart" uri="{C3380CC4-5D6E-409C-BE32-E72D297353CC}">
              <c16:uniqueId val="{00000002-50BC-4476-B046-833F32186054}"/>
            </c:ext>
          </c:extLst>
        </c:ser>
        <c:ser>
          <c:idx val="3"/>
          <c:order val="3"/>
          <c:tx>
            <c:strRef>
              <c:f>'Figure 4.1.11'!$B$8</c:f>
              <c:strCache>
                <c:ptCount val="1"/>
                <c:pt idx="0">
                  <c:v>Reverse REPO operations</c:v>
                </c:pt>
              </c:strCache>
            </c:strRef>
          </c:tx>
          <c:spPr>
            <a:solidFill>
              <a:srgbClr val="3366FF"/>
            </a:solidFill>
            <a:ln w="12700">
              <a:solidFill>
                <a:srgbClr val="000000"/>
              </a:solidFill>
              <a:prstDash val="solid"/>
            </a:ln>
          </c:spPr>
          <c:invertIfNegative val="0"/>
          <c:cat>
            <c:strRef>
              <c:f>'Figure 4.1.11'!$C$4:$H$4</c:f>
              <c:strCache>
                <c:ptCount val="6"/>
                <c:pt idx="0">
                  <c:v>01.01.2006</c:v>
                </c:pt>
                <c:pt idx="1">
                  <c:v> 01.01.2007</c:v>
                </c:pt>
                <c:pt idx="2">
                  <c:v>01.01.2008</c:v>
                </c:pt>
                <c:pt idx="3">
                  <c:v>01.01.2009</c:v>
                </c:pt>
                <c:pt idx="4">
                  <c:v>01.01.2010</c:v>
                </c:pt>
                <c:pt idx="5">
                  <c:v>01.10.2010</c:v>
                </c:pt>
              </c:strCache>
            </c:strRef>
          </c:cat>
          <c:val>
            <c:numRef>
              <c:f>'Figure 4.1.11'!$C$8:$H$8</c:f>
              <c:numCache>
                <c:formatCode>0.0</c:formatCode>
                <c:ptCount val="6"/>
                <c:pt idx="0">
                  <c:v>10.89955459798397</c:v>
                </c:pt>
                <c:pt idx="1">
                  <c:v>11.01</c:v>
                </c:pt>
                <c:pt idx="2">
                  <c:v>13</c:v>
                </c:pt>
                <c:pt idx="3">
                  <c:v>13.9</c:v>
                </c:pt>
                <c:pt idx="4" formatCode="General">
                  <c:v>4.2</c:v>
                </c:pt>
                <c:pt idx="5">
                  <c:v>2.79</c:v>
                </c:pt>
              </c:numCache>
            </c:numRef>
          </c:val>
          <c:extLst>
            <c:ext xmlns:c16="http://schemas.microsoft.com/office/drawing/2014/chart" uri="{C3380CC4-5D6E-409C-BE32-E72D297353CC}">
              <c16:uniqueId val="{00000003-50BC-4476-B046-833F32186054}"/>
            </c:ext>
          </c:extLst>
        </c:ser>
        <c:ser>
          <c:idx val="4"/>
          <c:order val="4"/>
          <c:tx>
            <c:strRef>
              <c:f>'Figure 4.1.11'!$B$9</c:f>
              <c:strCache>
                <c:ptCount val="1"/>
                <c:pt idx="0">
                  <c:v>Other financial instruments</c:v>
                </c:pt>
              </c:strCache>
            </c:strRef>
          </c:tx>
          <c:spPr>
            <a:solidFill>
              <a:srgbClr val="660066"/>
            </a:solidFill>
            <a:ln w="12700">
              <a:solidFill>
                <a:srgbClr val="000000"/>
              </a:solidFill>
              <a:prstDash val="solid"/>
            </a:ln>
          </c:spPr>
          <c:invertIfNegative val="0"/>
          <c:cat>
            <c:strRef>
              <c:f>'Figure 4.1.11'!$C$4:$H$4</c:f>
              <c:strCache>
                <c:ptCount val="6"/>
                <c:pt idx="0">
                  <c:v>01.01.2006</c:v>
                </c:pt>
                <c:pt idx="1">
                  <c:v> 01.01.2007</c:v>
                </c:pt>
                <c:pt idx="2">
                  <c:v>01.01.2008</c:v>
                </c:pt>
                <c:pt idx="3">
                  <c:v>01.01.2009</c:v>
                </c:pt>
                <c:pt idx="4">
                  <c:v>01.01.2010</c:v>
                </c:pt>
                <c:pt idx="5">
                  <c:v>01.10.2010</c:v>
                </c:pt>
              </c:strCache>
            </c:strRef>
          </c:cat>
          <c:val>
            <c:numRef>
              <c:f>'Figure 4.1.11'!$C$9:$H$9</c:f>
              <c:numCache>
                <c:formatCode>0.0</c:formatCode>
                <c:ptCount val="6"/>
                <c:pt idx="0">
                  <c:v>0.7</c:v>
                </c:pt>
                <c:pt idx="1">
                  <c:v>6.5</c:v>
                </c:pt>
                <c:pt idx="2">
                  <c:v>0.7</c:v>
                </c:pt>
                <c:pt idx="3">
                  <c:v>2.8</c:v>
                </c:pt>
                <c:pt idx="4" formatCode="General">
                  <c:v>10.1</c:v>
                </c:pt>
                <c:pt idx="5">
                  <c:v>10.9</c:v>
                </c:pt>
              </c:numCache>
            </c:numRef>
          </c:val>
          <c:extLst>
            <c:ext xmlns:c16="http://schemas.microsoft.com/office/drawing/2014/chart" uri="{C3380CC4-5D6E-409C-BE32-E72D297353CC}">
              <c16:uniqueId val="{00000004-50BC-4476-B046-833F32186054}"/>
            </c:ext>
          </c:extLst>
        </c:ser>
        <c:dLbls>
          <c:showLegendKey val="0"/>
          <c:showVal val="0"/>
          <c:showCatName val="0"/>
          <c:showSerName val="0"/>
          <c:showPercent val="0"/>
          <c:showBubbleSize val="0"/>
        </c:dLbls>
        <c:gapWidth val="150"/>
        <c:overlap val="100"/>
        <c:axId val="559174056"/>
        <c:axId val="1"/>
      </c:barChart>
      <c:catAx>
        <c:axId val="55917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
          <c:min val="0"/>
        </c:scaling>
        <c:delete val="0"/>
        <c:axPos val="l"/>
        <c:majorGridlines>
          <c:spPr>
            <a:ln w="31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74056"/>
        <c:crosses val="autoZero"/>
        <c:crossBetween val="between"/>
        <c:majorUnit val="0.2"/>
        <c:minorUnit val="0.1"/>
      </c:valAx>
      <c:spPr>
        <a:solidFill>
          <a:srgbClr val="FFFFFF"/>
        </a:solidFill>
        <a:ln w="25400">
          <a:noFill/>
        </a:ln>
      </c:spPr>
    </c:plotArea>
    <c:legend>
      <c:legendPos val="b"/>
      <c:layout>
        <c:manualLayout>
          <c:xMode val="edge"/>
          <c:yMode val="edge"/>
          <c:wMode val="edge"/>
          <c:hMode val="edge"/>
          <c:x val="8.2508250825082501E-3"/>
          <c:y val="0.72222536285528416"/>
          <c:w val="0.9934008991450326"/>
          <c:h val="0.987183525136281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verticalDpi="0"/>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8458871016079"/>
          <c:y val="5.6910795028244997E-2"/>
          <c:w val="0.88024080779964653"/>
          <c:h val="0.62601874531069501"/>
        </c:manualLayout>
      </c:layout>
      <c:lineChart>
        <c:grouping val="standard"/>
        <c:varyColors val="0"/>
        <c:ser>
          <c:idx val="0"/>
          <c:order val="0"/>
          <c:tx>
            <c:strRef>
              <c:f>'Figure 4.1.12'!$B$5</c:f>
              <c:strCache>
                <c:ptCount val="1"/>
                <c:pt idx="0">
                  <c:v>Receivables past due 90 dyas or more to the total amount of receivables from insurance activity, %</c:v>
                </c:pt>
              </c:strCache>
            </c:strRef>
          </c:tx>
          <c:spPr>
            <a:ln w="25400">
              <a:solidFill>
                <a:srgbClr val="FF00FF"/>
              </a:solidFill>
              <a:prstDash val="solid"/>
            </a:ln>
          </c:spPr>
          <c:marker>
            <c:symbol val="diamond"/>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4.1.12'!$C$4:$J$4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4.1.12'!$C$5:$J$5</c:f>
              <c:numCache>
                <c:formatCode>0.00</c:formatCode>
                <c:ptCount val="8"/>
                <c:pt idx="0">
                  <c:v>6.0297709906961234</c:v>
                </c:pt>
                <c:pt idx="1">
                  <c:v>7.3602976572033807</c:v>
                </c:pt>
                <c:pt idx="2">
                  <c:v>10.769343157803828</c:v>
                </c:pt>
                <c:pt idx="3">
                  <c:v>7.9623160836513298</c:v>
                </c:pt>
                <c:pt idx="4">
                  <c:v>10.295614972768357</c:v>
                </c:pt>
                <c:pt idx="5">
                  <c:v>14.368102773799061</c:v>
                </c:pt>
                <c:pt idx="6">
                  <c:v>12.016913115983408</c:v>
                </c:pt>
                <c:pt idx="7" formatCode="General">
                  <c:v>14.5</c:v>
                </c:pt>
              </c:numCache>
            </c:numRef>
          </c:val>
          <c:smooth val="0"/>
          <c:extLst>
            <c:ext xmlns:c16="http://schemas.microsoft.com/office/drawing/2014/chart" uri="{C3380CC4-5D6E-409C-BE32-E72D297353CC}">
              <c16:uniqueId val="{00000000-0D4C-4213-A3E5-0289CF12E1CE}"/>
            </c:ext>
          </c:extLst>
        </c:ser>
        <c:dLbls>
          <c:showLegendKey val="0"/>
          <c:showVal val="1"/>
          <c:showCatName val="0"/>
          <c:showSerName val="0"/>
          <c:showPercent val="0"/>
          <c:showBubbleSize val="0"/>
        </c:dLbls>
        <c:marker val="1"/>
        <c:smooth val="0"/>
        <c:axId val="559176680"/>
        <c:axId val="1"/>
      </c:lineChart>
      <c:catAx>
        <c:axId val="55917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619894070127462E-2"/>
              <c:y val="0.374999893306019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7668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64387902209098"/>
          <c:y val="4.142011834319527E-2"/>
          <c:w val="0.80285128745185319"/>
          <c:h val="0.56213017751479288"/>
        </c:manualLayout>
      </c:layout>
      <c:barChart>
        <c:barDir val="col"/>
        <c:grouping val="clustered"/>
        <c:varyColors val="0"/>
        <c:ser>
          <c:idx val="1"/>
          <c:order val="0"/>
          <c:tx>
            <c:strRef>
              <c:f>'Figure 4.1.13'!$B$5</c:f>
              <c:strCache>
                <c:ptCount val="1"/>
                <c:pt idx="0">
                  <c:v>Actual solvency margin</c:v>
                </c:pt>
              </c:strCache>
            </c:strRef>
          </c:tx>
          <c:spPr>
            <a:solidFill>
              <a:srgbClr val="993366"/>
            </a:solidFill>
            <a:ln w="12700">
              <a:solidFill>
                <a:srgbClr val="000000"/>
              </a:solidFill>
              <a:prstDash val="solid"/>
            </a:ln>
          </c:spPr>
          <c:invertIfNegative val="0"/>
          <c:cat>
            <c:strRef>
              <c:f>'Figure 4.1.13'!$C$4:$H$4</c:f>
              <c:strCache>
                <c:ptCount val="6"/>
                <c:pt idx="0">
                  <c:v>01.01.2006</c:v>
                </c:pt>
                <c:pt idx="1">
                  <c:v>01.01.2007</c:v>
                </c:pt>
                <c:pt idx="2">
                  <c:v>01.01.2008</c:v>
                </c:pt>
                <c:pt idx="3">
                  <c:v>01.01.2009</c:v>
                </c:pt>
                <c:pt idx="4">
                  <c:v>01.01.2010</c:v>
                </c:pt>
                <c:pt idx="5">
                  <c:v>01.10.2010</c:v>
                </c:pt>
              </c:strCache>
            </c:strRef>
          </c:cat>
          <c:val>
            <c:numRef>
              <c:f>'Figure 4.1.13'!$C$5:$H$5</c:f>
              <c:numCache>
                <c:formatCode>#\ ##0.0</c:formatCode>
                <c:ptCount val="6"/>
                <c:pt idx="0">
                  <c:v>35921.599999999999</c:v>
                </c:pt>
                <c:pt idx="1">
                  <c:v>43784.3</c:v>
                </c:pt>
                <c:pt idx="2">
                  <c:v>72164.2</c:v>
                </c:pt>
                <c:pt idx="3">
                  <c:v>98520.1</c:v>
                </c:pt>
                <c:pt idx="4">
                  <c:v>129372.3</c:v>
                </c:pt>
                <c:pt idx="5">
                  <c:v>144185.5</c:v>
                </c:pt>
              </c:numCache>
            </c:numRef>
          </c:val>
          <c:extLst>
            <c:ext xmlns:c16="http://schemas.microsoft.com/office/drawing/2014/chart" uri="{C3380CC4-5D6E-409C-BE32-E72D297353CC}">
              <c16:uniqueId val="{00000000-0975-403A-9F7F-C8935F7D20BE}"/>
            </c:ext>
          </c:extLst>
        </c:ser>
        <c:ser>
          <c:idx val="0"/>
          <c:order val="1"/>
          <c:tx>
            <c:strRef>
              <c:f>'Figure 4.1.13'!$B$6</c:f>
              <c:strCache>
                <c:ptCount val="1"/>
                <c:pt idx="0">
                  <c:v>Minimum solvency margin</c:v>
                </c:pt>
              </c:strCache>
            </c:strRef>
          </c:tx>
          <c:spPr>
            <a:solidFill>
              <a:srgbClr val="9999FF"/>
            </a:solidFill>
            <a:ln w="12700">
              <a:solidFill>
                <a:srgbClr val="000000"/>
              </a:solidFill>
              <a:prstDash val="solid"/>
            </a:ln>
          </c:spPr>
          <c:invertIfNegative val="0"/>
          <c:cat>
            <c:strRef>
              <c:f>'Figure 4.1.13'!$C$4:$H$4</c:f>
              <c:strCache>
                <c:ptCount val="6"/>
                <c:pt idx="0">
                  <c:v>01.01.2006</c:v>
                </c:pt>
                <c:pt idx="1">
                  <c:v>01.01.2007</c:v>
                </c:pt>
                <c:pt idx="2">
                  <c:v>01.01.2008</c:v>
                </c:pt>
                <c:pt idx="3">
                  <c:v>01.01.2009</c:v>
                </c:pt>
                <c:pt idx="4">
                  <c:v>01.01.2010</c:v>
                </c:pt>
                <c:pt idx="5">
                  <c:v>01.10.2010</c:v>
                </c:pt>
              </c:strCache>
            </c:strRef>
          </c:cat>
          <c:val>
            <c:numRef>
              <c:f>'Figure 4.1.13'!$C$6:$H$6</c:f>
              <c:numCache>
                <c:formatCode>#\ ##0.0</c:formatCode>
                <c:ptCount val="6"/>
                <c:pt idx="0">
                  <c:v>13377.5</c:v>
                </c:pt>
                <c:pt idx="1">
                  <c:v>19730.5</c:v>
                </c:pt>
                <c:pt idx="2">
                  <c:v>31493.1</c:v>
                </c:pt>
                <c:pt idx="3">
                  <c:v>43273.2</c:v>
                </c:pt>
                <c:pt idx="4">
                  <c:v>45608</c:v>
                </c:pt>
                <c:pt idx="5">
                  <c:v>44587.4</c:v>
                </c:pt>
              </c:numCache>
            </c:numRef>
          </c:val>
          <c:extLst>
            <c:ext xmlns:c16="http://schemas.microsoft.com/office/drawing/2014/chart" uri="{C3380CC4-5D6E-409C-BE32-E72D297353CC}">
              <c16:uniqueId val="{00000001-0975-403A-9F7F-C8935F7D20BE}"/>
            </c:ext>
          </c:extLst>
        </c:ser>
        <c:dLbls>
          <c:showLegendKey val="0"/>
          <c:showVal val="0"/>
          <c:showCatName val="0"/>
          <c:showSerName val="0"/>
          <c:showPercent val="0"/>
          <c:showBubbleSize val="0"/>
        </c:dLbls>
        <c:gapWidth val="150"/>
        <c:axId val="559185536"/>
        <c:axId val="1"/>
      </c:barChart>
      <c:lineChart>
        <c:grouping val="standard"/>
        <c:varyColors val="0"/>
        <c:ser>
          <c:idx val="2"/>
          <c:order val="2"/>
          <c:tx>
            <c:strRef>
              <c:f>'Figure 4.1.13'!$B$7</c:f>
              <c:strCache>
                <c:ptCount val="1"/>
                <c:pt idx="0">
                  <c:v>Actual solvency margin adequacy ratio (right axis)</c:v>
                </c:pt>
              </c:strCache>
            </c:strRef>
          </c:tx>
          <c:spPr>
            <a:ln w="25400">
              <a:solidFill>
                <a:srgbClr val="000080"/>
              </a:solidFill>
              <a:prstDash val="solid"/>
            </a:ln>
          </c:spPr>
          <c:marker>
            <c:symbol val="triangle"/>
            <c:size val="7"/>
            <c:spPr>
              <a:solidFill>
                <a:srgbClr val="003366"/>
              </a:solidFill>
              <a:ln>
                <a:solidFill>
                  <a:srgbClr val="000080"/>
                </a:solidFill>
                <a:prstDash val="solid"/>
              </a:ln>
            </c:spPr>
          </c:marker>
          <c:val>
            <c:numRef>
              <c:f>'Figure 4.1.13'!$C$7:$H$7</c:f>
              <c:numCache>
                <c:formatCode>#\ ##0.0</c:formatCode>
                <c:ptCount val="6"/>
                <c:pt idx="0">
                  <c:v>2.6852251915529806</c:v>
                </c:pt>
                <c:pt idx="1">
                  <c:v>2.2191176097919465</c:v>
                </c:pt>
                <c:pt idx="2">
                  <c:v>2.2914289161752892</c:v>
                </c:pt>
                <c:pt idx="3">
                  <c:v>2.2767001284859916</c:v>
                </c:pt>
                <c:pt idx="4">
                  <c:v>2.8366141904928961</c:v>
                </c:pt>
                <c:pt idx="5">
                  <c:v>3.2337723213284471</c:v>
                </c:pt>
              </c:numCache>
            </c:numRef>
          </c:val>
          <c:smooth val="0"/>
          <c:extLst>
            <c:ext xmlns:c16="http://schemas.microsoft.com/office/drawing/2014/chart" uri="{C3380CC4-5D6E-409C-BE32-E72D297353CC}">
              <c16:uniqueId val="{00000002-0975-403A-9F7F-C8935F7D20BE}"/>
            </c:ext>
          </c:extLst>
        </c:ser>
        <c:dLbls>
          <c:showLegendKey val="0"/>
          <c:showVal val="0"/>
          <c:showCatName val="0"/>
          <c:showSerName val="0"/>
          <c:showPercent val="0"/>
          <c:showBubbleSize val="0"/>
        </c:dLbls>
        <c:marker val="1"/>
        <c:smooth val="0"/>
        <c:axId val="3"/>
        <c:axId val="4"/>
      </c:lineChart>
      <c:catAx>
        <c:axId val="559185536"/>
        <c:scaling>
          <c:orientation val="minMax"/>
        </c:scaling>
        <c:delete val="0"/>
        <c:axPos val="b"/>
        <c:numFmt formatCode="@"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mln.</a:t>
                </a:r>
              </a:p>
            </c:rich>
          </c:tx>
          <c:layout>
            <c:manualLayout>
              <c:xMode val="edge"/>
              <c:yMode val="edge"/>
              <c:x val="1.1876484560570071E-2"/>
              <c:y val="0.245562130177514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85536"/>
        <c:crosses val="autoZero"/>
        <c:crossBetween val="between"/>
        <c:majorUnit val="4000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4"/>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
      </c:valAx>
      <c:spPr>
        <a:noFill/>
        <a:ln w="25400">
          <a:noFill/>
        </a:ln>
      </c:spPr>
    </c:plotArea>
    <c:legend>
      <c:legendPos val="b"/>
      <c:layout>
        <c:manualLayout>
          <c:xMode val="edge"/>
          <c:yMode val="edge"/>
          <c:wMode val="edge"/>
          <c:hMode val="edge"/>
          <c:x val="1.1876484560570071E-2"/>
          <c:y val="0.69230769230769229"/>
          <c:w val="0.93349268396082319"/>
          <c:h val="0.95266272189349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17721518987341"/>
          <c:y val="7.7778059093095681E-2"/>
          <c:w val="0.82531645569620249"/>
          <c:h val="0.63703934114345029"/>
        </c:manualLayout>
      </c:layout>
      <c:barChart>
        <c:barDir val="col"/>
        <c:grouping val="clustered"/>
        <c:varyColors val="0"/>
        <c:ser>
          <c:idx val="0"/>
          <c:order val="0"/>
          <c:spPr>
            <a:solidFill>
              <a:srgbClr val="002060"/>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'Box 5 Figure 1'!$C$5:$C$20</c:f>
              <c:strCache>
                <c:ptCount val="16"/>
                <c:pt idx="0">
                  <c:v>I(R)О 1</c:v>
                </c:pt>
                <c:pt idx="1">
                  <c:v>I(R)O 2</c:v>
                </c:pt>
                <c:pt idx="2">
                  <c:v>I(R)O 3</c:v>
                </c:pt>
                <c:pt idx="3">
                  <c:v>I(R)O 4</c:v>
                </c:pt>
                <c:pt idx="4">
                  <c:v>I(R)O 5</c:v>
                </c:pt>
                <c:pt idx="5">
                  <c:v>I(R)O 6</c:v>
                </c:pt>
                <c:pt idx="6">
                  <c:v>I(R)O 7</c:v>
                </c:pt>
                <c:pt idx="7">
                  <c:v>I(R)O 8</c:v>
                </c:pt>
                <c:pt idx="8">
                  <c:v>I(R)O 9</c:v>
                </c:pt>
                <c:pt idx="9">
                  <c:v>I(R)O 10</c:v>
                </c:pt>
                <c:pt idx="10">
                  <c:v>I(R)O 11</c:v>
                </c:pt>
                <c:pt idx="11">
                  <c:v>I(R)O 12</c:v>
                </c:pt>
                <c:pt idx="12">
                  <c:v>I(R)O 13</c:v>
                </c:pt>
                <c:pt idx="13">
                  <c:v>I(R)O 14</c:v>
                </c:pt>
                <c:pt idx="14">
                  <c:v>I(R)O 15</c:v>
                </c:pt>
                <c:pt idx="15">
                  <c:v>I(R)O 16</c:v>
                </c:pt>
              </c:strCache>
            </c:strRef>
          </c:cat>
          <c:val>
            <c:numRef>
              <c:f>'Box 5 Figure 1'!$D$5:$D$20</c:f>
              <c:numCache>
                <c:formatCode>0.00</c:formatCode>
                <c:ptCount val="16"/>
                <c:pt idx="0">
                  <c:v>3.0661132495177315</c:v>
                </c:pt>
                <c:pt idx="1">
                  <c:v>2.4565912685136948</c:v>
                </c:pt>
                <c:pt idx="2">
                  <c:v>1.2225892229509903</c:v>
                </c:pt>
                <c:pt idx="3">
                  <c:v>0.22230708513727299</c:v>
                </c:pt>
                <c:pt idx="4">
                  <c:v>1.0086486025903203</c:v>
                </c:pt>
                <c:pt idx="5">
                  <c:v>3.0273871587901113</c:v>
                </c:pt>
                <c:pt idx="6">
                  <c:v>5.3095318452672471</c:v>
                </c:pt>
                <c:pt idx="7">
                  <c:v>9.9390292376612663</c:v>
                </c:pt>
                <c:pt idx="8">
                  <c:v>1.5516873718151385</c:v>
                </c:pt>
                <c:pt idx="9">
                  <c:v>2.2049083511223309</c:v>
                </c:pt>
                <c:pt idx="10">
                  <c:v>3.4170315582107071E-2</c:v>
                </c:pt>
                <c:pt idx="11">
                  <c:v>1.2702028973662165</c:v>
                </c:pt>
                <c:pt idx="12">
                  <c:v>0.86980741496068759</c:v>
                </c:pt>
                <c:pt idx="13">
                  <c:v>3.0647659595616557E-2</c:v>
                </c:pt>
                <c:pt idx="14">
                  <c:v>2.5427246625551039</c:v>
                </c:pt>
                <c:pt idx="15">
                  <c:v>4.4008892361627323</c:v>
                </c:pt>
              </c:numCache>
            </c:numRef>
          </c:val>
          <c:extLst>
            <c:ext xmlns:c16="http://schemas.microsoft.com/office/drawing/2014/chart" uri="{C3380CC4-5D6E-409C-BE32-E72D297353CC}">
              <c16:uniqueId val="{00000000-2FB9-4860-AC25-548BE5ACA62F}"/>
            </c:ext>
          </c:extLst>
        </c:ser>
        <c:dLbls>
          <c:showLegendKey val="0"/>
          <c:showVal val="0"/>
          <c:showCatName val="0"/>
          <c:showSerName val="0"/>
          <c:showPercent val="0"/>
          <c:showBubbleSize val="0"/>
        </c:dLbls>
        <c:gapWidth val="150"/>
        <c:overlap val="-28"/>
        <c:axId val="554494400"/>
        <c:axId val="1"/>
      </c:barChart>
      <c:catAx>
        <c:axId val="55449440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9440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98794415804183E-2"/>
          <c:y val="5.1470588235294115E-2"/>
          <c:w val="0.87707058277598349"/>
          <c:h val="0.57720588235294112"/>
        </c:manualLayout>
      </c:layout>
      <c:lineChart>
        <c:grouping val="standard"/>
        <c:varyColors val="0"/>
        <c:ser>
          <c:idx val="0"/>
          <c:order val="0"/>
          <c:tx>
            <c:strRef>
              <c:f>'Figure 2.1.11'!$C$4</c:f>
              <c:strCache>
                <c:ptCount val="1"/>
                <c:pt idx="0">
                  <c:v>USA</c:v>
                </c:pt>
              </c:strCache>
            </c:strRef>
          </c:tx>
          <c:spPr>
            <a:ln w="25400">
              <a:solidFill>
                <a:srgbClr val="333399"/>
              </a:solidFill>
              <a:prstDash val="solid"/>
            </a:ln>
          </c:spPr>
          <c:marker>
            <c:symbol val="none"/>
          </c:marker>
          <c:cat>
            <c:numRef>
              <c:f>'Figure 2.1.11'!$B$5:$B$51</c:f>
              <c:numCache>
                <c:formatCode>[$-409]mmm\-yy;@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'Figure 2.1.11'!$C$5:$C$51</c:f>
              <c:numCache>
                <c:formatCode>General</c:formatCode>
                <c:ptCount val="47"/>
                <c:pt idx="0">
                  <c:v>4.7572910000000004</c:v>
                </c:pt>
                <c:pt idx="1">
                  <c:v>4.7226900000000001</c:v>
                </c:pt>
                <c:pt idx="2">
                  <c:v>4.561077</c:v>
                </c:pt>
                <c:pt idx="3">
                  <c:v>4.6896899999999997</c:v>
                </c:pt>
                <c:pt idx="4">
                  <c:v>4.7489039999999996</c:v>
                </c:pt>
                <c:pt idx="5">
                  <c:v>5.0970519999999997</c:v>
                </c:pt>
                <c:pt idx="6">
                  <c:v>4.9984770000000003</c:v>
                </c:pt>
                <c:pt idx="7">
                  <c:v>4.6687560000000001</c:v>
                </c:pt>
                <c:pt idx="8">
                  <c:v>4.5112909999999999</c:v>
                </c:pt>
                <c:pt idx="9">
                  <c:v>4.5190000000000001</c:v>
                </c:pt>
                <c:pt idx="10">
                  <c:v>4.1417729999999997</c:v>
                </c:pt>
                <c:pt idx="11">
                  <c:v>4.0983340000000004</c:v>
                </c:pt>
                <c:pt idx="12">
                  <c:v>3.727087</c:v>
                </c:pt>
                <c:pt idx="13">
                  <c:v>3.7297229999999999</c:v>
                </c:pt>
                <c:pt idx="14">
                  <c:v>3.4835569999999998</c:v>
                </c:pt>
                <c:pt idx="15">
                  <c:v>3.6511680000000002</c:v>
                </c:pt>
                <c:pt idx="16">
                  <c:v>3.8707370000000001</c:v>
                </c:pt>
                <c:pt idx="17">
                  <c:v>4.0822479999999999</c:v>
                </c:pt>
                <c:pt idx="18">
                  <c:v>3.9815909999999999</c:v>
                </c:pt>
                <c:pt idx="19">
                  <c:v>3.8787569999999998</c:v>
                </c:pt>
                <c:pt idx="20">
                  <c:v>3.6776819999999999</c:v>
                </c:pt>
                <c:pt idx="21">
                  <c:v>3.7788040000000001</c:v>
                </c:pt>
                <c:pt idx="22">
                  <c:v>3.49316</c:v>
                </c:pt>
                <c:pt idx="23">
                  <c:v>2.4003220000000001</c:v>
                </c:pt>
                <c:pt idx="24">
                  <c:v>2.4642819999999999</c:v>
                </c:pt>
                <c:pt idx="25">
                  <c:v>2.8498399999999999</c:v>
                </c:pt>
                <c:pt idx="26">
                  <c:v>2.8085680000000002</c:v>
                </c:pt>
                <c:pt idx="27">
                  <c:v>2.900455</c:v>
                </c:pt>
                <c:pt idx="28">
                  <c:v>3.2900900000000002</c:v>
                </c:pt>
                <c:pt idx="29">
                  <c:v>3.7054990000000001</c:v>
                </c:pt>
                <c:pt idx="30">
                  <c:v>3.533852</c:v>
                </c:pt>
                <c:pt idx="31">
                  <c:v>3.5787849999999999</c:v>
                </c:pt>
                <c:pt idx="32">
                  <c:v>3.3923450000000002</c:v>
                </c:pt>
                <c:pt idx="33">
                  <c:v>3.3643730000000001</c:v>
                </c:pt>
                <c:pt idx="34">
                  <c:v>3.3884859999999999</c:v>
                </c:pt>
                <c:pt idx="35">
                  <c:v>3.591717</c:v>
                </c:pt>
                <c:pt idx="36">
                  <c:v>3.7176330000000002</c:v>
                </c:pt>
                <c:pt idx="37">
                  <c:v>3.6797300000000002</c:v>
                </c:pt>
                <c:pt idx="38">
                  <c:v>3.7209479999999999</c:v>
                </c:pt>
                <c:pt idx="39">
                  <c:v>3.8201179999999999</c:v>
                </c:pt>
                <c:pt idx="40">
                  <c:v>3.4003950000000001</c:v>
                </c:pt>
                <c:pt idx="41">
                  <c:v>3.18825</c:v>
                </c:pt>
                <c:pt idx="42">
                  <c:v>2.9847730000000001</c:v>
                </c:pt>
                <c:pt idx="43">
                  <c:v>2.680936</c:v>
                </c:pt>
                <c:pt idx="44">
                  <c:v>2.638023</c:v>
                </c:pt>
                <c:pt idx="45">
                  <c:v>2.5088620000000001</c:v>
                </c:pt>
                <c:pt idx="46">
                  <c:v>2.5932599999999999</c:v>
                </c:pt>
              </c:numCache>
            </c:numRef>
          </c:val>
          <c:smooth val="0"/>
          <c:extLst>
            <c:ext xmlns:c16="http://schemas.microsoft.com/office/drawing/2014/chart" uri="{C3380CC4-5D6E-409C-BE32-E72D297353CC}">
              <c16:uniqueId val="{00000000-7109-487E-9576-3606B7C39359}"/>
            </c:ext>
          </c:extLst>
        </c:ser>
        <c:ser>
          <c:idx val="1"/>
          <c:order val="1"/>
          <c:tx>
            <c:strRef>
              <c:f>'Figure 2.1.11'!$D$4</c:f>
              <c:strCache>
                <c:ptCount val="1"/>
                <c:pt idx="0">
                  <c:v>Japan</c:v>
                </c:pt>
              </c:strCache>
            </c:strRef>
          </c:tx>
          <c:spPr>
            <a:ln w="25400">
              <a:solidFill>
                <a:srgbClr val="003300"/>
              </a:solidFill>
              <a:prstDash val="solid"/>
            </a:ln>
          </c:spPr>
          <c:marker>
            <c:symbol val="none"/>
          </c:marker>
          <c:cat>
            <c:numRef>
              <c:f>'Figure 2.1.11'!$B$5:$B$51</c:f>
              <c:numCache>
                <c:formatCode>[$-409]mmm\-yy;@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'Figure 2.1.11'!$D$5:$D$51</c:f>
              <c:numCache>
                <c:formatCode>General</c:formatCode>
                <c:ptCount val="47"/>
                <c:pt idx="0">
                  <c:v>1.6972389999999999</c:v>
                </c:pt>
                <c:pt idx="1">
                  <c:v>1.6985950000000001</c:v>
                </c:pt>
                <c:pt idx="2">
                  <c:v>1.616914</c:v>
                </c:pt>
                <c:pt idx="3">
                  <c:v>1.668024</c:v>
                </c:pt>
                <c:pt idx="4">
                  <c:v>1.668452</c:v>
                </c:pt>
                <c:pt idx="5">
                  <c:v>1.880171</c:v>
                </c:pt>
                <c:pt idx="6">
                  <c:v>1.885032</c:v>
                </c:pt>
                <c:pt idx="7">
                  <c:v>1.668439</c:v>
                </c:pt>
                <c:pt idx="8">
                  <c:v>1.6092299999999999</c:v>
                </c:pt>
                <c:pt idx="9">
                  <c:v>1.656361</c:v>
                </c:pt>
                <c:pt idx="10">
                  <c:v>1.5143089999999999</c:v>
                </c:pt>
                <c:pt idx="11">
                  <c:v>1.5253669999999999</c:v>
                </c:pt>
                <c:pt idx="12">
                  <c:v>1.430909</c:v>
                </c:pt>
                <c:pt idx="13">
                  <c:v>1.442814</c:v>
                </c:pt>
                <c:pt idx="14">
                  <c:v>1.3058430000000001</c:v>
                </c:pt>
                <c:pt idx="15">
                  <c:v>1.4115</c:v>
                </c:pt>
                <c:pt idx="16">
                  <c:v>1.661068</c:v>
                </c:pt>
                <c:pt idx="17">
                  <c:v>1.754148</c:v>
                </c:pt>
                <c:pt idx="18">
                  <c:v>1.605917</c:v>
                </c:pt>
                <c:pt idx="19">
                  <c:v>1.4593480000000001</c:v>
                </c:pt>
                <c:pt idx="20">
                  <c:v>1.4866950000000001</c:v>
                </c:pt>
                <c:pt idx="21">
                  <c:v>1.5027349999999999</c:v>
                </c:pt>
                <c:pt idx="22">
                  <c:v>1.46065</c:v>
                </c:pt>
                <c:pt idx="23">
                  <c:v>1.307483</c:v>
                </c:pt>
                <c:pt idx="24">
                  <c:v>1.2439910000000001</c:v>
                </c:pt>
                <c:pt idx="25">
                  <c:v>1.288565</c:v>
                </c:pt>
                <c:pt idx="26">
                  <c:v>1.2961590000000001</c:v>
                </c:pt>
                <c:pt idx="27">
                  <c:v>1.424682</c:v>
                </c:pt>
                <c:pt idx="28">
                  <c:v>1.4293480000000001</c:v>
                </c:pt>
                <c:pt idx="29">
                  <c:v>1.4545459999999999</c:v>
                </c:pt>
                <c:pt idx="30">
                  <c:v>1.344865</c:v>
                </c:pt>
                <c:pt idx="31">
                  <c:v>1.3745289999999999</c:v>
                </c:pt>
                <c:pt idx="32">
                  <c:v>1.3155269999999999</c:v>
                </c:pt>
                <c:pt idx="33">
                  <c:v>1.319841</c:v>
                </c:pt>
                <c:pt idx="34">
                  <c:v>1.344176</c:v>
                </c:pt>
                <c:pt idx="35">
                  <c:v>1.2575609999999999</c:v>
                </c:pt>
                <c:pt idx="36">
                  <c:v>1.321143</c:v>
                </c:pt>
                <c:pt idx="37">
                  <c:v>1.3265</c:v>
                </c:pt>
                <c:pt idx="38">
                  <c:v>1.3389390000000001</c:v>
                </c:pt>
                <c:pt idx="39">
                  <c:v>1.3431040000000001</c:v>
                </c:pt>
                <c:pt idx="40">
                  <c:v>1.271028</c:v>
                </c:pt>
                <c:pt idx="41">
                  <c:v>1.1987000000000001</c:v>
                </c:pt>
                <c:pt idx="42">
                  <c:v>1.094536</c:v>
                </c:pt>
                <c:pt idx="43">
                  <c:v>0.97824560000000005</c:v>
                </c:pt>
                <c:pt idx="44">
                  <c:v>1.053636</c:v>
                </c:pt>
                <c:pt idx="45">
                  <c:v>0.88757620000000004</c:v>
                </c:pt>
                <c:pt idx="46">
                  <c:v>0.95035000000000003</c:v>
                </c:pt>
              </c:numCache>
            </c:numRef>
          </c:val>
          <c:smooth val="0"/>
          <c:extLst>
            <c:ext xmlns:c16="http://schemas.microsoft.com/office/drawing/2014/chart" uri="{C3380CC4-5D6E-409C-BE32-E72D297353CC}">
              <c16:uniqueId val="{00000001-7109-487E-9576-3606B7C39359}"/>
            </c:ext>
          </c:extLst>
        </c:ser>
        <c:ser>
          <c:idx val="2"/>
          <c:order val="2"/>
          <c:tx>
            <c:strRef>
              <c:f>'Figure 2.1.11'!$E$4</c:f>
              <c:strCache>
                <c:ptCount val="1"/>
                <c:pt idx="0">
                  <c:v>Euro zone</c:v>
                </c:pt>
              </c:strCache>
            </c:strRef>
          </c:tx>
          <c:spPr>
            <a:ln w="25400">
              <a:solidFill>
                <a:srgbClr val="FF6600"/>
              </a:solidFill>
              <a:prstDash val="solid"/>
            </a:ln>
          </c:spPr>
          <c:marker>
            <c:symbol val="none"/>
          </c:marker>
          <c:cat>
            <c:numRef>
              <c:f>'Figure 2.1.11'!$B$5:$B$51</c:f>
              <c:numCache>
                <c:formatCode>[$-409]mmm\-yy;@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'Figure 2.1.11'!$E$5:$E$51</c:f>
              <c:numCache>
                <c:formatCode>General</c:formatCode>
                <c:ptCount val="47"/>
                <c:pt idx="0">
                  <c:v>4.0826089999999997</c:v>
                </c:pt>
                <c:pt idx="1">
                  <c:v>4.1094999999999997</c:v>
                </c:pt>
                <c:pt idx="2">
                  <c:v>4.0104550000000003</c:v>
                </c:pt>
                <c:pt idx="3">
                  <c:v>4.2138099999999996</c:v>
                </c:pt>
                <c:pt idx="4">
                  <c:v>4.3434780000000002</c:v>
                </c:pt>
                <c:pt idx="5">
                  <c:v>4.6323809999999996</c:v>
                </c:pt>
                <c:pt idx="6">
                  <c:v>4.592727</c:v>
                </c:pt>
                <c:pt idx="7">
                  <c:v>4.4004349999999999</c:v>
                </c:pt>
                <c:pt idx="8">
                  <c:v>4.3499999999999996</c:v>
                </c:pt>
                <c:pt idx="9">
                  <c:v>4.3839129999999997</c:v>
                </c:pt>
                <c:pt idx="10">
                  <c:v>4.2159089999999999</c:v>
                </c:pt>
                <c:pt idx="11">
                  <c:v>4.3585710000000004</c:v>
                </c:pt>
                <c:pt idx="12">
                  <c:v>4.1560870000000003</c:v>
                </c:pt>
                <c:pt idx="13">
                  <c:v>4.0690480000000004</c:v>
                </c:pt>
                <c:pt idx="14">
                  <c:v>3.9995240000000001</c:v>
                </c:pt>
                <c:pt idx="15">
                  <c:v>4.22</c:v>
                </c:pt>
                <c:pt idx="16">
                  <c:v>4.3586359999999997</c:v>
                </c:pt>
                <c:pt idx="17">
                  <c:v>4.7280949999999997</c:v>
                </c:pt>
                <c:pt idx="18">
                  <c:v>4.7065219999999997</c:v>
                </c:pt>
                <c:pt idx="19">
                  <c:v>4.4480950000000004</c:v>
                </c:pt>
                <c:pt idx="20">
                  <c:v>4.3954550000000001</c:v>
                </c:pt>
                <c:pt idx="21">
                  <c:v>4.255217</c:v>
                </c:pt>
                <c:pt idx="22">
                  <c:v>3.9815</c:v>
                </c:pt>
                <c:pt idx="23">
                  <c:v>3.6013039999999998</c:v>
                </c:pt>
                <c:pt idx="24">
                  <c:v>3.7190910000000001</c:v>
                </c:pt>
                <c:pt idx="25">
                  <c:v>3.7589999999999999</c:v>
                </c:pt>
                <c:pt idx="26">
                  <c:v>3.6913640000000001</c:v>
                </c:pt>
                <c:pt idx="27">
                  <c:v>3.7404549999999999</c:v>
                </c:pt>
                <c:pt idx="28">
                  <c:v>3.842857</c:v>
                </c:pt>
                <c:pt idx="29">
                  <c:v>3.986818</c:v>
                </c:pt>
                <c:pt idx="30">
                  <c:v>3.7686959999999998</c:v>
                </c:pt>
                <c:pt idx="31">
                  <c:v>3.657619</c:v>
                </c:pt>
                <c:pt idx="32">
                  <c:v>3.6349999999999998</c:v>
                </c:pt>
                <c:pt idx="33">
                  <c:v>3.5768179999999998</c:v>
                </c:pt>
                <c:pt idx="34">
                  <c:v>3.564762</c:v>
                </c:pt>
                <c:pt idx="35">
                  <c:v>3.5291299999999999</c:v>
                </c:pt>
                <c:pt idx="36">
                  <c:v>3.5938099999999999</c:v>
                </c:pt>
                <c:pt idx="37">
                  <c:v>3.5225</c:v>
                </c:pt>
                <c:pt idx="38">
                  <c:v>3.4891299999999998</c:v>
                </c:pt>
                <c:pt idx="39">
                  <c:v>3.4790909999999999</c:v>
                </c:pt>
                <c:pt idx="40">
                  <c:v>3.3004760000000002</c:v>
                </c:pt>
                <c:pt idx="41">
                  <c:v>3.3360970000000001</c:v>
                </c:pt>
                <c:pt idx="42">
                  <c:v>3.2734190000000001</c:v>
                </c:pt>
                <c:pt idx="43">
                  <c:v>3.0008170000000001</c:v>
                </c:pt>
                <c:pt idx="44">
                  <c:v>3.0259320000000001</c:v>
                </c:pt>
                <c:pt idx="45">
                  <c:v>3.0345499999999999</c:v>
                </c:pt>
                <c:pt idx="46">
                  <c:v>3.1943920000000001</c:v>
                </c:pt>
              </c:numCache>
            </c:numRef>
          </c:val>
          <c:smooth val="0"/>
          <c:extLst>
            <c:ext xmlns:c16="http://schemas.microsoft.com/office/drawing/2014/chart" uri="{C3380CC4-5D6E-409C-BE32-E72D297353CC}">
              <c16:uniqueId val="{00000002-7109-487E-9576-3606B7C39359}"/>
            </c:ext>
          </c:extLst>
        </c:ser>
        <c:ser>
          <c:idx val="3"/>
          <c:order val="3"/>
          <c:tx>
            <c:strRef>
              <c:f>'Figure 2.1.11'!$F$4</c:f>
              <c:strCache>
                <c:ptCount val="1"/>
                <c:pt idx="0">
                  <c:v>Germany</c:v>
                </c:pt>
              </c:strCache>
            </c:strRef>
          </c:tx>
          <c:spPr>
            <a:ln w="25400">
              <a:solidFill>
                <a:srgbClr val="333399"/>
              </a:solidFill>
              <a:prstDash val="lgDash"/>
            </a:ln>
          </c:spPr>
          <c:marker>
            <c:symbol val="none"/>
          </c:marker>
          <c:cat>
            <c:numRef>
              <c:f>'Figure 2.1.11'!$B$5:$B$51</c:f>
              <c:numCache>
                <c:formatCode>[$-409]mmm\-yy;@</c:formatCode>
                <c:ptCount val="47"/>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numCache>
            </c:numRef>
          </c:cat>
          <c:val>
            <c:numRef>
              <c:f>'Figure 2.1.11'!$F$5:$F$51</c:f>
              <c:numCache>
                <c:formatCode>General</c:formatCode>
                <c:ptCount val="47"/>
                <c:pt idx="0">
                  <c:v>4.0199569999999998</c:v>
                </c:pt>
                <c:pt idx="1">
                  <c:v>4.0470600000000001</c:v>
                </c:pt>
                <c:pt idx="2">
                  <c:v>3.9464450000000002</c:v>
                </c:pt>
                <c:pt idx="3">
                  <c:v>4.151624</c:v>
                </c:pt>
                <c:pt idx="4">
                  <c:v>4.284491</c:v>
                </c:pt>
                <c:pt idx="5">
                  <c:v>4.5769950000000001</c:v>
                </c:pt>
                <c:pt idx="6">
                  <c:v>4.5126179999999998</c:v>
                </c:pt>
                <c:pt idx="7">
                  <c:v>4.3002479999999998</c:v>
                </c:pt>
                <c:pt idx="8">
                  <c:v>4.2390249999999998</c:v>
                </c:pt>
                <c:pt idx="9">
                  <c:v>4.2898569999999996</c:v>
                </c:pt>
                <c:pt idx="10">
                  <c:v>4.0953999999999997</c:v>
                </c:pt>
                <c:pt idx="11">
                  <c:v>4.265676</c:v>
                </c:pt>
                <c:pt idx="12">
                  <c:v>4.0442520000000002</c:v>
                </c:pt>
                <c:pt idx="13">
                  <c:v>3.957471</c:v>
                </c:pt>
                <c:pt idx="14">
                  <c:v>3.8025899999999999</c:v>
                </c:pt>
                <c:pt idx="15">
                  <c:v>4.0506820000000001</c:v>
                </c:pt>
                <c:pt idx="16">
                  <c:v>4.2026089999999998</c:v>
                </c:pt>
                <c:pt idx="17">
                  <c:v>4.5257139999999998</c:v>
                </c:pt>
                <c:pt idx="18">
                  <c:v>4.4987830000000004</c:v>
                </c:pt>
                <c:pt idx="19">
                  <c:v>4.2135860000000003</c:v>
                </c:pt>
                <c:pt idx="20">
                  <c:v>4.1012269999999997</c:v>
                </c:pt>
                <c:pt idx="21">
                  <c:v>3.894374</c:v>
                </c:pt>
                <c:pt idx="22">
                  <c:v>3.5419550000000002</c:v>
                </c:pt>
                <c:pt idx="23">
                  <c:v>3.0385260000000001</c:v>
                </c:pt>
                <c:pt idx="24">
                  <c:v>3.0824859999999998</c:v>
                </c:pt>
                <c:pt idx="25">
                  <c:v>3.1510899999999999</c:v>
                </c:pt>
                <c:pt idx="26">
                  <c:v>3.0573769999999998</c:v>
                </c:pt>
                <c:pt idx="27">
                  <c:v>3.1835909999999998</c:v>
                </c:pt>
                <c:pt idx="28">
                  <c:v>3.3919709999999998</c:v>
                </c:pt>
                <c:pt idx="29">
                  <c:v>3.5410270000000001</c:v>
                </c:pt>
                <c:pt idx="30">
                  <c:v>3.3610910000000001</c:v>
                </c:pt>
                <c:pt idx="31">
                  <c:v>3.3316759999999999</c:v>
                </c:pt>
                <c:pt idx="32">
                  <c:v>3.2879179999999999</c:v>
                </c:pt>
                <c:pt idx="33">
                  <c:v>3.2292000000000001</c:v>
                </c:pt>
                <c:pt idx="34">
                  <c:v>3.2414429999999999</c:v>
                </c:pt>
                <c:pt idx="35">
                  <c:v>3.2186780000000002</c:v>
                </c:pt>
                <c:pt idx="36">
                  <c:v>3.2861379999999998</c:v>
                </c:pt>
                <c:pt idx="37">
                  <c:v>3.186785</c:v>
                </c:pt>
                <c:pt idx="38">
                  <c:v>3.1245910000000001</c:v>
                </c:pt>
                <c:pt idx="39">
                  <c:v>3.0810499999999998</c:v>
                </c:pt>
                <c:pt idx="40">
                  <c:v>2.7490480000000002</c:v>
                </c:pt>
                <c:pt idx="41">
                  <c:v>2.6270950000000002</c:v>
                </c:pt>
                <c:pt idx="42">
                  <c:v>2.6451820000000001</c:v>
                </c:pt>
                <c:pt idx="43">
                  <c:v>2.3584450000000001</c:v>
                </c:pt>
                <c:pt idx="44">
                  <c:v>2.3328410000000002</c:v>
                </c:pt>
                <c:pt idx="45">
                  <c:v>2.3697759999999999</c:v>
                </c:pt>
                <c:pt idx="46">
                  <c:v>2.4338700000000002</c:v>
                </c:pt>
              </c:numCache>
            </c:numRef>
          </c:val>
          <c:smooth val="0"/>
          <c:extLst>
            <c:ext xmlns:c16="http://schemas.microsoft.com/office/drawing/2014/chart" uri="{C3380CC4-5D6E-409C-BE32-E72D297353CC}">
              <c16:uniqueId val="{00000003-7109-487E-9576-3606B7C39359}"/>
            </c:ext>
          </c:extLst>
        </c:ser>
        <c:dLbls>
          <c:showLegendKey val="0"/>
          <c:showVal val="0"/>
          <c:showCatName val="0"/>
          <c:showSerName val="0"/>
          <c:showPercent val="0"/>
          <c:showBubbleSize val="0"/>
        </c:dLbls>
        <c:smooth val="0"/>
        <c:axId val="554496040"/>
        <c:axId val="1"/>
      </c:lineChart>
      <c:dateAx>
        <c:axId val="554496040"/>
        <c:scaling>
          <c:orientation val="minMax"/>
        </c:scaling>
        <c:delete val="0"/>
        <c:axPos val="b"/>
        <c:numFmt formatCode="[$-409]mmm\-yy;@" sourceLinked="0"/>
        <c:majorTickMark val="out"/>
        <c:minorTickMark val="none"/>
        <c:tickLblPos val="low"/>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ru-RU"/>
                  <a:t>%</a:t>
                </a:r>
              </a:p>
            </c:rich>
          </c:tx>
          <c:layout>
            <c:manualLayout>
              <c:xMode val="edge"/>
              <c:yMode val="edge"/>
              <c:x val="1.020408163265306E-2"/>
              <c:y val="0.3000013123359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4496040"/>
        <c:crosses val="autoZero"/>
        <c:crossBetween val="between"/>
      </c:valAx>
      <c:spPr>
        <a:solidFill>
          <a:srgbClr val="FFFFFF"/>
        </a:solidFill>
        <a:ln w="25400">
          <a:noFill/>
        </a:ln>
      </c:spPr>
    </c:plotArea>
    <c:legend>
      <c:legendPos val="b"/>
      <c:layout>
        <c:manualLayout>
          <c:xMode val="edge"/>
          <c:yMode val="edge"/>
          <c:x val="2.8368859820247443E-2"/>
          <c:y val="0.82352941176470584"/>
          <c:w val="0.95508494728166393"/>
          <c:h val="0.165441176470588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97069053263095"/>
          <c:y val="0.1496066826778899"/>
          <c:w val="0.52389752906128739"/>
          <c:h val="0.75065809203292122"/>
        </c:manualLayout>
      </c:layout>
      <c:barChart>
        <c:barDir val="col"/>
        <c:grouping val="stacked"/>
        <c:varyColors val="0"/>
        <c:ser>
          <c:idx val="0"/>
          <c:order val="0"/>
          <c:tx>
            <c:strRef>
              <c:f>'Figure 4.2.1'!$B$6</c:f>
              <c:strCache>
                <c:ptCount val="1"/>
                <c:pt idx="0">
                  <c:v>Government securities of the RK</c:v>
                </c:pt>
              </c:strCache>
            </c:strRef>
          </c:tx>
          <c:spPr>
            <a:solidFill>
              <a:srgbClr val="9999FF"/>
            </a:solidFill>
            <a:ln w="25400">
              <a:noFill/>
            </a:ln>
          </c:spPr>
          <c:invertIfNegative val="0"/>
          <c:dLbls>
            <c:dLbl>
              <c:idx val="0"/>
              <c:layout>
                <c:manualLayout>
                  <c:x val="6.7837969741337323E-2"/>
                  <c:y val="-5.75877497178137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1-4145-A582-0EBCEB214E44}"/>
                </c:ext>
              </c:extLst>
            </c:dLbl>
            <c:dLbl>
              <c:idx val="1"/>
              <c:layout>
                <c:manualLayout>
                  <c:x val="6.8814055636896063E-2"/>
                  <c:y val="-1.315790189438758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11-4145-A582-0EBCEB214E44}"/>
                </c:ext>
              </c:extLst>
            </c:dLbl>
            <c:dLbl>
              <c:idx val="2"/>
              <c:layout>
                <c:manualLayout>
                  <c:x val="6.3933626159102072E-2"/>
                  <c:y val="2.142983422408984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4.2.1'!$D$6,'Figure 4.2.1'!$F$6,'Figure 4.2.1'!$H$6)</c:f>
              <c:numCache>
                <c:formatCode>0.00</c:formatCode>
                <c:ptCount val="3"/>
                <c:pt idx="0">
                  <c:v>26.697670285401149</c:v>
                </c:pt>
                <c:pt idx="1">
                  <c:v>35.310402070306679</c:v>
                </c:pt>
                <c:pt idx="2">
                  <c:v>45.488307559079907</c:v>
                </c:pt>
              </c:numCache>
            </c:numRef>
          </c:val>
          <c:extLst>
            <c:ext xmlns:c16="http://schemas.microsoft.com/office/drawing/2014/chart" uri="{C3380CC4-5D6E-409C-BE32-E72D297353CC}">
              <c16:uniqueId val="{00000003-4811-4145-A582-0EBCEB214E44}"/>
            </c:ext>
          </c:extLst>
        </c:ser>
        <c:ser>
          <c:idx val="1"/>
          <c:order val="1"/>
          <c:tx>
            <c:strRef>
              <c:f>'Figure 4.2.1'!$B$7</c:f>
              <c:strCache>
                <c:ptCount val="1"/>
                <c:pt idx="0">
                  <c:v>Non-government securities of foreign issuers</c:v>
                </c:pt>
              </c:strCache>
            </c:strRef>
          </c:tx>
          <c:spPr>
            <a:solidFill>
              <a:srgbClr val="993366"/>
            </a:solidFill>
            <a:ln w="25400">
              <a:noFill/>
            </a:ln>
          </c:spPr>
          <c:invertIfNegative val="0"/>
          <c:dLbls>
            <c:dLbl>
              <c:idx val="0"/>
              <c:layout>
                <c:manualLayout>
                  <c:x val="6.6373840897999026E-2"/>
                  <c:y val="8.449811649191518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11-4145-A582-0EBCEB214E44}"/>
                </c:ext>
              </c:extLst>
            </c:dLbl>
            <c:dLbl>
              <c:idx val="1"/>
              <c:layout>
                <c:manualLayout>
                  <c:x val="6.7349926793557807E-2"/>
                  <c:y val="-8.81019406252982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11-4145-A582-0EBCEB214E44}"/>
                </c:ext>
              </c:extLst>
            </c:dLbl>
            <c:dLbl>
              <c:idx val="2"/>
              <c:layout>
                <c:manualLayout>
                  <c:x val="6.4421669106881421E-2"/>
                  <c:y val="1.447894142765832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4.2.1'!$D$7,'Figure 4.2.1'!$F$7,'Figure 4.2.1'!$H$7)</c:f>
              <c:numCache>
                <c:formatCode>0.00</c:formatCode>
                <c:ptCount val="3"/>
                <c:pt idx="0">
                  <c:v>12.416653090241265</c:v>
                </c:pt>
                <c:pt idx="1">
                  <c:v>11.979140601322575</c:v>
                </c:pt>
                <c:pt idx="2">
                  <c:v>9.11</c:v>
                </c:pt>
              </c:numCache>
            </c:numRef>
          </c:val>
          <c:extLst>
            <c:ext xmlns:c16="http://schemas.microsoft.com/office/drawing/2014/chart" uri="{C3380CC4-5D6E-409C-BE32-E72D297353CC}">
              <c16:uniqueId val="{00000007-4811-4145-A582-0EBCEB214E44}"/>
            </c:ext>
          </c:extLst>
        </c:ser>
        <c:ser>
          <c:idx val="2"/>
          <c:order val="2"/>
          <c:tx>
            <c:strRef>
              <c:f>'Figure 4.2.1'!$B$8</c:f>
              <c:strCache>
                <c:ptCount val="1"/>
                <c:pt idx="0">
                  <c:v>Stakes of foreign investment funds</c:v>
                </c:pt>
              </c:strCache>
            </c:strRef>
          </c:tx>
          <c:spPr>
            <a:solidFill>
              <a:srgbClr val="FFFFCC"/>
            </a:solidFill>
            <a:ln w="12700">
              <a:solidFill>
                <a:srgbClr val="000000"/>
              </a:solidFill>
              <a:prstDash val="solid"/>
            </a:ln>
          </c:spPr>
          <c:invertIfNegative val="0"/>
          <c:cat>
            <c:strRef>
              <c:f>('Figure 4.2.1'!$C$4,'Figure 4.2.1'!$E$4,'Figure 4.2.1'!$G$4)</c:f>
              <c:strCache>
                <c:ptCount val="3"/>
                <c:pt idx="0">
                  <c:v> 01.10.2008</c:v>
                </c:pt>
                <c:pt idx="1">
                  <c:v> 01.10.2009</c:v>
                </c:pt>
                <c:pt idx="2">
                  <c:v> 01.10.2010</c:v>
                </c:pt>
              </c:strCache>
            </c:strRef>
          </c:cat>
          <c:val>
            <c:numRef>
              <c:f>('Figure 4.2.1'!$D$8,'Figure 4.2.1'!$F$8,'Figure 4.2.1'!$H$8)</c:f>
              <c:numCache>
                <c:formatCode>0.00</c:formatCode>
                <c:ptCount val="3"/>
                <c:pt idx="0">
                  <c:v>0</c:v>
                </c:pt>
                <c:pt idx="1">
                  <c:v>0</c:v>
                </c:pt>
                <c:pt idx="2">
                  <c:v>0</c:v>
                </c:pt>
              </c:numCache>
            </c:numRef>
          </c:val>
          <c:extLst>
            <c:ext xmlns:c16="http://schemas.microsoft.com/office/drawing/2014/chart" uri="{C3380CC4-5D6E-409C-BE32-E72D297353CC}">
              <c16:uniqueId val="{00000008-4811-4145-A582-0EBCEB214E44}"/>
            </c:ext>
          </c:extLst>
        </c:ser>
        <c:ser>
          <c:idx val="3"/>
          <c:order val="3"/>
          <c:tx>
            <c:strRef>
              <c:f>'Figure 4.2.1'!$B$9</c:f>
              <c:strCache>
                <c:ptCount val="1"/>
                <c:pt idx="0">
                  <c:v>Securities of international financial organizations</c:v>
                </c:pt>
              </c:strCache>
            </c:strRef>
          </c:tx>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4811-4145-A582-0EBCEB214E44}"/>
                </c:ext>
              </c:extLst>
            </c:dLbl>
            <c:dLbl>
              <c:idx val="1"/>
              <c:layout>
                <c:manualLayout>
                  <c:x val="6.4909712054660826E-2"/>
                  <c:y val="-5.27436661090944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11-4145-A582-0EBCEB214E44}"/>
                </c:ext>
              </c:extLst>
            </c:dLbl>
            <c:dLbl>
              <c:idx val="2"/>
              <c:layout>
                <c:manualLayout>
                  <c:x val="7.0766227428013778E-2"/>
                  <c:y val="7.667033848748179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4.2.1'!$D$9,'Figure 4.2.1'!$F$9,'Figure 4.2.1'!$H$9)</c:f>
              <c:numCache>
                <c:formatCode>0.00</c:formatCode>
                <c:ptCount val="3"/>
                <c:pt idx="0">
                  <c:v>0</c:v>
                </c:pt>
                <c:pt idx="1">
                  <c:v>5.3008768241677</c:v>
                </c:pt>
                <c:pt idx="2">
                  <c:v>2.027570010704256</c:v>
                </c:pt>
              </c:numCache>
            </c:numRef>
          </c:val>
          <c:extLst>
            <c:ext xmlns:c16="http://schemas.microsoft.com/office/drawing/2014/chart" uri="{C3380CC4-5D6E-409C-BE32-E72D297353CC}">
              <c16:uniqueId val="{0000000C-4811-4145-A582-0EBCEB214E44}"/>
            </c:ext>
          </c:extLst>
        </c:ser>
        <c:ser>
          <c:idx val="4"/>
          <c:order val="4"/>
          <c:tx>
            <c:strRef>
              <c:f>'Figure 4.2.1'!$B$10</c:f>
              <c:strCache>
                <c:ptCount val="1"/>
                <c:pt idx="0">
                  <c:v>Government securities of foreign issuers</c:v>
                </c:pt>
              </c:strCache>
            </c:strRef>
          </c:tx>
          <c:spPr>
            <a:solidFill>
              <a:srgbClr val="660066"/>
            </a:solidFill>
            <a:ln w="12700">
              <a:solidFill>
                <a:srgbClr val="000000"/>
              </a:solidFill>
              <a:prstDash val="solid"/>
            </a:ln>
          </c:spPr>
          <c:invertIfNegative val="0"/>
          <c:dLbls>
            <c:dLbl>
              <c:idx val="0"/>
              <c:layout>
                <c:manualLayout>
                  <c:x val="6.3445583211322598E-2"/>
                  <c:y val="9.859246868752823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11-4145-A582-0EBCEB214E44}"/>
                </c:ext>
              </c:extLst>
            </c:dLbl>
            <c:dLbl>
              <c:idx val="1"/>
              <c:layout>
                <c:manualLayout>
                  <c:x val="6.4909712054660826E-2"/>
                  <c:y val="-7.589789618266644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11-4145-A582-0EBCEB214E44}"/>
                </c:ext>
              </c:extLst>
            </c:dLbl>
            <c:dLbl>
              <c:idx val="2"/>
              <c:layout>
                <c:manualLayout>
                  <c:x val="6.9302098584675509E-2"/>
                  <c:y val="-1.140657935892731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4.2.1'!$D$10,'Figure 4.2.1'!$F$10,'Figure 4.2.1'!$H$10)</c:f>
              <c:numCache>
                <c:formatCode>0.00</c:formatCode>
                <c:ptCount val="3"/>
                <c:pt idx="0">
                  <c:v>2.39</c:v>
                </c:pt>
                <c:pt idx="1">
                  <c:v>3.9943114642442614</c:v>
                </c:pt>
                <c:pt idx="2">
                  <c:v>1.9707062719089765</c:v>
                </c:pt>
              </c:numCache>
            </c:numRef>
          </c:val>
          <c:extLst>
            <c:ext xmlns:c16="http://schemas.microsoft.com/office/drawing/2014/chart" uri="{C3380CC4-5D6E-409C-BE32-E72D297353CC}">
              <c16:uniqueId val="{00000010-4811-4145-A582-0EBCEB214E44}"/>
            </c:ext>
          </c:extLst>
        </c:ser>
        <c:ser>
          <c:idx val="5"/>
          <c:order val="5"/>
          <c:tx>
            <c:strRef>
              <c:f>'Figure 4.2.1'!$B$11</c:f>
              <c:strCache>
                <c:ptCount val="1"/>
                <c:pt idx="0">
                  <c:v>Affined gold</c:v>
                </c:pt>
              </c:strCache>
            </c:strRef>
          </c:tx>
          <c:spPr>
            <a:solidFill>
              <a:srgbClr val="FF8080"/>
            </a:solidFill>
            <a:ln w="12700">
              <a:solidFill>
                <a:srgbClr val="000000"/>
              </a:solidFill>
              <a:prstDash val="solid"/>
            </a:ln>
          </c:spPr>
          <c:invertIfNegative val="0"/>
          <c:dLbls>
            <c:dLbl>
              <c:idx val="0"/>
              <c:layout>
                <c:manualLayout>
                  <c:x val="6.3445583211322598E-2"/>
                  <c:y val="-7.713271592346299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11-4145-A582-0EBCEB214E44}"/>
                </c:ext>
              </c:extLst>
            </c:dLbl>
            <c:dLbl>
              <c:idx val="1"/>
              <c:delete val="1"/>
              <c:extLst>
                <c:ext xmlns:c15="http://schemas.microsoft.com/office/drawing/2012/chart" uri="{CE6537A1-D6FC-4f65-9D91-7224C49458BB}"/>
                <c:ext xmlns:c16="http://schemas.microsoft.com/office/drawing/2014/chart" uri="{C3380CC4-5D6E-409C-BE32-E72D297353CC}">
                  <c16:uniqueId val="{00000012-4811-4145-A582-0EBCEB214E44}"/>
                </c:ext>
              </c:extLst>
            </c:dLbl>
            <c:dLbl>
              <c:idx val="2"/>
              <c:layout>
                <c:manualLayout>
                  <c:x val="4.8316251830161139E-2"/>
                  <c:y val="-1.8862279520759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4.2.1'!$D$11,'Figure 4.2.1'!$F$11,'Figure 4.2.1'!$H$11)</c:f>
              <c:numCache>
                <c:formatCode>0.00</c:formatCode>
                <c:ptCount val="3"/>
                <c:pt idx="0">
                  <c:v>1.31</c:v>
                </c:pt>
                <c:pt idx="1">
                  <c:v>0</c:v>
                </c:pt>
                <c:pt idx="2">
                  <c:v>1.1891680526193427</c:v>
                </c:pt>
              </c:numCache>
            </c:numRef>
          </c:val>
          <c:extLst>
            <c:ext xmlns:c16="http://schemas.microsoft.com/office/drawing/2014/chart" uri="{C3380CC4-5D6E-409C-BE32-E72D297353CC}">
              <c16:uniqueId val="{00000014-4811-4145-A582-0EBCEB214E44}"/>
            </c:ext>
          </c:extLst>
        </c:ser>
        <c:ser>
          <c:idx val="6"/>
          <c:order val="6"/>
          <c:tx>
            <c:strRef>
              <c:f>'Figure 4.2.1'!$B$12</c:f>
              <c:strCache>
                <c:ptCount val="1"/>
                <c:pt idx="0">
                  <c:v>Non-government securities of RK issuers </c:v>
                </c:pt>
              </c:strCache>
            </c:strRef>
          </c:tx>
          <c:spPr>
            <a:solidFill>
              <a:srgbClr val="0066CC"/>
            </a:solidFill>
            <a:ln w="25400">
              <a:noFill/>
            </a:ln>
          </c:spPr>
          <c:invertIfNegative val="0"/>
          <c:dLbls>
            <c:dLbl>
              <c:idx val="0"/>
              <c:layout>
                <c:manualLayout>
                  <c:x val="7.3694485114690109E-2"/>
                  <c:y val="-1.33444847891423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811-4145-A582-0EBCEB214E44}"/>
                </c:ext>
              </c:extLst>
            </c:dLbl>
            <c:dLbl>
              <c:idx val="1"/>
              <c:layout>
                <c:manualLayout>
                  <c:x val="6.7349926793557807E-2"/>
                  <c:y val="-1.015380849414550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811-4145-A582-0EBCEB214E44}"/>
                </c:ext>
              </c:extLst>
            </c:dLbl>
            <c:dLbl>
              <c:idx val="2"/>
              <c:layout>
                <c:manualLayout>
                  <c:x val="5.8077110785749148E-2"/>
                  <c:y val="-5.418519576244705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4.2.1'!$D$12,'Figure 4.2.1'!$F$12,'Figure 4.2.1'!$H$12)</c:f>
              <c:numCache>
                <c:formatCode>0.00</c:formatCode>
                <c:ptCount val="3"/>
                <c:pt idx="0">
                  <c:v>43.956960263037068</c:v>
                </c:pt>
                <c:pt idx="1">
                  <c:v>38.566170945444178</c:v>
                </c:pt>
                <c:pt idx="2">
                  <c:v>34.169734355787682</c:v>
                </c:pt>
              </c:numCache>
            </c:numRef>
          </c:val>
          <c:extLst>
            <c:ext xmlns:c16="http://schemas.microsoft.com/office/drawing/2014/chart" uri="{C3380CC4-5D6E-409C-BE32-E72D297353CC}">
              <c16:uniqueId val="{00000018-4811-4145-A582-0EBCEB214E44}"/>
            </c:ext>
          </c:extLst>
        </c:ser>
        <c:ser>
          <c:idx val="7"/>
          <c:order val="7"/>
          <c:tx>
            <c:strRef>
              <c:f>'Figure 4.2.1'!$B$13</c:f>
              <c:strCache>
                <c:ptCount val="1"/>
                <c:pt idx="0">
                  <c:v>Deposits with banks</c:v>
                </c:pt>
              </c:strCache>
            </c:strRef>
          </c:tx>
          <c:spPr>
            <a:solidFill>
              <a:srgbClr val="CCCCFF"/>
            </a:solidFill>
            <a:ln w="25400">
              <a:noFill/>
            </a:ln>
          </c:spPr>
          <c:invertIfNegative val="0"/>
          <c:dLbls>
            <c:dLbl>
              <c:idx val="0"/>
              <c:layout>
                <c:manualLayout>
                  <c:x val="7.3694485114690109E-2"/>
                  <c:y val="1.568411461520679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811-4145-A582-0EBCEB214E44}"/>
                </c:ext>
              </c:extLst>
            </c:dLbl>
            <c:dLbl>
              <c:idx val="1"/>
              <c:layout>
                <c:manualLayout>
                  <c:x val="6.9302098584675509E-2"/>
                  <c:y val="1.218609331864605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811-4145-A582-0EBCEB214E44}"/>
                </c:ext>
              </c:extLst>
            </c:dLbl>
            <c:dLbl>
              <c:idx val="2"/>
              <c:layout>
                <c:manualLayout>
                  <c:x val="6.2957540263543152E-2"/>
                  <c:y val="-9.266587790515886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4.2.1'!$D$13,'Figure 4.2.1'!$F$13,'Figure 4.2.1'!$H$13)</c:f>
              <c:numCache>
                <c:formatCode>0.00</c:formatCode>
                <c:ptCount val="3"/>
                <c:pt idx="0">
                  <c:v>12.689613294035754</c:v>
                </c:pt>
                <c:pt idx="1">
                  <c:v>4.6653919585731707</c:v>
                </c:pt>
                <c:pt idx="2">
                  <c:v>6.0669827669541672</c:v>
                </c:pt>
              </c:numCache>
            </c:numRef>
          </c:val>
          <c:extLst>
            <c:ext xmlns:c16="http://schemas.microsoft.com/office/drawing/2014/chart" uri="{C3380CC4-5D6E-409C-BE32-E72D297353CC}">
              <c16:uniqueId val="{0000001C-4811-4145-A582-0EBCEB214E44}"/>
            </c:ext>
          </c:extLst>
        </c:ser>
        <c:ser>
          <c:idx val="8"/>
          <c:order val="8"/>
          <c:tx>
            <c:strRef>
              <c:f>'Figure 4.2.1'!$B$14</c:f>
              <c:strCache>
                <c:ptCount val="1"/>
                <c:pt idx="0">
                  <c:v>Derivatives</c:v>
                </c:pt>
              </c:strCache>
            </c:strRef>
          </c:tx>
          <c:spPr>
            <a:solidFill>
              <a:srgbClr val="000080"/>
            </a:solidFill>
            <a:ln w="12700">
              <a:solidFill>
                <a:srgbClr val="000000"/>
              </a:solidFill>
              <a:prstDash val="solid"/>
            </a:ln>
          </c:spPr>
          <c:invertIfNegative val="0"/>
          <c:dLbls>
            <c:dLbl>
              <c:idx val="0"/>
              <c:layout>
                <c:manualLayout>
                  <c:x val="7.2718399219131383E-2"/>
                  <c:y val="7.832401778793199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811-4145-A582-0EBCEB214E44}"/>
                </c:ext>
              </c:extLst>
            </c:dLbl>
            <c:dLbl>
              <c:idx val="1"/>
              <c:layout>
                <c:manualLayout>
                  <c:x val="6.9790141532454872E-2"/>
                  <c:y val="-2.916241687405654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811-4145-A582-0EBCEB214E44}"/>
                </c:ext>
              </c:extLst>
            </c:dLbl>
            <c:dLbl>
              <c:idx val="2"/>
              <c:layout>
                <c:manualLayout>
                  <c:x val="5.8238203387094956E-2"/>
                  <c:y val="1.530333319733996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811-4145-A582-0EBCEB214E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4.2.1'!$C$4,'Figure 4.2.1'!$E$4,'Figure 4.2.1'!$G$4)</c:f>
              <c:strCache>
                <c:ptCount val="3"/>
                <c:pt idx="0">
                  <c:v> 01.10.2008</c:v>
                </c:pt>
                <c:pt idx="1">
                  <c:v> 01.10.2009</c:v>
                </c:pt>
                <c:pt idx="2">
                  <c:v> 01.10.2010</c:v>
                </c:pt>
              </c:strCache>
            </c:strRef>
          </c:cat>
          <c:val>
            <c:numRef>
              <c:f>('Figure 4.2.1'!$D$14,'Figure 4.2.1'!$F$14,'Figure 4.2.1'!$H$14)</c:f>
              <c:numCache>
                <c:formatCode>0.00</c:formatCode>
                <c:ptCount val="3"/>
                <c:pt idx="0">
                  <c:v>0.52733304699417949</c:v>
                </c:pt>
                <c:pt idx="1">
                  <c:v>0.18370613594143806</c:v>
                </c:pt>
                <c:pt idx="2">
                  <c:v>-2.8736781681697923E-2</c:v>
                </c:pt>
              </c:numCache>
            </c:numRef>
          </c:val>
          <c:extLst>
            <c:ext xmlns:c16="http://schemas.microsoft.com/office/drawing/2014/chart" uri="{C3380CC4-5D6E-409C-BE32-E72D297353CC}">
              <c16:uniqueId val="{00000020-4811-4145-A582-0EBCEB214E44}"/>
            </c:ext>
          </c:extLst>
        </c:ser>
        <c:dLbls>
          <c:showLegendKey val="0"/>
          <c:showVal val="0"/>
          <c:showCatName val="0"/>
          <c:showSerName val="0"/>
          <c:showPercent val="0"/>
          <c:showBubbleSize val="0"/>
        </c:dLbls>
        <c:gapWidth val="180"/>
        <c:overlap val="100"/>
        <c:axId val="559207840"/>
        <c:axId val="1"/>
      </c:barChart>
      <c:catAx>
        <c:axId val="5592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4890188358808088E-2"/>
              <c:y val="0.502590640736837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07840"/>
        <c:crosses val="autoZero"/>
        <c:crossBetween val="between"/>
        <c:majorUnit val="20"/>
      </c:valAx>
      <c:spPr>
        <a:noFill/>
        <a:ln w="25400">
          <a:noFill/>
        </a:ln>
      </c:spPr>
    </c:plotArea>
    <c:legend>
      <c:legendPos val="r"/>
      <c:layout>
        <c:manualLayout>
          <c:xMode val="edge"/>
          <c:yMode val="edge"/>
          <c:wMode val="edge"/>
          <c:hMode val="edge"/>
          <c:x val="0.64705940250115801"/>
          <c:y val="6.5617073456369135E-2"/>
          <c:w val="0.99080978848232215"/>
          <c:h val="0.9921287398130351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0092764378478E-2"/>
          <c:y val="3.9772782444045252E-2"/>
          <c:w val="0.92207792207792205"/>
          <c:h val="0.44886425901136784"/>
        </c:manualLayout>
      </c:layout>
      <c:barChart>
        <c:barDir val="col"/>
        <c:grouping val="clustered"/>
        <c:varyColors val="0"/>
        <c:ser>
          <c:idx val="2"/>
          <c:order val="3"/>
          <c:tx>
            <c:strRef>
              <c:f>'Figure 4.2.2'!$B$9</c:f>
              <c:strCache>
                <c:ptCount val="1"/>
                <c:pt idx="0">
                  <c:v>Accumulated rate of inflation (12 mon.)</c:v>
                </c:pt>
              </c:strCache>
            </c:strRef>
          </c:tx>
          <c:invertIfNegative val="0"/>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4.2.2'!$C$9:$O$9</c:f>
              <c:numCache>
                <c:formatCode>#,##0.00</c:formatCode>
                <c:ptCount val="13"/>
                <c:pt idx="0">
                  <c:v>8.4</c:v>
                </c:pt>
                <c:pt idx="1">
                  <c:v>18.8</c:v>
                </c:pt>
                <c:pt idx="2">
                  <c:v>9.5</c:v>
                </c:pt>
                <c:pt idx="3">
                  <c:v>6.2</c:v>
                </c:pt>
                <c:pt idx="4">
                  <c:v>7.3</c:v>
                </c:pt>
                <c:pt idx="5">
                  <c:v>7.4</c:v>
                </c:pt>
                <c:pt idx="6">
                  <c:v>7.2</c:v>
                </c:pt>
                <c:pt idx="7">
                  <c:v>7.1</c:v>
                </c:pt>
                <c:pt idx="8">
                  <c:v>6.72</c:v>
                </c:pt>
                <c:pt idx="9">
                  <c:v>6.8</c:v>
                </c:pt>
                <c:pt idx="10">
                  <c:v>6.7</c:v>
                </c:pt>
                <c:pt idx="11">
                  <c:v>6.5</c:v>
                </c:pt>
                <c:pt idx="12">
                  <c:v>6.7</c:v>
                </c:pt>
              </c:numCache>
            </c:numRef>
          </c:val>
          <c:extLst>
            <c:ext xmlns:c16="http://schemas.microsoft.com/office/drawing/2014/chart" uri="{C3380CC4-5D6E-409C-BE32-E72D297353CC}">
              <c16:uniqueId val="{00000000-5D45-4914-ABC2-CEA0FE147A0B}"/>
            </c:ext>
          </c:extLst>
        </c:ser>
        <c:ser>
          <c:idx val="3"/>
          <c:order val="4"/>
          <c:tx>
            <c:strRef>
              <c:f>'Figure 4.2.2'!$B$10</c:f>
              <c:strCache>
                <c:ptCount val="1"/>
                <c:pt idx="0">
                  <c:v>Accumulated rate of inflation (36 mon.)</c:v>
                </c:pt>
              </c:strCache>
            </c:strRef>
          </c:tx>
          <c:invertIfNegative val="0"/>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4.2.2'!$C$10:$O$10</c:f>
              <c:numCache>
                <c:formatCode>#,##0.00</c:formatCode>
                <c:ptCount val="13"/>
                <c:pt idx="0">
                  <c:v>24.45</c:v>
                </c:pt>
                <c:pt idx="1">
                  <c:v>38.57</c:v>
                </c:pt>
                <c:pt idx="2">
                  <c:v>41.01</c:v>
                </c:pt>
                <c:pt idx="3">
                  <c:v>38.15</c:v>
                </c:pt>
                <c:pt idx="4">
                  <c:v>38.450000000000003</c:v>
                </c:pt>
                <c:pt idx="5">
                  <c:v>38.69</c:v>
                </c:pt>
                <c:pt idx="6">
                  <c:v>38.57</c:v>
                </c:pt>
                <c:pt idx="7">
                  <c:v>38.78</c:v>
                </c:pt>
                <c:pt idx="8">
                  <c:v>38.61</c:v>
                </c:pt>
                <c:pt idx="9">
                  <c:v>37.9</c:v>
                </c:pt>
                <c:pt idx="10">
                  <c:v>36.869999999999997</c:v>
                </c:pt>
                <c:pt idx="11">
                  <c:v>35.840000000000003</c:v>
                </c:pt>
                <c:pt idx="12">
                  <c:v>33.69</c:v>
                </c:pt>
              </c:numCache>
            </c:numRef>
          </c:val>
          <c:extLst>
            <c:ext xmlns:c16="http://schemas.microsoft.com/office/drawing/2014/chart" uri="{C3380CC4-5D6E-409C-BE32-E72D297353CC}">
              <c16:uniqueId val="{00000001-5D45-4914-ABC2-CEA0FE147A0B}"/>
            </c:ext>
          </c:extLst>
        </c:ser>
        <c:ser>
          <c:idx val="4"/>
          <c:order val="5"/>
          <c:tx>
            <c:strRef>
              <c:f>'Figure 4.2.2'!$B$11</c:f>
              <c:strCache>
                <c:ptCount val="1"/>
                <c:pt idx="0">
                  <c:v>Accumulated rate of inflation (60 mon.)</c:v>
                </c:pt>
              </c:strCache>
            </c:strRef>
          </c:tx>
          <c:invertIfNegative val="0"/>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4.2.2'!$C$11:$O$11</c:f>
              <c:numCache>
                <c:formatCode>#,##0.00</c:formatCode>
                <c:ptCount val="13"/>
                <c:pt idx="0">
                  <c:v>41.69</c:v>
                </c:pt>
                <c:pt idx="1">
                  <c:v>57.9</c:v>
                </c:pt>
                <c:pt idx="2">
                  <c:v>61.9</c:v>
                </c:pt>
                <c:pt idx="3">
                  <c:v>61.14</c:v>
                </c:pt>
                <c:pt idx="4">
                  <c:v>61.78</c:v>
                </c:pt>
                <c:pt idx="5">
                  <c:v>62.67</c:v>
                </c:pt>
                <c:pt idx="6">
                  <c:v>62.67</c:v>
                </c:pt>
                <c:pt idx="7">
                  <c:v>62.77</c:v>
                </c:pt>
                <c:pt idx="8">
                  <c:v>62.56</c:v>
                </c:pt>
                <c:pt idx="9">
                  <c:v>62.34</c:v>
                </c:pt>
                <c:pt idx="10">
                  <c:v>61.88</c:v>
                </c:pt>
                <c:pt idx="11">
                  <c:v>61.53</c:v>
                </c:pt>
                <c:pt idx="12">
                  <c:v>61.3</c:v>
                </c:pt>
              </c:numCache>
            </c:numRef>
          </c:val>
          <c:extLst>
            <c:ext xmlns:c16="http://schemas.microsoft.com/office/drawing/2014/chart" uri="{C3380CC4-5D6E-409C-BE32-E72D297353CC}">
              <c16:uniqueId val="{00000002-5D45-4914-ABC2-CEA0FE147A0B}"/>
            </c:ext>
          </c:extLst>
        </c:ser>
        <c:dLbls>
          <c:showLegendKey val="0"/>
          <c:showVal val="0"/>
          <c:showCatName val="0"/>
          <c:showSerName val="0"/>
          <c:showPercent val="0"/>
          <c:showBubbleSize val="0"/>
        </c:dLbls>
        <c:gapWidth val="150"/>
        <c:axId val="559210136"/>
        <c:axId val="1"/>
      </c:barChart>
      <c:lineChart>
        <c:grouping val="standard"/>
        <c:varyColors val="0"/>
        <c:ser>
          <c:idx val="1"/>
          <c:order val="0"/>
          <c:tx>
            <c:strRef>
              <c:f>'Figure 4.2.2'!$B$5</c:f>
              <c:strCache>
                <c:ptCount val="1"/>
                <c:pt idx="0">
                  <c:v>Average weighted nominal return ratio on pension assets of APFs (12 mon.)</c:v>
                </c:pt>
              </c:strCache>
            </c:strRef>
          </c:tx>
          <c:spPr>
            <a:ln w="25400">
              <a:solidFill>
                <a:srgbClr val="002060"/>
              </a:solidFill>
              <a:prstDash val="solid"/>
            </a:ln>
          </c:spPr>
          <c:marker>
            <c:symbol val="triangle"/>
            <c:size val="6"/>
          </c:marker>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4.2.2'!$C$5:$O$5</c:f>
              <c:numCache>
                <c:formatCode>#,##0.00</c:formatCode>
                <c:ptCount val="13"/>
                <c:pt idx="0">
                  <c:v>12.69</c:v>
                </c:pt>
                <c:pt idx="1">
                  <c:v>9.4700000000000006</c:v>
                </c:pt>
                <c:pt idx="2">
                  <c:v>-0.84</c:v>
                </c:pt>
                <c:pt idx="3">
                  <c:v>11.95</c:v>
                </c:pt>
                <c:pt idx="4">
                  <c:v>11.99</c:v>
                </c:pt>
                <c:pt idx="5">
                  <c:v>9.27</c:v>
                </c:pt>
                <c:pt idx="6">
                  <c:v>9.34</c:v>
                </c:pt>
                <c:pt idx="7">
                  <c:v>9.0399999999999991</c:v>
                </c:pt>
                <c:pt idx="8">
                  <c:v>6.72</c:v>
                </c:pt>
                <c:pt idx="9">
                  <c:v>5.47</c:v>
                </c:pt>
                <c:pt idx="10">
                  <c:v>5.47</c:v>
                </c:pt>
                <c:pt idx="11">
                  <c:v>4.6900000000000004</c:v>
                </c:pt>
                <c:pt idx="12">
                  <c:v>4.54</c:v>
                </c:pt>
              </c:numCache>
            </c:numRef>
          </c:val>
          <c:smooth val="1"/>
          <c:extLst>
            <c:ext xmlns:c16="http://schemas.microsoft.com/office/drawing/2014/chart" uri="{C3380CC4-5D6E-409C-BE32-E72D297353CC}">
              <c16:uniqueId val="{00000003-5D45-4914-ABC2-CEA0FE147A0B}"/>
            </c:ext>
          </c:extLst>
        </c:ser>
        <c:ser>
          <c:idx val="0"/>
          <c:order val="1"/>
          <c:tx>
            <c:strRef>
              <c:f>'Figure 4.2.2'!$B$6</c:f>
              <c:strCache>
                <c:ptCount val="1"/>
                <c:pt idx="0">
                  <c:v>Average weighted nominal return ratio on pension assets of APFs (36 mon.)</c:v>
                </c:pt>
              </c:strCache>
            </c:strRef>
          </c:tx>
          <c:spPr>
            <a:ln w="25400">
              <a:solidFill>
                <a:srgbClr val="FF0000"/>
              </a:solidFill>
              <a:prstDash val="solid"/>
            </a:ln>
          </c:spPr>
          <c:marker>
            <c:symbol val="diamond"/>
            <c:size val="7"/>
            <c:spPr>
              <a:solidFill>
                <a:srgbClr val="FF0000"/>
              </a:solidFill>
            </c:spPr>
          </c:marker>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4.2.2'!$C$6:$O$6</c:f>
              <c:numCache>
                <c:formatCode>#,##0.00</c:formatCode>
                <c:ptCount val="13"/>
                <c:pt idx="0">
                  <c:v>25.38</c:v>
                </c:pt>
                <c:pt idx="1">
                  <c:v>32.9</c:v>
                </c:pt>
                <c:pt idx="2">
                  <c:v>22.79</c:v>
                </c:pt>
                <c:pt idx="3">
                  <c:v>21.54</c:v>
                </c:pt>
                <c:pt idx="4">
                  <c:v>19.3</c:v>
                </c:pt>
                <c:pt idx="5">
                  <c:v>19.54</c:v>
                </c:pt>
                <c:pt idx="6">
                  <c:v>20.100000000000001</c:v>
                </c:pt>
                <c:pt idx="7">
                  <c:v>20.309999999999999</c:v>
                </c:pt>
                <c:pt idx="8">
                  <c:v>18.91</c:v>
                </c:pt>
                <c:pt idx="9">
                  <c:v>17.96</c:v>
                </c:pt>
                <c:pt idx="10">
                  <c:v>16.43</c:v>
                </c:pt>
                <c:pt idx="11">
                  <c:v>16.71</c:v>
                </c:pt>
                <c:pt idx="12">
                  <c:v>17.11</c:v>
                </c:pt>
              </c:numCache>
            </c:numRef>
          </c:val>
          <c:smooth val="1"/>
          <c:extLst>
            <c:ext xmlns:c16="http://schemas.microsoft.com/office/drawing/2014/chart" uri="{C3380CC4-5D6E-409C-BE32-E72D297353CC}">
              <c16:uniqueId val="{00000004-5D45-4914-ABC2-CEA0FE147A0B}"/>
            </c:ext>
          </c:extLst>
        </c:ser>
        <c:ser>
          <c:idx val="5"/>
          <c:order val="2"/>
          <c:tx>
            <c:strRef>
              <c:f>'Figure 4.2.2'!$B$7</c:f>
              <c:strCache>
                <c:ptCount val="1"/>
                <c:pt idx="0">
                  <c:v>Average weighted nominal return ratio on pension assets of APFs (60 mon.)</c:v>
                </c:pt>
              </c:strCache>
            </c:strRef>
          </c:tx>
          <c:spPr>
            <a:ln w="25400">
              <a:solidFill>
                <a:schemeClr val="accent6">
                  <a:lumMod val="75000"/>
                </a:schemeClr>
              </a:solidFill>
              <a:prstDash val="solid"/>
            </a:ln>
          </c:spPr>
          <c:marker>
            <c:symbol val="circle"/>
            <c:size val="6"/>
          </c:marker>
          <c:cat>
            <c:strRef>
              <c:f>'Figure 4.2.2'!$C$4:$O$4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'Figure 4.2.2'!$C$7:$O$7</c:f>
              <c:numCache>
                <c:formatCode>#,##0.00</c:formatCode>
                <c:ptCount val="13"/>
                <c:pt idx="0">
                  <c:v>50.64</c:v>
                </c:pt>
                <c:pt idx="1">
                  <c:v>46.15</c:v>
                </c:pt>
                <c:pt idx="2">
                  <c:v>36.61</c:v>
                </c:pt>
                <c:pt idx="3">
                  <c:v>47.52</c:v>
                </c:pt>
                <c:pt idx="4">
                  <c:v>46.51</c:v>
                </c:pt>
                <c:pt idx="5">
                  <c:v>46.16</c:v>
                </c:pt>
                <c:pt idx="6">
                  <c:v>46.3</c:v>
                </c:pt>
                <c:pt idx="7">
                  <c:v>46.57</c:v>
                </c:pt>
                <c:pt idx="8">
                  <c:v>45.43</c:v>
                </c:pt>
                <c:pt idx="9">
                  <c:v>44.95</c:v>
                </c:pt>
                <c:pt idx="10">
                  <c:v>43.63</c:v>
                </c:pt>
                <c:pt idx="11">
                  <c:v>43.35</c:v>
                </c:pt>
                <c:pt idx="12">
                  <c:v>43.29</c:v>
                </c:pt>
              </c:numCache>
            </c:numRef>
          </c:val>
          <c:smooth val="1"/>
          <c:extLst>
            <c:ext xmlns:c16="http://schemas.microsoft.com/office/drawing/2014/chart" uri="{C3380CC4-5D6E-409C-BE32-E72D297353CC}">
              <c16:uniqueId val="{00000005-5D45-4914-ABC2-CEA0FE147A0B}"/>
            </c:ext>
          </c:extLst>
        </c:ser>
        <c:dLbls>
          <c:showLegendKey val="0"/>
          <c:showVal val="0"/>
          <c:showCatName val="0"/>
          <c:showSerName val="0"/>
          <c:showPercent val="0"/>
          <c:showBubbleSize val="0"/>
        </c:dLbls>
        <c:marker val="1"/>
        <c:smooth val="0"/>
        <c:axId val="559210136"/>
        <c:axId val="1"/>
      </c:lineChart>
      <c:catAx>
        <c:axId val="559210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10136"/>
        <c:crosses val="autoZero"/>
        <c:crossBetween val="between"/>
      </c:valAx>
      <c:spPr>
        <a:noFill/>
        <a:ln w="25400">
          <a:noFill/>
        </a:ln>
      </c:spPr>
    </c:plotArea>
    <c:legend>
      <c:legendPos val="r"/>
      <c:layout>
        <c:manualLayout>
          <c:xMode val="edge"/>
          <c:yMode val="edge"/>
          <c:x val="3.9792387543252594E-2"/>
          <c:y val="0.57922151382598652"/>
          <c:w val="0.90138408304498274"/>
          <c:h val="0.384416071956260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44" r="0.75000000000000044" t="1" header="0.5" footer="0.5"/>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11374407582939"/>
          <c:y val="4.444458223146773E-2"/>
          <c:w val="0.87440758293838861"/>
          <c:h val="0.72381176776961731"/>
        </c:manualLayout>
      </c:layout>
      <c:barChart>
        <c:barDir val="col"/>
        <c:grouping val="clustered"/>
        <c:varyColors val="0"/>
        <c:ser>
          <c:idx val="1"/>
          <c:order val="1"/>
          <c:tx>
            <c:strRef>
              <c:f>'Figure 4.2.3'!$B$7</c:f>
              <c:strCache>
                <c:ptCount val="1"/>
                <c:pt idx="0">
                  <c:v>Pension accumulations</c:v>
                </c:pt>
              </c:strCache>
            </c:strRef>
          </c:tx>
          <c:spPr>
            <a:solidFill>
              <a:srgbClr val="3366FF"/>
            </a:solidFill>
            <a:ln w="25400">
              <a:noFill/>
            </a:ln>
          </c:spPr>
          <c:invertIfNegative val="0"/>
          <c:cat>
            <c:strRef>
              <c:f>('Figure 4.2.3'!$D$5,'Figure 4.2.3'!$F$5,'Figure 4.2.3'!$H$5,'Figure 4.2.3'!$J$5,'Figure 4.2.3'!$L$5,'Figure 4.2.3'!$N$5,'Figure 4.2.3'!$P$5,'Figure 4.2.3'!$R$5,'Figure 4.2.3'!$T$5,'Figure 4.2.3'!$V$5,'Figure 4.2.3'!$X$5)</c:f>
              <c:strCache>
                <c:ptCount val="11"/>
                <c:pt idx="0">
                  <c:v> 2008 year</c:v>
                </c:pt>
                <c:pt idx="1">
                  <c:v> 2009 year</c:v>
                </c:pt>
                <c:pt idx="2">
                  <c:v> January 2010</c:v>
                </c:pt>
                <c:pt idx="3">
                  <c:v> February 2010</c:v>
                </c:pt>
                <c:pt idx="4">
                  <c:v>March 2010</c:v>
                </c:pt>
                <c:pt idx="5">
                  <c:v> April 2010</c:v>
                </c:pt>
                <c:pt idx="6">
                  <c:v> май 2010 года</c:v>
                </c:pt>
                <c:pt idx="7">
                  <c:v> June 2010</c:v>
                </c:pt>
                <c:pt idx="8">
                  <c:v> July 2010</c:v>
                </c:pt>
                <c:pt idx="9">
                  <c:v>August 2010</c:v>
                </c:pt>
                <c:pt idx="10">
                  <c:v> September 2010</c:v>
                </c:pt>
              </c:strCache>
            </c:strRef>
          </c:cat>
          <c:val>
            <c:numRef>
              <c:f>('Figure 4.2.3'!$D$7,'Figure 4.2.3'!$F$7,'Figure 4.2.3'!$H$7,'Figure 4.2.3'!$J$7,'Figure 4.2.3'!$L$7,'Figure 4.2.3'!$N$7,'Figure 4.2.3'!$P$7,'Figure 4.2.3'!$R$7,'Figure 4.2.3'!$T$7,'Figure 4.2.3'!$V$7,'Figure 4.2.3'!$X$7)</c:f>
              <c:numCache>
                <c:formatCode>#,##0</c:formatCode>
                <c:ptCount val="11"/>
                <c:pt idx="0">
                  <c:v>212.38836187213997</c:v>
                </c:pt>
                <c:pt idx="1">
                  <c:v>439.99929251485992</c:v>
                </c:pt>
                <c:pt idx="2">
                  <c:v>32.507598000000144</c:v>
                </c:pt>
                <c:pt idx="3">
                  <c:v>25.89671199999998</c:v>
                </c:pt>
                <c:pt idx="4">
                  <c:v>37.202238999999963</c:v>
                </c:pt>
                <c:pt idx="5">
                  <c:v>29.319844999999987</c:v>
                </c:pt>
                <c:pt idx="6">
                  <c:v>15.61277999999993</c:v>
                </c:pt>
                <c:pt idx="7">
                  <c:v>18.91529300000002</c:v>
                </c:pt>
                <c:pt idx="8">
                  <c:v>34.254041000000143</c:v>
                </c:pt>
                <c:pt idx="9">
                  <c:v>35.090707999999722</c:v>
                </c:pt>
                <c:pt idx="10">
                  <c:v>40.294536000000335</c:v>
                </c:pt>
              </c:numCache>
            </c:numRef>
          </c:val>
          <c:extLst>
            <c:ext xmlns:c16="http://schemas.microsoft.com/office/drawing/2014/chart" uri="{C3380CC4-5D6E-409C-BE32-E72D297353CC}">
              <c16:uniqueId val="{00000000-76BA-4AB4-BAE6-7A34D7AA0D80}"/>
            </c:ext>
          </c:extLst>
        </c:ser>
        <c:dLbls>
          <c:showLegendKey val="0"/>
          <c:showVal val="0"/>
          <c:showCatName val="0"/>
          <c:showSerName val="0"/>
          <c:showPercent val="0"/>
          <c:showBubbleSize val="0"/>
        </c:dLbls>
        <c:gapWidth val="150"/>
        <c:axId val="559214728"/>
        <c:axId val="1"/>
      </c:barChart>
      <c:lineChart>
        <c:grouping val="standard"/>
        <c:varyColors val="0"/>
        <c:ser>
          <c:idx val="0"/>
          <c:order val="0"/>
          <c:tx>
            <c:strRef>
              <c:f>'Figure 4.2.3'!$B$6</c:f>
              <c:strCache>
                <c:ptCount val="1"/>
                <c:pt idx="0">
                  <c:v>Investment return (accrued)</c:v>
                </c:pt>
              </c:strCache>
            </c:strRef>
          </c:tx>
          <c:spPr>
            <a:ln w="25400">
              <a:solidFill>
                <a:srgbClr val="000080"/>
              </a:solidFill>
              <a:prstDash val="solid"/>
            </a:ln>
          </c:spPr>
          <c:marker>
            <c:symbol val="none"/>
          </c:marker>
          <c:cat>
            <c:strRef>
              <c:f>('Figure 4.2.3'!$D$5,'Figure 4.2.3'!$F$5,'Figure 4.2.3'!$H$5,'Figure 4.2.3'!$J$5,'Figure 4.2.3'!$L$5,'Figure 4.2.3'!$N$5,'Figure 4.2.3'!$P$5,'Figure 4.2.3'!$R$5,'Figure 4.2.3'!$T$5,'Figure 4.2.3'!$V$5,'Figure 4.2.3'!$X$5)</c:f>
              <c:strCache>
                <c:ptCount val="11"/>
                <c:pt idx="0">
                  <c:v> 2008 year</c:v>
                </c:pt>
                <c:pt idx="1">
                  <c:v> 2009 year</c:v>
                </c:pt>
                <c:pt idx="2">
                  <c:v> January 2010</c:v>
                </c:pt>
                <c:pt idx="3">
                  <c:v> February 2010</c:v>
                </c:pt>
                <c:pt idx="4">
                  <c:v>March 2010</c:v>
                </c:pt>
                <c:pt idx="5">
                  <c:v> April 2010</c:v>
                </c:pt>
                <c:pt idx="6">
                  <c:v> май 2010 года</c:v>
                </c:pt>
                <c:pt idx="7">
                  <c:v> June 2010</c:v>
                </c:pt>
                <c:pt idx="8">
                  <c:v> July 2010</c:v>
                </c:pt>
                <c:pt idx="9">
                  <c:v>August 2010</c:v>
                </c:pt>
                <c:pt idx="10">
                  <c:v> September 2010</c:v>
                </c:pt>
              </c:strCache>
            </c:strRef>
          </c:cat>
          <c:val>
            <c:numRef>
              <c:f>('Figure 4.2.3'!$D$6,'Figure 4.2.3'!$F$6,'Figure 4.2.3'!$H$6,'Figure 4.2.3'!$J$6,'Figure 4.2.3'!$L$6,'Figure 4.2.3'!$N$6,'Figure 4.2.3'!$P$6,'Figure 4.2.3'!$R$6,'Figure 4.2.3'!$T$6,'Figure 4.2.3'!$V$6,'Figure 4.2.3'!$X$6)</c:f>
              <c:numCache>
                <c:formatCode>#,##0</c:formatCode>
                <c:ptCount val="11"/>
                <c:pt idx="0">
                  <c:v>-29.258816000000024</c:v>
                </c:pt>
                <c:pt idx="1">
                  <c:v>214.55265700000001</c:v>
                </c:pt>
                <c:pt idx="2">
                  <c:v>17.547593000000006</c:v>
                </c:pt>
                <c:pt idx="3">
                  <c:v>6.2270180000000437</c:v>
                </c:pt>
                <c:pt idx="4">
                  <c:v>21.011956999999938</c:v>
                </c:pt>
                <c:pt idx="5">
                  <c:v>6.1577750000000151</c:v>
                </c:pt>
                <c:pt idx="6">
                  <c:v>-11.518824999999993</c:v>
                </c:pt>
                <c:pt idx="7">
                  <c:v>-8.2941389999999728</c:v>
                </c:pt>
                <c:pt idx="8">
                  <c:v>8.5027279999999337</c:v>
                </c:pt>
                <c:pt idx="9">
                  <c:v>12.743642000000023</c:v>
                </c:pt>
                <c:pt idx="10">
                  <c:v>15.728809999999953</c:v>
                </c:pt>
              </c:numCache>
            </c:numRef>
          </c:val>
          <c:smooth val="1"/>
          <c:extLst>
            <c:ext xmlns:c16="http://schemas.microsoft.com/office/drawing/2014/chart" uri="{C3380CC4-5D6E-409C-BE32-E72D297353CC}">
              <c16:uniqueId val="{00000001-76BA-4AB4-BAE6-7A34D7AA0D80}"/>
            </c:ext>
          </c:extLst>
        </c:ser>
        <c:dLbls>
          <c:showLegendKey val="0"/>
          <c:showVal val="0"/>
          <c:showCatName val="0"/>
          <c:showSerName val="0"/>
          <c:showPercent val="0"/>
          <c:showBubbleSize val="0"/>
        </c:dLbls>
        <c:marker val="1"/>
        <c:smooth val="0"/>
        <c:axId val="559214728"/>
        <c:axId val="1"/>
      </c:lineChart>
      <c:catAx>
        <c:axId val="55921472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500"/>
          <c:min val="-100"/>
        </c:scaling>
        <c:delete val="0"/>
        <c:axPos val="l"/>
        <c:majorGridlines>
          <c:spPr>
            <a:ln>
              <a:solidFill>
                <a:schemeClr val="bg1"/>
              </a:solidFill>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14728"/>
        <c:crosses val="autoZero"/>
        <c:crossBetween val="between"/>
        <c:majorUnit val="50"/>
      </c:valAx>
      <c:spPr>
        <a:noFill/>
        <a:ln w="25400">
          <a:noFill/>
        </a:ln>
      </c:spPr>
    </c:plotArea>
    <c:legend>
      <c:legendPos val="r"/>
      <c:layout>
        <c:manualLayout>
          <c:xMode val="edge"/>
          <c:yMode val="edge"/>
          <c:x val="0.11374407582938388"/>
          <c:y val="0.86984126984126986"/>
          <c:w val="0.74644549763033174"/>
          <c:h val="0.1047619047619047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78" l="0.70000000000000062" r="0.70000000000000062" t="0.75000000000000078"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3313503463855"/>
          <c:y val="9.0278083896497593E-2"/>
          <c:w val="0.77852519077965687"/>
          <c:h val="0.46527935546656451"/>
        </c:manualLayout>
      </c:layout>
      <c:barChart>
        <c:barDir val="col"/>
        <c:grouping val="clustered"/>
        <c:varyColors val="0"/>
        <c:ser>
          <c:idx val="3"/>
          <c:order val="3"/>
          <c:tx>
            <c:strRef>
              <c:f>'Figure 4.2.4'!$B$8</c:f>
              <c:strCache>
                <c:ptCount val="1"/>
                <c:pt idx="0">
                  <c:v>Total amount of pension assets weighted by types of risk (left axis)</c:v>
                </c:pt>
              </c:strCache>
            </c:strRef>
          </c:tx>
          <c:spPr>
            <a:gradFill rotWithShape="0">
              <a:gsLst>
                <a:gs pos="0">
                  <a:srgbClr val="CC99FF"/>
                </a:gs>
                <a:gs pos="100000">
                  <a:srgbClr val="CC99FF">
                    <a:gamma/>
                    <a:shade val="46275"/>
                    <a:invGamma/>
                  </a:srgbClr>
                </a:gs>
              </a:gsLst>
              <a:lin ang="0" scaled="1"/>
            </a:gradFill>
            <a:ln w="12700">
              <a:solidFill>
                <a:srgbClr val="CC99FF"/>
              </a:solidFill>
              <a:prstDash val="solid"/>
            </a:ln>
          </c:spPr>
          <c:invertIfNegative val="0"/>
          <c:cat>
            <c:strRef>
              <c:f>'Figure 4.2.4'!$C$4:$H$4</c:f>
              <c:strCache>
                <c:ptCount val="6"/>
                <c:pt idx="0">
                  <c:v>01.01.2008</c:v>
                </c:pt>
                <c:pt idx="1">
                  <c:v>01.01.2009</c:v>
                </c:pt>
                <c:pt idx="2">
                  <c:v>01.01.2010</c:v>
                </c:pt>
                <c:pt idx="3">
                  <c:v>01.04.2010</c:v>
                </c:pt>
                <c:pt idx="4">
                  <c:v>01.07.2010</c:v>
                </c:pt>
                <c:pt idx="5">
                  <c:v>01.10.2010</c:v>
                </c:pt>
              </c:strCache>
            </c:strRef>
          </c:cat>
          <c:val>
            <c:numRef>
              <c:f>'Figure 4.2.4'!$C$8:$H$8</c:f>
              <c:numCache>
                <c:formatCode>#\ ##0.0</c:formatCode>
                <c:ptCount val="6"/>
                <c:pt idx="0">
                  <c:v>318.40351099999998</c:v>
                </c:pt>
                <c:pt idx="1">
                  <c:v>710.03053</c:v>
                </c:pt>
                <c:pt idx="2">
                  <c:v>1162.0813746479262</c:v>
                </c:pt>
                <c:pt idx="3">
                  <c:v>1211.0364772999999</c:v>
                </c:pt>
                <c:pt idx="4" formatCode="0.0">
                  <c:v>1149.544445</c:v>
                </c:pt>
                <c:pt idx="5" formatCode="0.0">
                  <c:v>1149.9905602000001</c:v>
                </c:pt>
              </c:numCache>
            </c:numRef>
          </c:val>
          <c:extLst>
            <c:ext xmlns:c16="http://schemas.microsoft.com/office/drawing/2014/chart" uri="{C3380CC4-5D6E-409C-BE32-E72D297353CC}">
              <c16:uniqueId val="{00000000-18AD-4D1D-89C0-44FA7F76FEB1}"/>
            </c:ext>
          </c:extLst>
        </c:ser>
        <c:dLbls>
          <c:showLegendKey val="0"/>
          <c:showVal val="0"/>
          <c:showCatName val="0"/>
          <c:showSerName val="0"/>
          <c:showPercent val="0"/>
          <c:showBubbleSize val="0"/>
        </c:dLbls>
        <c:gapWidth val="150"/>
        <c:axId val="559215712"/>
        <c:axId val="1"/>
      </c:barChart>
      <c:lineChart>
        <c:grouping val="standard"/>
        <c:varyColors val="0"/>
        <c:ser>
          <c:idx val="1"/>
          <c:order val="1"/>
          <c:tx>
            <c:strRef>
              <c:f>'Figure 4.2.4'!$B$6</c:f>
              <c:strCache>
                <c:ptCount val="1"/>
                <c:pt idx="0">
                  <c:v>Amount of credit risk weighted pension assets  (left axis)</c:v>
                </c:pt>
              </c:strCache>
            </c:strRef>
          </c:tx>
          <c:spPr>
            <a:ln w="25400">
              <a:solidFill>
                <a:srgbClr val="0000FF"/>
              </a:solidFill>
              <a:prstDash val="solid"/>
            </a:ln>
          </c:spPr>
          <c:marker>
            <c:symbol val="none"/>
          </c:marker>
          <c:cat>
            <c:strRef>
              <c:f>'Figure 4.2.4'!$C$4:$H$4</c:f>
              <c:strCache>
                <c:ptCount val="6"/>
                <c:pt idx="0">
                  <c:v>01.01.2008</c:v>
                </c:pt>
                <c:pt idx="1">
                  <c:v>01.01.2009</c:v>
                </c:pt>
                <c:pt idx="2">
                  <c:v>01.01.2010</c:v>
                </c:pt>
                <c:pt idx="3">
                  <c:v>01.04.2010</c:v>
                </c:pt>
                <c:pt idx="4">
                  <c:v>01.07.2010</c:v>
                </c:pt>
                <c:pt idx="5">
                  <c:v>01.10.2010</c:v>
                </c:pt>
              </c:strCache>
            </c:strRef>
          </c:cat>
          <c:val>
            <c:numRef>
              <c:f>'Figure 4.2.4'!$C$6:$H$6</c:f>
              <c:numCache>
                <c:formatCode>#\ ##0.0</c:formatCode>
                <c:ptCount val="6"/>
                <c:pt idx="0">
                  <c:v>259.23241100000001</c:v>
                </c:pt>
                <c:pt idx="1">
                  <c:v>634.12473999999997</c:v>
                </c:pt>
                <c:pt idx="2">
                  <c:v>1102.1717625712729</c:v>
                </c:pt>
                <c:pt idx="3">
                  <c:v>877.34470529999999</c:v>
                </c:pt>
                <c:pt idx="4" formatCode="0.0">
                  <c:v>785.11220500000002</c:v>
                </c:pt>
                <c:pt idx="5" formatCode="0.0">
                  <c:v>795.86873900000001</c:v>
                </c:pt>
              </c:numCache>
            </c:numRef>
          </c:val>
          <c:smooth val="1"/>
          <c:extLst>
            <c:ext xmlns:c16="http://schemas.microsoft.com/office/drawing/2014/chart" uri="{C3380CC4-5D6E-409C-BE32-E72D297353CC}">
              <c16:uniqueId val="{00000001-18AD-4D1D-89C0-44FA7F76FEB1}"/>
            </c:ext>
          </c:extLst>
        </c:ser>
        <c:dLbls>
          <c:showLegendKey val="0"/>
          <c:showVal val="0"/>
          <c:showCatName val="0"/>
          <c:showSerName val="0"/>
          <c:showPercent val="0"/>
          <c:showBubbleSize val="0"/>
        </c:dLbls>
        <c:marker val="1"/>
        <c:smooth val="0"/>
        <c:axId val="559215712"/>
        <c:axId val="1"/>
      </c:lineChart>
      <c:lineChart>
        <c:grouping val="standard"/>
        <c:varyColors val="0"/>
        <c:ser>
          <c:idx val="0"/>
          <c:order val="0"/>
          <c:tx>
            <c:strRef>
              <c:f>'Figure 4.2.4'!$B$5</c:f>
              <c:strCache>
                <c:ptCount val="1"/>
                <c:pt idx="0">
                  <c:v>Amount of equity risk weighted pension assets </c:v>
                </c:pt>
              </c:strCache>
            </c:strRef>
          </c:tx>
          <c:spPr>
            <a:ln w="25400">
              <a:solidFill>
                <a:srgbClr val="00FFFF"/>
              </a:solidFill>
              <a:prstDash val="sysDash"/>
            </a:ln>
          </c:spPr>
          <c:marker>
            <c:symbol val="none"/>
          </c:marker>
          <c:cat>
            <c:strRef>
              <c:f>'Figure 4.2.4'!$C$4:$H$4</c:f>
              <c:strCache>
                <c:ptCount val="6"/>
                <c:pt idx="0">
                  <c:v>01.01.2008</c:v>
                </c:pt>
                <c:pt idx="1">
                  <c:v>01.01.2009</c:v>
                </c:pt>
                <c:pt idx="2">
                  <c:v>01.01.2010</c:v>
                </c:pt>
                <c:pt idx="3">
                  <c:v>01.04.2010</c:v>
                </c:pt>
                <c:pt idx="4">
                  <c:v>01.07.2010</c:v>
                </c:pt>
                <c:pt idx="5">
                  <c:v>01.10.2010</c:v>
                </c:pt>
              </c:strCache>
            </c:strRef>
          </c:cat>
          <c:val>
            <c:numRef>
              <c:f>'Figure 4.2.4'!$C$5:$H$5</c:f>
              <c:numCache>
                <c:formatCode>#\ ##0.0</c:formatCode>
                <c:ptCount val="6"/>
                <c:pt idx="0">
                  <c:v>16.819783000000001</c:v>
                </c:pt>
                <c:pt idx="1">
                  <c:v>16.290942999999999</c:v>
                </c:pt>
                <c:pt idx="2">
                  <c:v>17.38941445962416</c:v>
                </c:pt>
                <c:pt idx="3">
                  <c:v>11.377616</c:v>
                </c:pt>
                <c:pt idx="4" formatCode="0.0">
                  <c:v>11.684837999999999</c:v>
                </c:pt>
                <c:pt idx="5" formatCode="0.0">
                  <c:v>11.762631019999999</c:v>
                </c:pt>
              </c:numCache>
            </c:numRef>
          </c:val>
          <c:smooth val="1"/>
          <c:extLst>
            <c:ext xmlns:c16="http://schemas.microsoft.com/office/drawing/2014/chart" uri="{C3380CC4-5D6E-409C-BE32-E72D297353CC}">
              <c16:uniqueId val="{00000002-18AD-4D1D-89C0-44FA7F76FEB1}"/>
            </c:ext>
          </c:extLst>
        </c:ser>
        <c:ser>
          <c:idx val="2"/>
          <c:order val="2"/>
          <c:tx>
            <c:strRef>
              <c:f>'Figure 4.2.4'!$B$7</c:f>
              <c:strCache>
                <c:ptCount val="1"/>
                <c:pt idx="0">
                  <c:v>Amount of pension assets weighted for overal interest rate risk</c:v>
                </c:pt>
              </c:strCache>
            </c:strRef>
          </c:tx>
          <c:spPr>
            <a:ln w="25400">
              <a:solidFill>
                <a:srgbClr val="000080"/>
              </a:solidFill>
              <a:prstDash val="solid"/>
            </a:ln>
          </c:spPr>
          <c:marker>
            <c:spPr>
              <a:solidFill>
                <a:srgbClr val="000080"/>
              </a:solidFill>
              <a:ln>
                <a:solidFill>
                  <a:srgbClr val="000080"/>
                </a:solidFill>
                <a:prstDash val="solid"/>
              </a:ln>
            </c:spPr>
          </c:marker>
          <c:cat>
            <c:strRef>
              <c:f>'Figure 4.2.4'!$C$4:$H$4</c:f>
              <c:strCache>
                <c:ptCount val="6"/>
                <c:pt idx="0">
                  <c:v>01.01.2008</c:v>
                </c:pt>
                <c:pt idx="1">
                  <c:v>01.01.2009</c:v>
                </c:pt>
                <c:pt idx="2">
                  <c:v>01.01.2010</c:v>
                </c:pt>
                <c:pt idx="3">
                  <c:v>01.04.2010</c:v>
                </c:pt>
                <c:pt idx="4">
                  <c:v>01.07.2010</c:v>
                </c:pt>
                <c:pt idx="5">
                  <c:v>01.10.2010</c:v>
                </c:pt>
              </c:strCache>
            </c:strRef>
          </c:cat>
          <c:val>
            <c:numRef>
              <c:f>'Figure 4.2.4'!$C$7:$H$7</c:f>
              <c:numCache>
                <c:formatCode>#\ ##0.0</c:formatCode>
                <c:ptCount val="6"/>
                <c:pt idx="0">
                  <c:v>6.1880369999999996</c:v>
                </c:pt>
                <c:pt idx="1">
                  <c:v>5.6403610000000004</c:v>
                </c:pt>
                <c:pt idx="2">
                  <c:v>6.0841502075669709</c:v>
                </c:pt>
                <c:pt idx="3">
                  <c:v>0.68907099999999999</c:v>
                </c:pt>
                <c:pt idx="4" formatCode="0.0">
                  <c:v>0.78803299999999998</c:v>
                </c:pt>
                <c:pt idx="5" formatCode="0.0">
                  <c:v>0.92803400000000003</c:v>
                </c:pt>
              </c:numCache>
            </c:numRef>
          </c:val>
          <c:smooth val="0"/>
          <c:extLst>
            <c:ext xmlns:c16="http://schemas.microsoft.com/office/drawing/2014/chart" uri="{C3380CC4-5D6E-409C-BE32-E72D297353CC}">
              <c16:uniqueId val="{00000003-18AD-4D1D-89C0-44FA7F76FEB1}"/>
            </c:ext>
          </c:extLst>
        </c:ser>
        <c:dLbls>
          <c:showLegendKey val="0"/>
          <c:showVal val="0"/>
          <c:showCatName val="0"/>
          <c:showSerName val="0"/>
          <c:showPercent val="0"/>
          <c:showBubbleSize val="0"/>
        </c:dLbls>
        <c:marker val="1"/>
        <c:smooth val="0"/>
        <c:axId val="3"/>
        <c:axId val="4"/>
      </c:lineChart>
      <c:catAx>
        <c:axId val="559215712"/>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3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946870655419854E-2"/>
              <c:y val="0.29898002333041701"/>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15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3111738704870917"/>
              <c:y val="0.25000072907553222"/>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plotArea>
    <c:legend>
      <c:legendPos val="b"/>
      <c:layout>
        <c:manualLayout>
          <c:xMode val="edge"/>
          <c:yMode val="edge"/>
          <c:x val="2.6845696233781271E-2"/>
          <c:y val="0.68403009721577013"/>
          <c:w val="0.9217022373598236"/>
          <c:h val="0.29166765566560759"/>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93036987914457"/>
          <c:y val="9.2664267359939365E-2"/>
          <c:w val="0.84651258915401206"/>
          <c:h val="0.74903616115950988"/>
        </c:manualLayout>
      </c:layout>
      <c:lineChart>
        <c:grouping val="standard"/>
        <c:varyColors val="0"/>
        <c:ser>
          <c:idx val="0"/>
          <c:order val="0"/>
          <c:spPr>
            <a:ln w="25400">
              <a:solidFill>
                <a:srgbClr val="000080"/>
              </a:solidFill>
              <a:prstDash val="solid"/>
            </a:ln>
          </c:spPr>
          <c:marker>
            <c:symbol val="none"/>
          </c:marker>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4.2.5'!$C$4:$G$4</c:f>
              <c:strCache>
                <c:ptCount val="5"/>
                <c:pt idx="0">
                  <c:v>01.01.2009</c:v>
                </c:pt>
                <c:pt idx="1">
                  <c:v>01.01.2010</c:v>
                </c:pt>
                <c:pt idx="2">
                  <c:v>01.04.2010</c:v>
                </c:pt>
                <c:pt idx="3">
                  <c:v>01.07.2010</c:v>
                </c:pt>
                <c:pt idx="4">
                  <c:v>01.10.2010</c:v>
                </c:pt>
              </c:strCache>
            </c:strRef>
          </c:cat>
          <c:val>
            <c:numRef>
              <c:f>'Figure 4.2.5'!$C$19:$G$19</c:f>
              <c:numCache>
                <c:formatCode>#\ ##0.0</c:formatCode>
                <c:ptCount val="5"/>
                <c:pt idx="0">
                  <c:v>1.9447887855402624</c:v>
                </c:pt>
                <c:pt idx="1">
                  <c:v>3.8415933235699473</c:v>
                </c:pt>
                <c:pt idx="2">
                  <c:v>3.848087430711121</c:v>
                </c:pt>
                <c:pt idx="3">
                  <c:v>4.214449711265174</c:v>
                </c:pt>
                <c:pt idx="4">
                  <c:v>3.9174084845603265</c:v>
                </c:pt>
              </c:numCache>
            </c:numRef>
          </c:val>
          <c:smooth val="1"/>
          <c:extLst>
            <c:ext xmlns:c16="http://schemas.microsoft.com/office/drawing/2014/chart" uri="{C3380CC4-5D6E-409C-BE32-E72D297353CC}">
              <c16:uniqueId val="{00000000-3D2C-435B-B4B8-72629158C260}"/>
            </c:ext>
          </c:extLst>
        </c:ser>
        <c:dLbls>
          <c:showLegendKey val="0"/>
          <c:showVal val="0"/>
          <c:showCatName val="0"/>
          <c:showSerName val="0"/>
          <c:showPercent val="0"/>
          <c:showBubbleSize val="0"/>
        </c:dLbls>
        <c:smooth val="0"/>
        <c:axId val="559218008"/>
        <c:axId val="1"/>
      </c:lineChart>
      <c:catAx>
        <c:axId val="559218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6835988524690228E-2"/>
              <c:y val="0.39766272459185847"/>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1800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90909090909091"/>
          <c:y val="6.6860465116279064E-2"/>
          <c:w val="0.82045454545454544"/>
          <c:h val="0.60174418604651159"/>
        </c:manualLayout>
      </c:layout>
      <c:barChart>
        <c:barDir val="col"/>
        <c:grouping val="clustered"/>
        <c:varyColors val="0"/>
        <c:ser>
          <c:idx val="4"/>
          <c:order val="2"/>
          <c:tx>
            <c:strRef>
              <c:f>'Figure 4.2.6'!$B$7</c:f>
              <c:strCache>
                <c:ptCount val="1"/>
                <c:pt idx="0">
                  <c:v>Pension accumulations</c:v>
                </c:pt>
              </c:strCache>
            </c:strRef>
          </c:tx>
          <c:spPr>
            <a:gradFill rotWithShape="0">
              <a:gsLst>
                <a:gs pos="0">
                  <a:srgbClr val="00CCFF"/>
                </a:gs>
                <a:gs pos="100000">
                  <a:srgbClr val="00CCFF">
                    <a:gamma/>
                    <a:shade val="46275"/>
                    <a:invGamma/>
                  </a:srgbClr>
                </a:gs>
              </a:gsLst>
              <a:lin ang="0" scaled="1"/>
            </a:gradFill>
            <a:ln w="12700">
              <a:solidFill>
                <a:srgbClr val="00CCFF"/>
              </a:solidFill>
              <a:prstDash val="solid"/>
            </a:ln>
          </c:spPr>
          <c:invertIfNegative val="0"/>
          <c:cat>
            <c:strRef>
              <c:f>'Figure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'Figure 4.2.6'!$C$7:$M$7</c:f>
              <c:numCache>
                <c:formatCode>#\ ##0.0</c:formatCode>
                <c:ptCount val="11"/>
                <c:pt idx="0">
                  <c:v>648.5806796208941</c:v>
                </c:pt>
                <c:pt idx="1">
                  <c:v>909.69657199999995</c:v>
                </c:pt>
                <c:pt idx="2">
                  <c:v>1208.120845613</c:v>
                </c:pt>
                <c:pt idx="3">
                  <c:v>1420.50920748514</c:v>
                </c:pt>
                <c:pt idx="4">
                  <c:v>1536.4201867550569</c:v>
                </c:pt>
                <c:pt idx="5">
                  <c:v>1645.0791610000001</c:v>
                </c:pt>
                <c:pt idx="6">
                  <c:v>1754.6789041895001</c:v>
                </c:pt>
                <c:pt idx="7">
                  <c:v>1860.5084999999999</c:v>
                </c:pt>
                <c:pt idx="8">
                  <c:v>1956.115049</c:v>
                </c:pt>
                <c:pt idx="9" formatCode="0.0">
                  <c:v>2019.9629669999999</c:v>
                </c:pt>
                <c:pt idx="10">
                  <c:v>2129.6022520000001</c:v>
                </c:pt>
              </c:numCache>
            </c:numRef>
          </c:val>
          <c:extLst>
            <c:ext xmlns:c16="http://schemas.microsoft.com/office/drawing/2014/chart" uri="{C3380CC4-5D6E-409C-BE32-E72D297353CC}">
              <c16:uniqueId val="{00000000-9677-473E-B64A-10FC523DBCB9}"/>
            </c:ext>
          </c:extLst>
        </c:ser>
        <c:dLbls>
          <c:showLegendKey val="0"/>
          <c:showVal val="0"/>
          <c:showCatName val="0"/>
          <c:showSerName val="0"/>
          <c:showPercent val="0"/>
          <c:showBubbleSize val="0"/>
        </c:dLbls>
        <c:gapWidth val="150"/>
        <c:axId val="559227848"/>
        <c:axId val="1"/>
      </c:barChart>
      <c:lineChart>
        <c:grouping val="standard"/>
        <c:varyColors val="0"/>
        <c:ser>
          <c:idx val="0"/>
          <c:order val="0"/>
          <c:tx>
            <c:strRef>
              <c:f>'Figure 4.2.6'!$B$5</c:f>
              <c:strCache>
                <c:ptCount val="1"/>
                <c:pt idx="0">
                  <c:v>"Net" investment return</c:v>
                </c:pt>
              </c:strCache>
            </c:strRef>
          </c:tx>
          <c:spPr>
            <a:ln w="25400">
              <a:solidFill>
                <a:srgbClr val="0000FF"/>
              </a:solidFill>
              <a:prstDash val="sysDash"/>
            </a:ln>
          </c:spPr>
          <c:marker>
            <c:symbol val="none"/>
          </c:marker>
          <c:cat>
            <c:strRef>
              <c:f>'Figure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'Figure 4.2.6'!$C$5:$M$5</c:f>
              <c:numCache>
                <c:formatCode>#\ ##0.0</c:formatCode>
                <c:ptCount val="11"/>
                <c:pt idx="0">
                  <c:v>155.13358400000001</c:v>
                </c:pt>
                <c:pt idx="1">
                  <c:v>255.68970100000001</c:v>
                </c:pt>
                <c:pt idx="2">
                  <c:v>339.33911000000001</c:v>
                </c:pt>
                <c:pt idx="3">
                  <c:v>306.983407</c:v>
                </c:pt>
                <c:pt idx="4">
                  <c:v>367.18696499999999</c:v>
                </c:pt>
                <c:pt idx="5">
                  <c:v>410.75776881702956</c:v>
                </c:pt>
                <c:pt idx="6">
                  <c:v>452.39004699999998</c:v>
                </c:pt>
                <c:pt idx="7">
                  <c:v>481.66075000000001</c:v>
                </c:pt>
                <c:pt idx="8">
                  <c:v>517.25458300000003</c:v>
                </c:pt>
                <c:pt idx="9" formatCode="0.0">
                  <c:v>503.39572399999997</c:v>
                </c:pt>
                <c:pt idx="10">
                  <c:v>532.54604500000005</c:v>
                </c:pt>
              </c:numCache>
            </c:numRef>
          </c:val>
          <c:smooth val="1"/>
          <c:extLst>
            <c:ext xmlns:c16="http://schemas.microsoft.com/office/drawing/2014/chart" uri="{C3380CC4-5D6E-409C-BE32-E72D297353CC}">
              <c16:uniqueId val="{00000001-9677-473E-B64A-10FC523DBCB9}"/>
            </c:ext>
          </c:extLst>
        </c:ser>
        <c:ser>
          <c:idx val="2"/>
          <c:order val="1"/>
          <c:tx>
            <c:strRef>
              <c:f>'Figure 4.2.6'!$B$6</c:f>
              <c:strCache>
                <c:ptCount val="1"/>
                <c:pt idx="0">
                  <c:v>Pension contributions</c:v>
                </c:pt>
              </c:strCache>
            </c:strRef>
          </c:tx>
          <c:spPr>
            <a:ln w="25400">
              <a:solidFill>
                <a:srgbClr val="000080"/>
              </a:solidFill>
              <a:prstDash val="solid"/>
            </a:ln>
          </c:spPr>
          <c:marker>
            <c:symbol val="none"/>
          </c:marker>
          <c:cat>
            <c:strRef>
              <c:f>'Figure 4.2.6'!$C$4:$M$4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'Figure 4.2.6'!$C$6:$M$6</c:f>
              <c:numCache>
                <c:formatCode>#\ ##0.0</c:formatCode>
                <c:ptCount val="11"/>
                <c:pt idx="0">
                  <c:v>512.42545399999995</c:v>
                </c:pt>
                <c:pt idx="1">
                  <c:v>683.88844099999994</c:v>
                </c:pt>
                <c:pt idx="2">
                  <c:v>912.124055</c:v>
                </c:pt>
                <c:pt idx="3">
                  <c:v>1184.662861</c:v>
                </c:pt>
                <c:pt idx="4">
                  <c:v>1252.5228569999999</c:v>
                </c:pt>
                <c:pt idx="5">
                  <c:v>1328.0535030000001</c:v>
                </c:pt>
                <c:pt idx="6">
                  <c:v>1403.0632009999999</c:v>
                </c:pt>
                <c:pt idx="7">
                  <c:v>1488.803408</c:v>
                </c:pt>
                <c:pt idx="8">
                  <c:v>1565.544721</c:v>
                </c:pt>
                <c:pt idx="9" formatCode="0.0">
                  <c:v>1628.0466200000001</c:v>
                </c:pt>
                <c:pt idx="10">
                  <c:v>1720.448169</c:v>
                </c:pt>
              </c:numCache>
            </c:numRef>
          </c:val>
          <c:smooth val="1"/>
          <c:extLst>
            <c:ext xmlns:c16="http://schemas.microsoft.com/office/drawing/2014/chart" uri="{C3380CC4-5D6E-409C-BE32-E72D297353CC}">
              <c16:uniqueId val="{00000002-9677-473E-B64A-10FC523DBCB9}"/>
            </c:ext>
          </c:extLst>
        </c:ser>
        <c:dLbls>
          <c:showLegendKey val="0"/>
          <c:showVal val="0"/>
          <c:showCatName val="0"/>
          <c:showSerName val="0"/>
          <c:showPercent val="0"/>
          <c:showBubbleSize val="0"/>
        </c:dLbls>
        <c:marker val="1"/>
        <c:smooth val="0"/>
        <c:axId val="559227848"/>
        <c:axId val="1"/>
      </c:lineChart>
      <c:catAx>
        <c:axId val="55922784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noMultiLvlLbl val="0"/>
      </c:catAx>
      <c:valAx>
        <c:axId val="1"/>
        <c:scaling>
          <c:orientation val="minMax"/>
          <c:max val="22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8.1157241708422808E-3"/>
              <c:y val="0.30640725141915404"/>
            </c:manualLayout>
          </c:layout>
          <c:overlay val="0"/>
          <c:spPr>
            <a:solidFill>
              <a:sysClr val="window" lastClr="FFFFFF"/>
            </a:solidFill>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27848"/>
        <c:crosses val="autoZero"/>
        <c:crossBetween val="between"/>
        <c:majorUnit val="400"/>
      </c:valAx>
    </c:plotArea>
    <c:legend>
      <c:legendPos val="b"/>
      <c:layout>
        <c:manualLayout>
          <c:xMode val="edge"/>
          <c:yMode val="edge"/>
          <c:wMode val="edge"/>
          <c:hMode val="edge"/>
          <c:x val="1.1363636363636364E-2"/>
          <c:y val="0.85755813953488369"/>
          <c:w val="0.99318181818181817"/>
          <c:h val="0.9912790697674418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33" l="0.70000000000000062" r="0.70000000000000062" t="0.75000000000000133"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27472527472533E-2"/>
          <c:y val="5.6000109375213623E-2"/>
          <c:w val="0.91868131868131864"/>
          <c:h val="0.76800150000292966"/>
        </c:manualLayout>
      </c:layout>
      <c:barChart>
        <c:barDir val="col"/>
        <c:grouping val="clustered"/>
        <c:varyColors val="0"/>
        <c:ser>
          <c:idx val="0"/>
          <c:order val="0"/>
          <c:tx>
            <c:strRef>
              <c:f>'Figure 4.3.1'!#REF!</c:f>
              <c:strCache>
                <c:ptCount val="1"/>
                <c:pt idx="0">
                  <c:v>#ССЫЛКА!</c:v>
                </c:pt>
              </c:strCache>
            </c:strRef>
          </c:tx>
          <c:spPr>
            <a:solidFill>
              <a:srgbClr val="3366FF"/>
            </a:solidFill>
            <a:ln w="12700">
              <a:solidFill>
                <a:srgbClr val="000000"/>
              </a:solidFill>
              <a:prstDash val="solid"/>
            </a:ln>
          </c:spPr>
          <c:invertIfNegative val="0"/>
          <c:cat>
            <c:strRef>
              <c:f>'Figure 4.3.1'!$C$4:$J$4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4.3.1'!$C$5:$J$5</c:f>
              <c:numCache>
                <c:formatCode>#\ ##0.0</c:formatCode>
                <c:ptCount val="8"/>
                <c:pt idx="0">
                  <c:v>99.704812000000004</c:v>
                </c:pt>
                <c:pt idx="1">
                  <c:v>81.767296999999999</c:v>
                </c:pt>
                <c:pt idx="2">
                  <c:v>108.494382</c:v>
                </c:pt>
                <c:pt idx="3">
                  <c:v>162.41471200000001</c:v>
                </c:pt>
                <c:pt idx="4">
                  <c:v>178.77581000000001</c:v>
                </c:pt>
                <c:pt idx="5">
                  <c:v>158.31827799999999</c:v>
                </c:pt>
                <c:pt idx="6">
                  <c:v>173.61781300000001</c:v>
                </c:pt>
                <c:pt idx="7">
                  <c:v>179.90784600000001</c:v>
                </c:pt>
              </c:numCache>
            </c:numRef>
          </c:val>
          <c:extLst>
            <c:ext xmlns:c16="http://schemas.microsoft.com/office/drawing/2014/chart" uri="{C3380CC4-5D6E-409C-BE32-E72D297353CC}">
              <c16:uniqueId val="{00000000-0037-4DB4-A580-04EB3B509D1D}"/>
            </c:ext>
          </c:extLst>
        </c:ser>
        <c:dLbls>
          <c:showLegendKey val="0"/>
          <c:showVal val="0"/>
          <c:showCatName val="0"/>
          <c:showSerName val="0"/>
          <c:showPercent val="0"/>
          <c:showBubbleSize val="0"/>
        </c:dLbls>
        <c:gapWidth val="150"/>
        <c:axId val="559232768"/>
        <c:axId val="1"/>
      </c:barChart>
      <c:catAx>
        <c:axId val="55923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32768"/>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25593603129"/>
          <c:y val="3.1630233946388475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5988372093023256"/>
          <c:y val="0.32130020536052672"/>
          <c:w val="0.71511627906976749"/>
          <c:h val="0.35379123736327661"/>
        </c:manualLayout>
      </c:layout>
      <c:pie3DChart>
        <c:varyColors val="1"/>
        <c:ser>
          <c:idx val="0"/>
          <c:order val="0"/>
          <c:tx>
            <c:strRef>
              <c:f>'Figure 4.3.2'!$C$5</c:f>
              <c:strCache>
                <c:ptCount val="1"/>
                <c:pt idx="0">
                  <c:v>01.10.2009</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DACA-4EAB-8BE1-AC06D8EDE8D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DACA-4EAB-8BE1-AC06D8EDE8D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ACA-4EAB-8BE1-AC06D8EDE8DC}"/>
              </c:ext>
            </c:extLst>
          </c:dPt>
          <c:dLbls>
            <c:dLbl>
              <c:idx val="0"/>
              <c:layout>
                <c:manualLayout>
                  <c:x val="9.3832631386193036E-2"/>
                  <c:y val="-5.6485344545310172E-2"/>
                </c:manualLayout>
              </c:layout>
              <c:tx>
                <c:rich>
                  <a:bodyPr/>
                  <a:lstStyle/>
                  <a:p>
                    <a:pPr>
                      <a:defRPr sz="770" b="0" i="0" u="none" strike="noStrike" baseline="0">
                        <a:solidFill>
                          <a:srgbClr val="000000"/>
                        </a:solidFill>
                        <a:latin typeface="Times New Roman"/>
                        <a:ea typeface="Times New Roman"/>
                        <a:cs typeface="Times New Roman"/>
                      </a:defRPr>
                    </a:pPr>
                    <a:r>
                      <a:rPr lang="en-US"/>
                      <a:t>Loans to financial organizations     
12.0%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A-4EAB-8BE1-AC06D8EDE8DC}"/>
                </c:ext>
              </c:extLst>
            </c:dLbl>
            <c:dLbl>
              <c:idx val="1"/>
              <c:layout>
                <c:manualLayout>
                  <c:x val="0.21104468046145394"/>
                  <c:y val="3.654347079389237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CA-4EAB-8BE1-AC06D8EDE8DC}"/>
                </c:ext>
              </c:extLst>
            </c:dLbl>
            <c:dLbl>
              <c:idx val="2"/>
              <c:layout>
                <c:manualLayout>
                  <c:x val="-9.0188410691652177E-2"/>
                  <c:y val="-5.4479082973620141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CA-4EAB-8BE1-AC06D8EDE8DC}"/>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4.3.2'!$B$6:$B$8</c:f>
              <c:strCache>
                <c:ptCount val="3"/>
                <c:pt idx="0">
                  <c:v>Loans to financial organizations</c:v>
                </c:pt>
                <c:pt idx="1">
                  <c:v>Loans to other legal entities</c:v>
                </c:pt>
                <c:pt idx="2">
                  <c:v>Loans to individuals</c:v>
                </c:pt>
              </c:strCache>
            </c:strRef>
          </c:cat>
          <c:val>
            <c:numRef>
              <c:f>'Figure 4.3.2'!$C$6:$C$8</c:f>
              <c:numCache>
                <c:formatCode>#,##0</c:formatCode>
                <c:ptCount val="3"/>
                <c:pt idx="0">
                  <c:v>26709301</c:v>
                </c:pt>
                <c:pt idx="1">
                  <c:v>172951771</c:v>
                </c:pt>
                <c:pt idx="2">
                  <c:v>22866080</c:v>
                </c:pt>
              </c:numCache>
            </c:numRef>
          </c:val>
          <c:extLst>
            <c:ext xmlns:c16="http://schemas.microsoft.com/office/drawing/2014/chart" uri="{C3380CC4-5D6E-409C-BE32-E72D297353CC}">
              <c16:uniqueId val="{00000003-DACA-4EAB-8BE1-AC06D8EDE8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4972743792"/>
          <c:y val="3.1630123157682211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461686390754796E-2"/>
          <c:y val="0.3923076923076923"/>
          <c:w val="0.73538572023094984"/>
          <c:h val="0.36538461538461536"/>
        </c:manualLayout>
      </c:layout>
      <c:pie3DChart>
        <c:varyColors val="1"/>
        <c:ser>
          <c:idx val="0"/>
          <c:order val="0"/>
          <c:tx>
            <c:strRef>
              <c:f>'Figure 4.3.2'!$D$5</c:f>
              <c:strCache>
                <c:ptCount val="1"/>
                <c:pt idx="0">
                  <c:v>01.10.2010</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E87-4E8A-ADFC-B6A7A10542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EE87-4E8A-ADFC-B6A7A105427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E87-4E8A-ADFC-B6A7A1054271}"/>
              </c:ext>
            </c:extLst>
          </c:dPt>
          <c:dLbls>
            <c:dLbl>
              <c:idx val="0"/>
              <c:layout>
                <c:manualLayout>
                  <c:x val="0.2004626540326527"/>
                  <c:y val="-3.9674804800343355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E87-4E8A-ADFC-B6A7A1054271}"/>
                </c:ext>
              </c:extLst>
            </c:dLbl>
            <c:dLbl>
              <c:idx val="1"/>
              <c:layout>
                <c:manualLayout>
                  <c:x val="0.27502619414707968"/>
                  <c:y val="1.0931556632344075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E87-4E8A-ADFC-B6A7A1054271}"/>
                </c:ext>
              </c:extLst>
            </c:dLbl>
            <c:dLbl>
              <c:idx val="2"/>
              <c:layout>
                <c:manualLayout>
                  <c:x val="-0.1365048460212604"/>
                  <c:y val="-0.14438764385221078"/>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E87-4E8A-ADFC-B6A7A1054271}"/>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4.3.2'!$B$6:$B$8</c:f>
              <c:strCache>
                <c:ptCount val="3"/>
                <c:pt idx="0">
                  <c:v>Loans to financial organizations</c:v>
                </c:pt>
                <c:pt idx="1">
                  <c:v>Loans to other legal entities</c:v>
                </c:pt>
                <c:pt idx="2">
                  <c:v>Loans to individuals</c:v>
                </c:pt>
              </c:strCache>
            </c:strRef>
          </c:cat>
          <c:val>
            <c:numRef>
              <c:f>'Figure 4.3.2'!$D$6:$D$8</c:f>
              <c:numCache>
                <c:formatCode>#,##0</c:formatCode>
                <c:ptCount val="3"/>
                <c:pt idx="0">
                  <c:v>23532423</c:v>
                </c:pt>
                <c:pt idx="1">
                  <c:v>157790722</c:v>
                </c:pt>
                <c:pt idx="2">
                  <c:v>22117124</c:v>
                </c:pt>
              </c:numCache>
            </c:numRef>
          </c:val>
          <c:extLst>
            <c:ext xmlns:c16="http://schemas.microsoft.com/office/drawing/2014/chart" uri="{C3380CC4-5D6E-409C-BE32-E72D297353CC}">
              <c16:uniqueId val="{00000003-EE87-4E8A-ADFC-B6A7A105427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389267110841917"/>
          <c:y val="7.0122140244280484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461686390754796E-2"/>
          <c:y val="0.42913385826771655"/>
          <c:w val="0.52000078125117377"/>
          <c:h val="0.26377952755905509"/>
        </c:manualLayout>
      </c:layout>
      <c:pie3DChart>
        <c:varyColors val="1"/>
        <c:ser>
          <c:idx val="0"/>
          <c:order val="0"/>
          <c:tx>
            <c:strRef>
              <c:f>'Figure 4.3.3'!$C$5</c:f>
              <c:strCache>
                <c:ptCount val="1"/>
                <c:pt idx="0">
                  <c:v>01.10.2009</c:v>
                </c:pt>
              </c:strCache>
            </c:strRef>
          </c:tx>
          <c:spPr>
            <a:solidFill>
              <a:srgbClr val="9999FF"/>
            </a:solidFill>
            <a:ln w="12700">
              <a:solidFill>
                <a:srgbClr val="000000"/>
              </a:solidFill>
              <a:prstDash val="solid"/>
            </a:ln>
          </c:spPr>
          <c:explosion val="15"/>
          <c:dPt>
            <c:idx val="0"/>
            <c:bubble3D val="0"/>
            <c:extLst>
              <c:ext xmlns:c16="http://schemas.microsoft.com/office/drawing/2014/chart" uri="{C3380CC4-5D6E-409C-BE32-E72D297353CC}">
                <c16:uniqueId val="{00000000-0EC2-44E4-8C58-B72795F927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EC2-44E4-8C58-B72795F927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EC2-44E4-8C58-B72795F927B4}"/>
              </c:ext>
            </c:extLst>
          </c:dPt>
          <c:dLbls>
            <c:dLbl>
              <c:idx val="0"/>
              <c:layout>
                <c:manualLayout>
                  <c:x val="2.7767240461563092E-2"/>
                  <c:y val="0.1314128185550864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C2-44E4-8C58-B72795F927B4}"/>
                </c:ext>
              </c:extLst>
            </c:dLbl>
            <c:dLbl>
              <c:idx val="1"/>
              <c:layout>
                <c:manualLayout>
                  <c:x val="-4.7440011196544687E-2"/>
                  <c:y val="-6.986001764425543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C2-44E4-8C58-B72795F927B4}"/>
                </c:ext>
              </c:extLst>
            </c:dLbl>
            <c:dLbl>
              <c:idx val="2"/>
              <c:layout>
                <c:manualLayout>
                  <c:x val="5.277283985851542E-2"/>
                  <c:y val="-8.247036756792851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C2-44E4-8C58-B72795F927B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4.3.3'!$B$6:$B$8</c:f>
              <c:strCache>
                <c:ptCount val="3"/>
                <c:pt idx="0">
                  <c:v>Standard</c:v>
                </c:pt>
                <c:pt idx="1">
                  <c:v>Doubtful</c:v>
                </c:pt>
                <c:pt idx="2">
                  <c:v>Loss</c:v>
                </c:pt>
              </c:strCache>
            </c:strRef>
          </c:cat>
          <c:val>
            <c:numRef>
              <c:f>'Figure 4.3.3'!$C$6:$C$8</c:f>
              <c:numCache>
                <c:formatCode>#,##0</c:formatCode>
                <c:ptCount val="3"/>
                <c:pt idx="0">
                  <c:v>189865167</c:v>
                </c:pt>
                <c:pt idx="1">
                  <c:v>20127091</c:v>
                </c:pt>
                <c:pt idx="2">
                  <c:v>12534894</c:v>
                </c:pt>
              </c:numCache>
            </c:numRef>
          </c:val>
          <c:extLst>
            <c:ext xmlns:c16="http://schemas.microsoft.com/office/drawing/2014/chart" uri="{C3380CC4-5D6E-409C-BE32-E72D297353CC}">
              <c16:uniqueId val="{00000003-0EC2-44E4-8C58-B72795F927B4}"/>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6769327680193813"/>
          <c:y val="0.44094488188976377"/>
          <c:w val="0.9876935998384816"/>
          <c:h val="0.728346456692913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56857855361589E-2"/>
          <c:y val="5.882365009447646E-2"/>
          <c:w val="0.87032418952618451"/>
          <c:h val="0.51680778297290031"/>
        </c:manualLayout>
      </c:layout>
      <c:lineChart>
        <c:grouping val="standard"/>
        <c:varyColors val="0"/>
        <c:ser>
          <c:idx val="0"/>
          <c:order val="0"/>
          <c:tx>
            <c:strRef>
              <c:f>'Figure 2.1.12'!$C$4</c:f>
              <c:strCache>
                <c:ptCount val="1"/>
                <c:pt idx="0">
                  <c:v>Kazakhstan</c:v>
                </c:pt>
              </c:strCache>
            </c:strRef>
          </c:tx>
          <c:spPr>
            <a:ln w="12700">
              <a:solidFill>
                <a:srgbClr val="000080"/>
              </a:solidFill>
              <a:prstDash val="solid"/>
            </a:ln>
          </c:spPr>
          <c:marker>
            <c:symbol val="none"/>
          </c:marker>
          <c:cat>
            <c:numRef>
              <c:f>'Figure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'Figure 2.1.12'!$C$5:$C$733</c:f>
              <c:numCache>
                <c:formatCode>General</c:formatCode>
                <c:ptCount val="729"/>
                <c:pt idx="0">
                  <c:v>1048.4270000000001</c:v>
                </c:pt>
                <c:pt idx="1">
                  <c:v>1048.3399999999999</c:v>
                </c:pt>
                <c:pt idx="2">
                  <c:v>1075.6559999999999</c:v>
                </c:pt>
                <c:pt idx="3">
                  <c:v>1084.5810000000001</c:v>
                </c:pt>
                <c:pt idx="4">
                  <c:v>1084.5810000000001</c:v>
                </c:pt>
                <c:pt idx="5">
                  <c:v>1084.087</c:v>
                </c:pt>
                <c:pt idx="6">
                  <c:v>1105.8910000000001</c:v>
                </c:pt>
                <c:pt idx="7">
                  <c:v>1106.9449999999999</c:v>
                </c:pt>
                <c:pt idx="8">
                  <c:v>1124.5219999999999</c:v>
                </c:pt>
                <c:pt idx="9">
                  <c:v>1133.73</c:v>
                </c:pt>
                <c:pt idx="10">
                  <c:v>1145.567</c:v>
                </c:pt>
                <c:pt idx="11">
                  <c:v>1102.691</c:v>
                </c:pt>
                <c:pt idx="12">
                  <c:v>1108.058</c:v>
                </c:pt>
                <c:pt idx="13">
                  <c:v>1068.597</c:v>
                </c:pt>
                <c:pt idx="14">
                  <c:v>1052.9349999999999</c:v>
                </c:pt>
                <c:pt idx="15">
                  <c:v>1053.635</c:v>
                </c:pt>
                <c:pt idx="16">
                  <c:v>1034.047</c:v>
                </c:pt>
                <c:pt idx="17">
                  <c:v>1031.4960000000001</c:v>
                </c:pt>
                <c:pt idx="18">
                  <c:v>1037.2449999999999</c:v>
                </c:pt>
                <c:pt idx="19">
                  <c:v>1038.0160000000001</c:v>
                </c:pt>
                <c:pt idx="20">
                  <c:v>1024.596</c:v>
                </c:pt>
                <c:pt idx="21">
                  <c:v>1001.7910000000001</c:v>
                </c:pt>
                <c:pt idx="22">
                  <c:v>1005.702</c:v>
                </c:pt>
                <c:pt idx="23">
                  <c:v>1021.0690000000001</c:v>
                </c:pt>
                <c:pt idx="24">
                  <c:v>1019.1180000000001</c:v>
                </c:pt>
                <c:pt idx="25">
                  <c:v>1021.9540000000001</c:v>
                </c:pt>
                <c:pt idx="26">
                  <c:v>991.327</c:v>
                </c:pt>
                <c:pt idx="27">
                  <c:v>991.16200000000003</c:v>
                </c:pt>
                <c:pt idx="28">
                  <c:v>981.63200000000006</c:v>
                </c:pt>
                <c:pt idx="29">
                  <c:v>982.67600000000004</c:v>
                </c:pt>
                <c:pt idx="30">
                  <c:v>982.43100000000004</c:v>
                </c:pt>
                <c:pt idx="31">
                  <c:v>1013.088</c:v>
                </c:pt>
                <c:pt idx="32">
                  <c:v>1014.573</c:v>
                </c:pt>
                <c:pt idx="33">
                  <c:v>1021.006</c:v>
                </c:pt>
                <c:pt idx="34">
                  <c:v>1047.3040000000001</c:v>
                </c:pt>
                <c:pt idx="35">
                  <c:v>1060.7380000000001</c:v>
                </c:pt>
                <c:pt idx="36">
                  <c:v>1095.2909999999999</c:v>
                </c:pt>
                <c:pt idx="37">
                  <c:v>1123.865</c:v>
                </c:pt>
                <c:pt idx="38">
                  <c:v>1070.239</c:v>
                </c:pt>
                <c:pt idx="39">
                  <c:v>1067.087</c:v>
                </c:pt>
                <c:pt idx="40">
                  <c:v>1072.5309999999999</c:v>
                </c:pt>
                <c:pt idx="41">
                  <c:v>1069.0029999999999</c:v>
                </c:pt>
                <c:pt idx="42">
                  <c:v>1049.6469999999999</c:v>
                </c:pt>
                <c:pt idx="43">
                  <c:v>1024.749</c:v>
                </c:pt>
                <c:pt idx="44">
                  <c:v>1024.7070000000001</c:v>
                </c:pt>
                <c:pt idx="45">
                  <c:v>1030.751</c:v>
                </c:pt>
                <c:pt idx="46">
                  <c:v>1043.6290000000001</c:v>
                </c:pt>
                <c:pt idx="47">
                  <c:v>1045.1479999999999</c:v>
                </c:pt>
                <c:pt idx="48">
                  <c:v>1037.395</c:v>
                </c:pt>
                <c:pt idx="49">
                  <c:v>1037.395</c:v>
                </c:pt>
                <c:pt idx="50">
                  <c:v>1061.9849999999999</c:v>
                </c:pt>
                <c:pt idx="51">
                  <c:v>1062.366</c:v>
                </c:pt>
                <c:pt idx="52">
                  <c:v>1060.614</c:v>
                </c:pt>
                <c:pt idx="53">
                  <c:v>1067.7830000000001</c:v>
                </c:pt>
                <c:pt idx="54">
                  <c:v>1034.654</c:v>
                </c:pt>
                <c:pt idx="55">
                  <c:v>1033.498</c:v>
                </c:pt>
                <c:pt idx="56">
                  <c:v>1040.3630000000001</c:v>
                </c:pt>
                <c:pt idx="57">
                  <c:v>1041.442</c:v>
                </c:pt>
                <c:pt idx="58">
                  <c:v>1013.221</c:v>
                </c:pt>
                <c:pt idx="59">
                  <c:v>1012.8430000000001</c:v>
                </c:pt>
                <c:pt idx="60">
                  <c:v>1015.184</c:v>
                </c:pt>
                <c:pt idx="61">
                  <c:v>999.85</c:v>
                </c:pt>
                <c:pt idx="62">
                  <c:v>998.63</c:v>
                </c:pt>
                <c:pt idx="63">
                  <c:v>999.26300000000003</c:v>
                </c:pt>
                <c:pt idx="64">
                  <c:v>994.327</c:v>
                </c:pt>
                <c:pt idx="65">
                  <c:v>1006.0260000000001</c:v>
                </c:pt>
                <c:pt idx="66">
                  <c:v>1008.729</c:v>
                </c:pt>
                <c:pt idx="67">
                  <c:v>1004.8630000000001</c:v>
                </c:pt>
                <c:pt idx="68">
                  <c:v>993.42200000000003</c:v>
                </c:pt>
                <c:pt idx="69">
                  <c:v>1001.498</c:v>
                </c:pt>
                <c:pt idx="70">
                  <c:v>1018.758</c:v>
                </c:pt>
                <c:pt idx="71">
                  <c:v>1041.2080000000001</c:v>
                </c:pt>
                <c:pt idx="72">
                  <c:v>1050.7909999999999</c:v>
                </c:pt>
                <c:pt idx="73">
                  <c:v>1075.741</c:v>
                </c:pt>
                <c:pt idx="74">
                  <c:v>1061.6959999999999</c:v>
                </c:pt>
                <c:pt idx="75">
                  <c:v>1056.027</c:v>
                </c:pt>
                <c:pt idx="76">
                  <c:v>1063.8120000000001</c:v>
                </c:pt>
                <c:pt idx="77">
                  <c:v>1067.3420000000001</c:v>
                </c:pt>
                <c:pt idx="78">
                  <c:v>1062.97</c:v>
                </c:pt>
                <c:pt idx="79">
                  <c:v>1072.335</c:v>
                </c:pt>
                <c:pt idx="80">
                  <c:v>1067.115</c:v>
                </c:pt>
                <c:pt idx="81">
                  <c:v>1090.56</c:v>
                </c:pt>
                <c:pt idx="82">
                  <c:v>1092.299</c:v>
                </c:pt>
                <c:pt idx="83">
                  <c:v>1081.0930000000001</c:v>
                </c:pt>
                <c:pt idx="84">
                  <c:v>1087.105</c:v>
                </c:pt>
                <c:pt idx="85">
                  <c:v>1069.9159999999999</c:v>
                </c:pt>
                <c:pt idx="86">
                  <c:v>1050.498</c:v>
                </c:pt>
                <c:pt idx="87">
                  <c:v>1050.498</c:v>
                </c:pt>
                <c:pt idx="88">
                  <c:v>1050.498</c:v>
                </c:pt>
                <c:pt idx="89">
                  <c:v>1072.528</c:v>
                </c:pt>
                <c:pt idx="90">
                  <c:v>1084.492</c:v>
                </c:pt>
                <c:pt idx="91">
                  <c:v>1086.979</c:v>
                </c:pt>
                <c:pt idx="92">
                  <c:v>1105.575</c:v>
                </c:pt>
                <c:pt idx="93">
                  <c:v>1105.575</c:v>
                </c:pt>
                <c:pt idx="94">
                  <c:v>1130.069</c:v>
                </c:pt>
                <c:pt idx="95">
                  <c:v>1134.0540000000001</c:v>
                </c:pt>
                <c:pt idx="96">
                  <c:v>1137.4649999999999</c:v>
                </c:pt>
                <c:pt idx="97">
                  <c:v>1126.009</c:v>
                </c:pt>
                <c:pt idx="98">
                  <c:v>1137.5540000000001</c:v>
                </c:pt>
                <c:pt idx="99">
                  <c:v>1145.288</c:v>
                </c:pt>
                <c:pt idx="100">
                  <c:v>1137.9560000000001</c:v>
                </c:pt>
                <c:pt idx="101">
                  <c:v>1158.08</c:v>
                </c:pt>
                <c:pt idx="102">
                  <c:v>1160.932</c:v>
                </c:pt>
                <c:pt idx="103">
                  <c:v>1151.3510000000001</c:v>
                </c:pt>
                <c:pt idx="104">
                  <c:v>1135.0430000000001</c:v>
                </c:pt>
                <c:pt idx="105">
                  <c:v>1140.674</c:v>
                </c:pt>
                <c:pt idx="106">
                  <c:v>1110.2729999999999</c:v>
                </c:pt>
                <c:pt idx="107">
                  <c:v>1106.8869999999999</c:v>
                </c:pt>
                <c:pt idx="108">
                  <c:v>1109.2090000000001</c:v>
                </c:pt>
                <c:pt idx="109">
                  <c:v>1101.739</c:v>
                </c:pt>
                <c:pt idx="110">
                  <c:v>1119.8610000000001</c:v>
                </c:pt>
                <c:pt idx="111">
                  <c:v>1110.328</c:v>
                </c:pt>
                <c:pt idx="112">
                  <c:v>1098.0219999999999</c:v>
                </c:pt>
                <c:pt idx="113">
                  <c:v>1121.317</c:v>
                </c:pt>
                <c:pt idx="114">
                  <c:v>1120.5740000000001</c:v>
                </c:pt>
                <c:pt idx="115">
                  <c:v>1098.489</c:v>
                </c:pt>
                <c:pt idx="116">
                  <c:v>1089.4470000000001</c:v>
                </c:pt>
                <c:pt idx="117">
                  <c:v>1103.271</c:v>
                </c:pt>
                <c:pt idx="118">
                  <c:v>1081.7860000000001</c:v>
                </c:pt>
                <c:pt idx="119">
                  <c:v>1081.4829999999999</c:v>
                </c:pt>
                <c:pt idx="120">
                  <c:v>1078.0810000000001</c:v>
                </c:pt>
                <c:pt idx="121">
                  <c:v>1068.904</c:v>
                </c:pt>
                <c:pt idx="122">
                  <c:v>1073.4649999999999</c:v>
                </c:pt>
                <c:pt idx="123">
                  <c:v>1106.877</c:v>
                </c:pt>
                <c:pt idx="124">
                  <c:v>1071.2819999999999</c:v>
                </c:pt>
                <c:pt idx="125">
                  <c:v>1062.213</c:v>
                </c:pt>
                <c:pt idx="126">
                  <c:v>1061.8610000000001</c:v>
                </c:pt>
                <c:pt idx="127">
                  <c:v>1124.8990000000001</c:v>
                </c:pt>
                <c:pt idx="128">
                  <c:v>1101.4690000000001</c:v>
                </c:pt>
                <c:pt idx="129">
                  <c:v>1057.2249999999999</c:v>
                </c:pt>
                <c:pt idx="130">
                  <c:v>1058.145</c:v>
                </c:pt>
                <c:pt idx="131">
                  <c:v>1059.4370000000001</c:v>
                </c:pt>
                <c:pt idx="132">
                  <c:v>1037.979</c:v>
                </c:pt>
                <c:pt idx="133">
                  <c:v>1038.1079999999999</c:v>
                </c:pt>
                <c:pt idx="134">
                  <c:v>1038.1079999999999</c:v>
                </c:pt>
                <c:pt idx="135">
                  <c:v>1000.456</c:v>
                </c:pt>
                <c:pt idx="136">
                  <c:v>968.56500000000005</c:v>
                </c:pt>
                <c:pt idx="137">
                  <c:v>1002.724</c:v>
                </c:pt>
                <c:pt idx="138">
                  <c:v>1010.9060000000001</c:v>
                </c:pt>
                <c:pt idx="139">
                  <c:v>1011.817</c:v>
                </c:pt>
                <c:pt idx="140">
                  <c:v>1003.12</c:v>
                </c:pt>
                <c:pt idx="141">
                  <c:v>987.03300000000002</c:v>
                </c:pt>
                <c:pt idx="142">
                  <c:v>986.29399999999998</c:v>
                </c:pt>
                <c:pt idx="143">
                  <c:v>949.351</c:v>
                </c:pt>
                <c:pt idx="144">
                  <c:v>950.29399999999998</c:v>
                </c:pt>
                <c:pt idx="145">
                  <c:v>941.70299999999997</c:v>
                </c:pt>
                <c:pt idx="146">
                  <c:v>949.70699999999999</c:v>
                </c:pt>
                <c:pt idx="147">
                  <c:v>928.53800000000001</c:v>
                </c:pt>
                <c:pt idx="148">
                  <c:v>911.22900000000004</c:v>
                </c:pt>
                <c:pt idx="149">
                  <c:v>923.45299999999997</c:v>
                </c:pt>
                <c:pt idx="150">
                  <c:v>909.05799999999999</c:v>
                </c:pt>
                <c:pt idx="151">
                  <c:v>935.81500000000005</c:v>
                </c:pt>
                <c:pt idx="152">
                  <c:v>935.81500000000005</c:v>
                </c:pt>
                <c:pt idx="153">
                  <c:v>931.32100000000003</c:v>
                </c:pt>
                <c:pt idx="154">
                  <c:v>909.721</c:v>
                </c:pt>
                <c:pt idx="155">
                  <c:v>875.90700000000004</c:v>
                </c:pt>
                <c:pt idx="156">
                  <c:v>861.69799999999998</c:v>
                </c:pt>
                <c:pt idx="157">
                  <c:v>900.90600000000006</c:v>
                </c:pt>
                <c:pt idx="158">
                  <c:v>866.06600000000003</c:v>
                </c:pt>
                <c:pt idx="159">
                  <c:v>844.08100000000002</c:v>
                </c:pt>
                <c:pt idx="160">
                  <c:v>838.00099999999998</c:v>
                </c:pt>
                <c:pt idx="161">
                  <c:v>842.30600000000004</c:v>
                </c:pt>
                <c:pt idx="162">
                  <c:v>853.34699999999998</c:v>
                </c:pt>
                <c:pt idx="163">
                  <c:v>862.31799999999998</c:v>
                </c:pt>
                <c:pt idx="164">
                  <c:v>832.92899999999997</c:v>
                </c:pt>
                <c:pt idx="165">
                  <c:v>831.06900000000007</c:v>
                </c:pt>
                <c:pt idx="166">
                  <c:v>831.90899999999999</c:v>
                </c:pt>
                <c:pt idx="167">
                  <c:v>824.06900000000007</c:v>
                </c:pt>
                <c:pt idx="168">
                  <c:v>826.51700000000005</c:v>
                </c:pt>
                <c:pt idx="169">
                  <c:v>828.95500000000004</c:v>
                </c:pt>
                <c:pt idx="170">
                  <c:v>786.20299999999997</c:v>
                </c:pt>
                <c:pt idx="171">
                  <c:v>773.33</c:v>
                </c:pt>
                <c:pt idx="172">
                  <c:v>772.93399999999997</c:v>
                </c:pt>
                <c:pt idx="173">
                  <c:v>772.25599999999997</c:v>
                </c:pt>
                <c:pt idx="174">
                  <c:v>772.48099999999999</c:v>
                </c:pt>
                <c:pt idx="175">
                  <c:v>764.14400000000001</c:v>
                </c:pt>
                <c:pt idx="176">
                  <c:v>770.65300000000002</c:v>
                </c:pt>
                <c:pt idx="177">
                  <c:v>733.21</c:v>
                </c:pt>
                <c:pt idx="178">
                  <c:v>707.79</c:v>
                </c:pt>
                <c:pt idx="179">
                  <c:v>715.12800000000004</c:v>
                </c:pt>
                <c:pt idx="180">
                  <c:v>714.79899999999998</c:v>
                </c:pt>
                <c:pt idx="181">
                  <c:v>678.73099999999999</c:v>
                </c:pt>
                <c:pt idx="182">
                  <c:v>640.64700000000005</c:v>
                </c:pt>
                <c:pt idx="183">
                  <c:v>663.51300000000003</c:v>
                </c:pt>
                <c:pt idx="184">
                  <c:v>661.15899999999999</c:v>
                </c:pt>
                <c:pt idx="185">
                  <c:v>611.56899999999996</c:v>
                </c:pt>
                <c:pt idx="186">
                  <c:v>590.15899999999999</c:v>
                </c:pt>
                <c:pt idx="187">
                  <c:v>589.76200000000006</c:v>
                </c:pt>
                <c:pt idx="188">
                  <c:v>636.94600000000003</c:v>
                </c:pt>
                <c:pt idx="189">
                  <c:v>633.03399999999999</c:v>
                </c:pt>
                <c:pt idx="190">
                  <c:v>622.52700000000004</c:v>
                </c:pt>
                <c:pt idx="191">
                  <c:v>615.56399999999996</c:v>
                </c:pt>
                <c:pt idx="192">
                  <c:v>628.66300000000001</c:v>
                </c:pt>
                <c:pt idx="193">
                  <c:v>609.53399999999999</c:v>
                </c:pt>
                <c:pt idx="194">
                  <c:v>582.78200000000004</c:v>
                </c:pt>
                <c:pt idx="195">
                  <c:v>543.36099999999999</c:v>
                </c:pt>
                <c:pt idx="196">
                  <c:v>537.46699999999998</c:v>
                </c:pt>
                <c:pt idx="197">
                  <c:v>540.93200000000002</c:v>
                </c:pt>
                <c:pt idx="198">
                  <c:v>510.65100000000001</c:v>
                </c:pt>
                <c:pt idx="199">
                  <c:v>470.99700000000001</c:v>
                </c:pt>
                <c:pt idx="200">
                  <c:v>453.46800000000002</c:v>
                </c:pt>
                <c:pt idx="201">
                  <c:v>394.839</c:v>
                </c:pt>
                <c:pt idx="202">
                  <c:v>419.125</c:v>
                </c:pt>
                <c:pt idx="203">
                  <c:v>369.76800000000003</c:v>
                </c:pt>
                <c:pt idx="204">
                  <c:v>396.70100000000002</c:v>
                </c:pt>
                <c:pt idx="205">
                  <c:v>417.22200000000004</c:v>
                </c:pt>
                <c:pt idx="206">
                  <c:v>401.16300000000001</c:v>
                </c:pt>
                <c:pt idx="207">
                  <c:v>349.58300000000003</c:v>
                </c:pt>
                <c:pt idx="208">
                  <c:v>332.37299999999999</c:v>
                </c:pt>
                <c:pt idx="209">
                  <c:v>345.98</c:v>
                </c:pt>
                <c:pt idx="210">
                  <c:v>342.71100000000001</c:v>
                </c:pt>
                <c:pt idx="211">
                  <c:v>324.84399999999999</c:v>
                </c:pt>
                <c:pt idx="212">
                  <c:v>318.40699999999998</c:v>
                </c:pt>
                <c:pt idx="213">
                  <c:v>310.76800000000003</c:v>
                </c:pt>
                <c:pt idx="214">
                  <c:v>310.76800000000003</c:v>
                </c:pt>
                <c:pt idx="215">
                  <c:v>310.976</c:v>
                </c:pt>
                <c:pt idx="216">
                  <c:v>357.44600000000003</c:v>
                </c:pt>
                <c:pt idx="217">
                  <c:v>406.84399999999999</c:v>
                </c:pt>
                <c:pt idx="218">
                  <c:v>416.36599999999999</c:v>
                </c:pt>
                <c:pt idx="219">
                  <c:v>472.38499999999999</c:v>
                </c:pt>
                <c:pt idx="220">
                  <c:v>468.30799999999999</c:v>
                </c:pt>
                <c:pt idx="221">
                  <c:v>509.78</c:v>
                </c:pt>
                <c:pt idx="222">
                  <c:v>441.30099999999999</c:v>
                </c:pt>
                <c:pt idx="223">
                  <c:v>458.39300000000003</c:v>
                </c:pt>
                <c:pt idx="224">
                  <c:v>498.47200000000004</c:v>
                </c:pt>
                <c:pt idx="225">
                  <c:v>442.07100000000003</c:v>
                </c:pt>
                <c:pt idx="226">
                  <c:v>404.49599999999998</c:v>
                </c:pt>
                <c:pt idx="227">
                  <c:v>436.33300000000003</c:v>
                </c:pt>
                <c:pt idx="228">
                  <c:v>450.44600000000003</c:v>
                </c:pt>
                <c:pt idx="229">
                  <c:v>422.12600000000003</c:v>
                </c:pt>
                <c:pt idx="230">
                  <c:v>411.32900000000001</c:v>
                </c:pt>
                <c:pt idx="231">
                  <c:v>396.59</c:v>
                </c:pt>
                <c:pt idx="232">
                  <c:v>357.94799999999998</c:v>
                </c:pt>
                <c:pt idx="233">
                  <c:v>385.84800000000001</c:v>
                </c:pt>
                <c:pt idx="234">
                  <c:v>421.68600000000004</c:v>
                </c:pt>
                <c:pt idx="235">
                  <c:v>416.91500000000002</c:v>
                </c:pt>
                <c:pt idx="236">
                  <c:v>428.49700000000001</c:v>
                </c:pt>
                <c:pt idx="237">
                  <c:v>435.875</c:v>
                </c:pt>
                <c:pt idx="238">
                  <c:v>457.30900000000003</c:v>
                </c:pt>
                <c:pt idx="239">
                  <c:v>423.64600000000002</c:v>
                </c:pt>
                <c:pt idx="240">
                  <c:v>408.82800000000003</c:v>
                </c:pt>
                <c:pt idx="241">
                  <c:v>421.779</c:v>
                </c:pt>
                <c:pt idx="242">
                  <c:v>424.86799999999999</c:v>
                </c:pt>
                <c:pt idx="243">
                  <c:v>419.21199999999999</c:v>
                </c:pt>
                <c:pt idx="244">
                  <c:v>419.21199999999999</c:v>
                </c:pt>
                <c:pt idx="245">
                  <c:v>431.87099999999998</c:v>
                </c:pt>
                <c:pt idx="246">
                  <c:v>434.798</c:v>
                </c:pt>
                <c:pt idx="247">
                  <c:v>437.06</c:v>
                </c:pt>
                <c:pt idx="248">
                  <c:v>437.63100000000003</c:v>
                </c:pt>
                <c:pt idx="249">
                  <c:v>436.98599999999999</c:v>
                </c:pt>
                <c:pt idx="250">
                  <c:v>436.98599999999999</c:v>
                </c:pt>
                <c:pt idx="251">
                  <c:v>436.98599999999999</c:v>
                </c:pt>
                <c:pt idx="252">
                  <c:v>460.53500000000003</c:v>
                </c:pt>
                <c:pt idx="253">
                  <c:v>435.68700000000001</c:v>
                </c:pt>
                <c:pt idx="254">
                  <c:v>445.42099999999999</c:v>
                </c:pt>
                <c:pt idx="255">
                  <c:v>447.97</c:v>
                </c:pt>
                <c:pt idx="256">
                  <c:v>453.68200000000002</c:v>
                </c:pt>
                <c:pt idx="257">
                  <c:v>416.69900000000001</c:v>
                </c:pt>
                <c:pt idx="258">
                  <c:v>431.27100000000002</c:v>
                </c:pt>
                <c:pt idx="259">
                  <c:v>428.81600000000003</c:v>
                </c:pt>
                <c:pt idx="260">
                  <c:v>426</c:v>
                </c:pt>
                <c:pt idx="261">
                  <c:v>435.43600000000004</c:v>
                </c:pt>
                <c:pt idx="262">
                  <c:v>435.43600000000004</c:v>
                </c:pt>
                <c:pt idx="263">
                  <c:v>435.43600000000004</c:v>
                </c:pt>
                <c:pt idx="264">
                  <c:v>432.03899999999999</c:v>
                </c:pt>
                <c:pt idx="265">
                  <c:v>432.471</c:v>
                </c:pt>
                <c:pt idx="266">
                  <c:v>432.471</c:v>
                </c:pt>
                <c:pt idx="267">
                  <c:v>425.70400000000001</c:v>
                </c:pt>
                <c:pt idx="268">
                  <c:v>394.72199999999998</c:v>
                </c:pt>
                <c:pt idx="269">
                  <c:v>415.17500000000001</c:v>
                </c:pt>
                <c:pt idx="270">
                  <c:v>413.75100000000003</c:v>
                </c:pt>
                <c:pt idx="271">
                  <c:v>419.99099999999999</c:v>
                </c:pt>
                <c:pt idx="272">
                  <c:v>408.41</c:v>
                </c:pt>
                <c:pt idx="273">
                  <c:v>416.86500000000001</c:v>
                </c:pt>
                <c:pt idx="274">
                  <c:v>426.47200000000004</c:v>
                </c:pt>
                <c:pt idx="275">
                  <c:v>409.07900000000001</c:v>
                </c:pt>
                <c:pt idx="276">
                  <c:v>401.97399999999999</c:v>
                </c:pt>
                <c:pt idx="277">
                  <c:v>410.48599999999999</c:v>
                </c:pt>
                <c:pt idx="278">
                  <c:v>402.45800000000003</c:v>
                </c:pt>
                <c:pt idx="279">
                  <c:v>391.76900000000001</c:v>
                </c:pt>
                <c:pt idx="280">
                  <c:v>392.58699999999999</c:v>
                </c:pt>
                <c:pt idx="281">
                  <c:v>378.75600000000003</c:v>
                </c:pt>
                <c:pt idx="282">
                  <c:v>383.476</c:v>
                </c:pt>
                <c:pt idx="283">
                  <c:v>361.45600000000002</c:v>
                </c:pt>
                <c:pt idx="284">
                  <c:v>351.24700000000001</c:v>
                </c:pt>
                <c:pt idx="285">
                  <c:v>341.87</c:v>
                </c:pt>
                <c:pt idx="286">
                  <c:v>350.24200000000002</c:v>
                </c:pt>
                <c:pt idx="287">
                  <c:v>341.76499999999999</c:v>
                </c:pt>
                <c:pt idx="288">
                  <c:v>334.41200000000003</c:v>
                </c:pt>
                <c:pt idx="289">
                  <c:v>366.20600000000002</c:v>
                </c:pt>
                <c:pt idx="290">
                  <c:v>342.61</c:v>
                </c:pt>
                <c:pt idx="291">
                  <c:v>362.56700000000001</c:v>
                </c:pt>
                <c:pt idx="292">
                  <c:v>362.68900000000002</c:v>
                </c:pt>
                <c:pt idx="293">
                  <c:v>342.87600000000003</c:v>
                </c:pt>
                <c:pt idx="294">
                  <c:v>357.464</c:v>
                </c:pt>
                <c:pt idx="295">
                  <c:v>359.94</c:v>
                </c:pt>
                <c:pt idx="296">
                  <c:v>350.38100000000003</c:v>
                </c:pt>
                <c:pt idx="297">
                  <c:v>353.91300000000001</c:v>
                </c:pt>
                <c:pt idx="298">
                  <c:v>353.952</c:v>
                </c:pt>
                <c:pt idx="299">
                  <c:v>352.23700000000002</c:v>
                </c:pt>
                <c:pt idx="300">
                  <c:v>351.01400000000001</c:v>
                </c:pt>
                <c:pt idx="301">
                  <c:v>355.25200000000001</c:v>
                </c:pt>
                <c:pt idx="302">
                  <c:v>354.18400000000003</c:v>
                </c:pt>
                <c:pt idx="303">
                  <c:v>352.81299999999999</c:v>
                </c:pt>
                <c:pt idx="304">
                  <c:v>352.51100000000002</c:v>
                </c:pt>
                <c:pt idx="305">
                  <c:v>346.20300000000003</c:v>
                </c:pt>
                <c:pt idx="306">
                  <c:v>337.25400000000002</c:v>
                </c:pt>
                <c:pt idx="307">
                  <c:v>342.87799999999999</c:v>
                </c:pt>
                <c:pt idx="308">
                  <c:v>342.84199999999998</c:v>
                </c:pt>
                <c:pt idx="309">
                  <c:v>342.84199999999998</c:v>
                </c:pt>
                <c:pt idx="310">
                  <c:v>343.99599999999998</c:v>
                </c:pt>
                <c:pt idx="311">
                  <c:v>368.29</c:v>
                </c:pt>
                <c:pt idx="312">
                  <c:v>365.96600000000001</c:v>
                </c:pt>
                <c:pt idx="313">
                  <c:v>381.375</c:v>
                </c:pt>
                <c:pt idx="314">
                  <c:v>341.40600000000001</c:v>
                </c:pt>
                <c:pt idx="315">
                  <c:v>382.65899999999999</c:v>
                </c:pt>
                <c:pt idx="316">
                  <c:v>397.45699999999999</c:v>
                </c:pt>
                <c:pt idx="317">
                  <c:v>395.84</c:v>
                </c:pt>
                <c:pt idx="318">
                  <c:v>387.49799999999999</c:v>
                </c:pt>
                <c:pt idx="319">
                  <c:v>387.49799999999999</c:v>
                </c:pt>
                <c:pt idx="320">
                  <c:v>416.54700000000003</c:v>
                </c:pt>
                <c:pt idx="321">
                  <c:v>415.18600000000004</c:v>
                </c:pt>
                <c:pt idx="322">
                  <c:v>415.87799999999999</c:v>
                </c:pt>
                <c:pt idx="323">
                  <c:v>418.916</c:v>
                </c:pt>
                <c:pt idx="324">
                  <c:v>414.98200000000003</c:v>
                </c:pt>
                <c:pt idx="325">
                  <c:v>396.86799999999999</c:v>
                </c:pt>
                <c:pt idx="326">
                  <c:v>389.63100000000003</c:v>
                </c:pt>
                <c:pt idx="327">
                  <c:v>404.87299999999999</c:v>
                </c:pt>
                <c:pt idx="328">
                  <c:v>410.05500000000001</c:v>
                </c:pt>
                <c:pt idx="329">
                  <c:v>423.24299999999999</c:v>
                </c:pt>
                <c:pt idx="330">
                  <c:v>423.50900000000001</c:v>
                </c:pt>
                <c:pt idx="331">
                  <c:v>412.24200000000002</c:v>
                </c:pt>
                <c:pt idx="332">
                  <c:v>441.28399999999999</c:v>
                </c:pt>
                <c:pt idx="333">
                  <c:v>441.81900000000002</c:v>
                </c:pt>
                <c:pt idx="334">
                  <c:v>434.84399999999999</c:v>
                </c:pt>
                <c:pt idx="335">
                  <c:v>443.37400000000002</c:v>
                </c:pt>
                <c:pt idx="336">
                  <c:v>442.99099999999999</c:v>
                </c:pt>
                <c:pt idx="337">
                  <c:v>421.36700000000002</c:v>
                </c:pt>
                <c:pt idx="338">
                  <c:v>437.72700000000003</c:v>
                </c:pt>
                <c:pt idx="339">
                  <c:v>437.81700000000001</c:v>
                </c:pt>
                <c:pt idx="340">
                  <c:v>434.69100000000003</c:v>
                </c:pt>
                <c:pt idx="341">
                  <c:v>441.28</c:v>
                </c:pt>
                <c:pt idx="342">
                  <c:v>451.65899999999999</c:v>
                </c:pt>
                <c:pt idx="343">
                  <c:v>453.863</c:v>
                </c:pt>
                <c:pt idx="344">
                  <c:v>448.46199999999999</c:v>
                </c:pt>
                <c:pt idx="345">
                  <c:v>442.28899999999999</c:v>
                </c:pt>
                <c:pt idx="346">
                  <c:v>448.57600000000002</c:v>
                </c:pt>
                <c:pt idx="347">
                  <c:v>460.904</c:v>
                </c:pt>
                <c:pt idx="348">
                  <c:v>460.904</c:v>
                </c:pt>
                <c:pt idx="349">
                  <c:v>483.697</c:v>
                </c:pt>
                <c:pt idx="350">
                  <c:v>486.02499999999998</c:v>
                </c:pt>
                <c:pt idx="351">
                  <c:v>489.00900000000001</c:v>
                </c:pt>
                <c:pt idx="352">
                  <c:v>489.94400000000002</c:v>
                </c:pt>
                <c:pt idx="353">
                  <c:v>505.94400000000002</c:v>
                </c:pt>
                <c:pt idx="354">
                  <c:v>505.94400000000002</c:v>
                </c:pt>
                <c:pt idx="355">
                  <c:v>487.96800000000002</c:v>
                </c:pt>
                <c:pt idx="356">
                  <c:v>489.30500000000001</c:v>
                </c:pt>
                <c:pt idx="357">
                  <c:v>499.81700000000001</c:v>
                </c:pt>
                <c:pt idx="358">
                  <c:v>531.274</c:v>
                </c:pt>
                <c:pt idx="359">
                  <c:v>541.46799999999996</c:v>
                </c:pt>
                <c:pt idx="360">
                  <c:v>557.798</c:v>
                </c:pt>
                <c:pt idx="361">
                  <c:v>593.08500000000004</c:v>
                </c:pt>
                <c:pt idx="362">
                  <c:v>573.06100000000004</c:v>
                </c:pt>
                <c:pt idx="363">
                  <c:v>566.71600000000001</c:v>
                </c:pt>
                <c:pt idx="364">
                  <c:v>566.71600000000001</c:v>
                </c:pt>
                <c:pt idx="365">
                  <c:v>559.375</c:v>
                </c:pt>
                <c:pt idx="366">
                  <c:v>560.54300000000001</c:v>
                </c:pt>
                <c:pt idx="367">
                  <c:v>549.59400000000005</c:v>
                </c:pt>
                <c:pt idx="368">
                  <c:v>607.14700000000005</c:v>
                </c:pt>
                <c:pt idx="369">
                  <c:v>600.21699999999998</c:v>
                </c:pt>
                <c:pt idx="370">
                  <c:v>585.08699999999999</c:v>
                </c:pt>
                <c:pt idx="371">
                  <c:v>559.31399999999996</c:v>
                </c:pt>
                <c:pt idx="372">
                  <c:v>562.58699999999999</c:v>
                </c:pt>
                <c:pt idx="373">
                  <c:v>601.24</c:v>
                </c:pt>
                <c:pt idx="374">
                  <c:v>593.96</c:v>
                </c:pt>
                <c:pt idx="375">
                  <c:v>598.05799999999999</c:v>
                </c:pt>
                <c:pt idx="376">
                  <c:v>598.12</c:v>
                </c:pt>
                <c:pt idx="377">
                  <c:v>589.74900000000002</c:v>
                </c:pt>
                <c:pt idx="378">
                  <c:v>589.63700000000006</c:v>
                </c:pt>
                <c:pt idx="379">
                  <c:v>580.322</c:v>
                </c:pt>
                <c:pt idx="380">
                  <c:v>586.20299999999997</c:v>
                </c:pt>
                <c:pt idx="381">
                  <c:v>552.697</c:v>
                </c:pt>
                <c:pt idx="382">
                  <c:v>543.42999999999995</c:v>
                </c:pt>
                <c:pt idx="383">
                  <c:v>545.05999999999995</c:v>
                </c:pt>
                <c:pt idx="384">
                  <c:v>535.14099999999996</c:v>
                </c:pt>
                <c:pt idx="385">
                  <c:v>510.24299999999999</c:v>
                </c:pt>
                <c:pt idx="386">
                  <c:v>508.03899999999999</c:v>
                </c:pt>
                <c:pt idx="387">
                  <c:v>501.072</c:v>
                </c:pt>
                <c:pt idx="388">
                  <c:v>506.55</c:v>
                </c:pt>
                <c:pt idx="389">
                  <c:v>507.49099999999999</c:v>
                </c:pt>
                <c:pt idx="390">
                  <c:v>526.10400000000004</c:v>
                </c:pt>
                <c:pt idx="391">
                  <c:v>544.17899999999997</c:v>
                </c:pt>
                <c:pt idx="392">
                  <c:v>534.327</c:v>
                </c:pt>
                <c:pt idx="393">
                  <c:v>532.28</c:v>
                </c:pt>
                <c:pt idx="394">
                  <c:v>516.37800000000004</c:v>
                </c:pt>
                <c:pt idx="395">
                  <c:v>512.779</c:v>
                </c:pt>
                <c:pt idx="396">
                  <c:v>487.166</c:v>
                </c:pt>
                <c:pt idx="397">
                  <c:v>491.15800000000002</c:v>
                </c:pt>
                <c:pt idx="398">
                  <c:v>490.23</c:v>
                </c:pt>
                <c:pt idx="399">
                  <c:v>487.57</c:v>
                </c:pt>
                <c:pt idx="400">
                  <c:v>506.17400000000004</c:v>
                </c:pt>
                <c:pt idx="401">
                  <c:v>521.077</c:v>
                </c:pt>
                <c:pt idx="402">
                  <c:v>523.51200000000006</c:v>
                </c:pt>
                <c:pt idx="403">
                  <c:v>522.95900000000006</c:v>
                </c:pt>
                <c:pt idx="404">
                  <c:v>531.428</c:v>
                </c:pt>
                <c:pt idx="405">
                  <c:v>526.72299999999996</c:v>
                </c:pt>
                <c:pt idx="406">
                  <c:v>519.66600000000005</c:v>
                </c:pt>
                <c:pt idx="407">
                  <c:v>527.899</c:v>
                </c:pt>
                <c:pt idx="408">
                  <c:v>541.06100000000004</c:v>
                </c:pt>
                <c:pt idx="409">
                  <c:v>558.29100000000005</c:v>
                </c:pt>
                <c:pt idx="410">
                  <c:v>561.279</c:v>
                </c:pt>
                <c:pt idx="411">
                  <c:v>565.26</c:v>
                </c:pt>
                <c:pt idx="412">
                  <c:v>584.75</c:v>
                </c:pt>
                <c:pt idx="413">
                  <c:v>596.19299999999998</c:v>
                </c:pt>
                <c:pt idx="414">
                  <c:v>612.47199999999998</c:v>
                </c:pt>
                <c:pt idx="415">
                  <c:v>612.03899999999999</c:v>
                </c:pt>
                <c:pt idx="416">
                  <c:v>621.03300000000002</c:v>
                </c:pt>
                <c:pt idx="417">
                  <c:v>619.02499999999998</c:v>
                </c:pt>
                <c:pt idx="418">
                  <c:v>615.33199999999999</c:v>
                </c:pt>
                <c:pt idx="419">
                  <c:v>620.17399999999998</c:v>
                </c:pt>
                <c:pt idx="420">
                  <c:v>601.63200000000006</c:v>
                </c:pt>
                <c:pt idx="421">
                  <c:v>593.45100000000002</c:v>
                </c:pt>
                <c:pt idx="422">
                  <c:v>604.56600000000003</c:v>
                </c:pt>
                <c:pt idx="423">
                  <c:v>604.85400000000004</c:v>
                </c:pt>
                <c:pt idx="424">
                  <c:v>593.63900000000001</c:v>
                </c:pt>
                <c:pt idx="425">
                  <c:v>597.50800000000004</c:v>
                </c:pt>
                <c:pt idx="426">
                  <c:v>597.07900000000006</c:v>
                </c:pt>
                <c:pt idx="427">
                  <c:v>611.96400000000006</c:v>
                </c:pt>
                <c:pt idx="428">
                  <c:v>615.41</c:v>
                </c:pt>
                <c:pt idx="429">
                  <c:v>627.36</c:v>
                </c:pt>
                <c:pt idx="430">
                  <c:v>630.34799999999996</c:v>
                </c:pt>
                <c:pt idx="431">
                  <c:v>634.01700000000005</c:v>
                </c:pt>
                <c:pt idx="432">
                  <c:v>624.41700000000003</c:v>
                </c:pt>
                <c:pt idx="433">
                  <c:v>623.43799999999999</c:v>
                </c:pt>
                <c:pt idx="434">
                  <c:v>623.43799999999999</c:v>
                </c:pt>
                <c:pt idx="435">
                  <c:v>620.54399999999998</c:v>
                </c:pt>
                <c:pt idx="436">
                  <c:v>593.49099999999999</c:v>
                </c:pt>
                <c:pt idx="437">
                  <c:v>613.822</c:v>
                </c:pt>
                <c:pt idx="438">
                  <c:v>606.76400000000001</c:v>
                </c:pt>
                <c:pt idx="439">
                  <c:v>611.46900000000005</c:v>
                </c:pt>
                <c:pt idx="440">
                  <c:v>608.39599999999996</c:v>
                </c:pt>
                <c:pt idx="441">
                  <c:v>605.13200000000006</c:v>
                </c:pt>
                <c:pt idx="442">
                  <c:v>614.42600000000004</c:v>
                </c:pt>
                <c:pt idx="443">
                  <c:v>614.76099999999997</c:v>
                </c:pt>
                <c:pt idx="444">
                  <c:v>608.85500000000002</c:v>
                </c:pt>
                <c:pt idx="445">
                  <c:v>612.726</c:v>
                </c:pt>
                <c:pt idx="446">
                  <c:v>617.45400000000006</c:v>
                </c:pt>
                <c:pt idx="447">
                  <c:v>627.51599999999996</c:v>
                </c:pt>
                <c:pt idx="448">
                  <c:v>628.05999999999995</c:v>
                </c:pt>
                <c:pt idx="449">
                  <c:v>630.72699999999998</c:v>
                </c:pt>
                <c:pt idx="450">
                  <c:v>634.93700000000001</c:v>
                </c:pt>
                <c:pt idx="451">
                  <c:v>633.23099999999999</c:v>
                </c:pt>
                <c:pt idx="452">
                  <c:v>627.62099999999998</c:v>
                </c:pt>
                <c:pt idx="453">
                  <c:v>617.11699999999996</c:v>
                </c:pt>
                <c:pt idx="454">
                  <c:v>609.30399999999997</c:v>
                </c:pt>
                <c:pt idx="455">
                  <c:v>606.27700000000004</c:v>
                </c:pt>
                <c:pt idx="456">
                  <c:v>657.45100000000002</c:v>
                </c:pt>
                <c:pt idx="457">
                  <c:v>687.04</c:v>
                </c:pt>
                <c:pt idx="458">
                  <c:v>680.12900000000002</c:v>
                </c:pt>
                <c:pt idx="459">
                  <c:v>669.91499999999996</c:v>
                </c:pt>
                <c:pt idx="460">
                  <c:v>683.02499999999998</c:v>
                </c:pt>
                <c:pt idx="461">
                  <c:v>695.58900000000006</c:v>
                </c:pt>
                <c:pt idx="462">
                  <c:v>704.19100000000003</c:v>
                </c:pt>
                <c:pt idx="463">
                  <c:v>719.46299999999997</c:v>
                </c:pt>
                <c:pt idx="464">
                  <c:v>748.19200000000001</c:v>
                </c:pt>
                <c:pt idx="465">
                  <c:v>723.54499999999996</c:v>
                </c:pt>
                <c:pt idx="466">
                  <c:v>739.54600000000005</c:v>
                </c:pt>
                <c:pt idx="467">
                  <c:v>739.46100000000001</c:v>
                </c:pt>
                <c:pt idx="468">
                  <c:v>738.07600000000002</c:v>
                </c:pt>
                <c:pt idx="469">
                  <c:v>739.64300000000003</c:v>
                </c:pt>
                <c:pt idx="470">
                  <c:v>748.428</c:v>
                </c:pt>
                <c:pt idx="471">
                  <c:v>741.23099999999999</c:v>
                </c:pt>
                <c:pt idx="472">
                  <c:v>731.31100000000004</c:v>
                </c:pt>
                <c:pt idx="473">
                  <c:v>743.61800000000005</c:v>
                </c:pt>
                <c:pt idx="474">
                  <c:v>742.09800000000007</c:v>
                </c:pt>
                <c:pt idx="475">
                  <c:v>716.48400000000004</c:v>
                </c:pt>
                <c:pt idx="476">
                  <c:v>701.89700000000005</c:v>
                </c:pt>
                <c:pt idx="477">
                  <c:v>707.60400000000004</c:v>
                </c:pt>
                <c:pt idx="478">
                  <c:v>690.32600000000002</c:v>
                </c:pt>
                <c:pt idx="479">
                  <c:v>703.83199999999999</c:v>
                </c:pt>
                <c:pt idx="480">
                  <c:v>668.51499999999999</c:v>
                </c:pt>
                <c:pt idx="481">
                  <c:v>690.67399999999998</c:v>
                </c:pt>
                <c:pt idx="482">
                  <c:v>675.61400000000003</c:v>
                </c:pt>
                <c:pt idx="483">
                  <c:v>665.16300000000001</c:v>
                </c:pt>
                <c:pt idx="484">
                  <c:v>699.899</c:v>
                </c:pt>
                <c:pt idx="485">
                  <c:v>710.07900000000006</c:v>
                </c:pt>
                <c:pt idx="486">
                  <c:v>724.40300000000002</c:v>
                </c:pt>
                <c:pt idx="487">
                  <c:v>721.64499999999998</c:v>
                </c:pt>
                <c:pt idx="488">
                  <c:v>729.71100000000001</c:v>
                </c:pt>
                <c:pt idx="489">
                  <c:v>757.49599999999998</c:v>
                </c:pt>
                <c:pt idx="490">
                  <c:v>754.99099999999999</c:v>
                </c:pt>
                <c:pt idx="491">
                  <c:v>762.26800000000003</c:v>
                </c:pt>
                <c:pt idx="492">
                  <c:v>742.28600000000006</c:v>
                </c:pt>
                <c:pt idx="493">
                  <c:v>738.07400000000007</c:v>
                </c:pt>
                <c:pt idx="494">
                  <c:v>760.14099999999996</c:v>
                </c:pt>
                <c:pt idx="495">
                  <c:v>752.43499999999995</c:v>
                </c:pt>
                <c:pt idx="496">
                  <c:v>757.02800000000002</c:v>
                </c:pt>
                <c:pt idx="497">
                  <c:v>735.33500000000004</c:v>
                </c:pt>
                <c:pt idx="498">
                  <c:v>737.93899999999996</c:v>
                </c:pt>
                <c:pt idx="499">
                  <c:v>740.625</c:v>
                </c:pt>
                <c:pt idx="500">
                  <c:v>773.59900000000005</c:v>
                </c:pt>
                <c:pt idx="501">
                  <c:v>764.19399999999996</c:v>
                </c:pt>
                <c:pt idx="502">
                  <c:v>771.53499999999997</c:v>
                </c:pt>
                <c:pt idx="503">
                  <c:v>750.04100000000005</c:v>
                </c:pt>
                <c:pt idx="504">
                  <c:v>752.66399999999999</c:v>
                </c:pt>
                <c:pt idx="505">
                  <c:v>747.25800000000004</c:v>
                </c:pt>
                <c:pt idx="506">
                  <c:v>740.875</c:v>
                </c:pt>
                <c:pt idx="507">
                  <c:v>742.678</c:v>
                </c:pt>
                <c:pt idx="508">
                  <c:v>742.53899999999999</c:v>
                </c:pt>
                <c:pt idx="509">
                  <c:v>747.27499999999998</c:v>
                </c:pt>
                <c:pt idx="510">
                  <c:v>753.20699999999999</c:v>
                </c:pt>
                <c:pt idx="511">
                  <c:v>768.41899999999998</c:v>
                </c:pt>
                <c:pt idx="512">
                  <c:v>770.67399999999998</c:v>
                </c:pt>
                <c:pt idx="513">
                  <c:v>769.46100000000001</c:v>
                </c:pt>
                <c:pt idx="514">
                  <c:v>763.053</c:v>
                </c:pt>
                <c:pt idx="515">
                  <c:v>761.59800000000007</c:v>
                </c:pt>
                <c:pt idx="516">
                  <c:v>764.45500000000004</c:v>
                </c:pt>
                <c:pt idx="517">
                  <c:v>766.16300000000001</c:v>
                </c:pt>
                <c:pt idx="518">
                  <c:v>766.16300000000001</c:v>
                </c:pt>
                <c:pt idx="519">
                  <c:v>766.16300000000001</c:v>
                </c:pt>
                <c:pt idx="520">
                  <c:v>771.76</c:v>
                </c:pt>
                <c:pt idx="521">
                  <c:v>776.94799999999998</c:v>
                </c:pt>
                <c:pt idx="522">
                  <c:v>774.63800000000003</c:v>
                </c:pt>
                <c:pt idx="523">
                  <c:v>774.63800000000003</c:v>
                </c:pt>
                <c:pt idx="524">
                  <c:v>806.44200000000001</c:v>
                </c:pt>
                <c:pt idx="525">
                  <c:v>819.17600000000004</c:v>
                </c:pt>
                <c:pt idx="526">
                  <c:v>830.91200000000003</c:v>
                </c:pt>
                <c:pt idx="527">
                  <c:v>840.47699999999998</c:v>
                </c:pt>
                <c:pt idx="528">
                  <c:v>829.33900000000006</c:v>
                </c:pt>
                <c:pt idx="529">
                  <c:v>830.31</c:v>
                </c:pt>
                <c:pt idx="530">
                  <c:v>829.72699999999998</c:v>
                </c:pt>
                <c:pt idx="531">
                  <c:v>830.32600000000002</c:v>
                </c:pt>
                <c:pt idx="532">
                  <c:v>828.31900000000007</c:v>
                </c:pt>
                <c:pt idx="533">
                  <c:v>822.10400000000004</c:v>
                </c:pt>
                <c:pt idx="534">
                  <c:v>832.64099999999996</c:v>
                </c:pt>
                <c:pt idx="535">
                  <c:v>835.75</c:v>
                </c:pt>
                <c:pt idx="536">
                  <c:v>832.23800000000006</c:v>
                </c:pt>
                <c:pt idx="537">
                  <c:v>826.90300000000002</c:v>
                </c:pt>
                <c:pt idx="538">
                  <c:v>811.77</c:v>
                </c:pt>
                <c:pt idx="539">
                  <c:v>810.75800000000004</c:v>
                </c:pt>
                <c:pt idx="540">
                  <c:v>800.43499999999995</c:v>
                </c:pt>
                <c:pt idx="541">
                  <c:v>790.04399999999998</c:v>
                </c:pt>
                <c:pt idx="542">
                  <c:v>795.81600000000003</c:v>
                </c:pt>
                <c:pt idx="543">
                  <c:v>783.52600000000007</c:v>
                </c:pt>
                <c:pt idx="544">
                  <c:v>781.16100000000006</c:v>
                </c:pt>
                <c:pt idx="545">
                  <c:v>786.66800000000001</c:v>
                </c:pt>
                <c:pt idx="546">
                  <c:v>793.77600000000007</c:v>
                </c:pt>
                <c:pt idx="547">
                  <c:v>789.68399999999997</c:v>
                </c:pt>
                <c:pt idx="548">
                  <c:v>767.60599999999999</c:v>
                </c:pt>
                <c:pt idx="549">
                  <c:v>762.81299999999999</c:v>
                </c:pt>
                <c:pt idx="550">
                  <c:v>757.58900000000006</c:v>
                </c:pt>
                <c:pt idx="551">
                  <c:v>757.76</c:v>
                </c:pt>
                <c:pt idx="552">
                  <c:v>749.346</c:v>
                </c:pt>
                <c:pt idx="553">
                  <c:v>737.33600000000001</c:v>
                </c:pt>
                <c:pt idx="554">
                  <c:v>735.46299999999997</c:v>
                </c:pt>
                <c:pt idx="555">
                  <c:v>739.39099999999996</c:v>
                </c:pt>
                <c:pt idx="556">
                  <c:v>743.11199999999997</c:v>
                </c:pt>
                <c:pt idx="557">
                  <c:v>738.774</c:v>
                </c:pt>
                <c:pt idx="558">
                  <c:v>748.6</c:v>
                </c:pt>
                <c:pt idx="559">
                  <c:v>758.10300000000007</c:v>
                </c:pt>
                <c:pt idx="560">
                  <c:v>745.971</c:v>
                </c:pt>
                <c:pt idx="561">
                  <c:v>748.22699999999998</c:v>
                </c:pt>
                <c:pt idx="562">
                  <c:v>756.12099999999998</c:v>
                </c:pt>
                <c:pt idx="563">
                  <c:v>752.59500000000003</c:v>
                </c:pt>
                <c:pt idx="564">
                  <c:v>731.572</c:v>
                </c:pt>
                <c:pt idx="565">
                  <c:v>738.54700000000003</c:v>
                </c:pt>
                <c:pt idx="566">
                  <c:v>751.49800000000005</c:v>
                </c:pt>
                <c:pt idx="567">
                  <c:v>757.72</c:v>
                </c:pt>
                <c:pt idx="568">
                  <c:v>762.48</c:v>
                </c:pt>
                <c:pt idx="569">
                  <c:v>751.42</c:v>
                </c:pt>
                <c:pt idx="570">
                  <c:v>744.2</c:v>
                </c:pt>
                <c:pt idx="571">
                  <c:v>749.37200000000007</c:v>
                </c:pt>
                <c:pt idx="572">
                  <c:v>743.44399999999996</c:v>
                </c:pt>
                <c:pt idx="573">
                  <c:v>745.43100000000004</c:v>
                </c:pt>
                <c:pt idx="574">
                  <c:v>747</c:v>
                </c:pt>
                <c:pt idx="575">
                  <c:v>746.245</c:v>
                </c:pt>
                <c:pt idx="576">
                  <c:v>758.63900000000001</c:v>
                </c:pt>
                <c:pt idx="577">
                  <c:v>754.59</c:v>
                </c:pt>
                <c:pt idx="578">
                  <c:v>766.09299999999996</c:v>
                </c:pt>
                <c:pt idx="579">
                  <c:v>755.71199999999999</c:v>
                </c:pt>
                <c:pt idx="580">
                  <c:v>777.10300000000007</c:v>
                </c:pt>
                <c:pt idx="581">
                  <c:v>773.31799999999998</c:v>
                </c:pt>
                <c:pt idx="582">
                  <c:v>781.16800000000001</c:v>
                </c:pt>
                <c:pt idx="583">
                  <c:v>778.64499999999998</c:v>
                </c:pt>
                <c:pt idx="584">
                  <c:v>779.03600000000006</c:v>
                </c:pt>
                <c:pt idx="585">
                  <c:v>785.72500000000002</c:v>
                </c:pt>
                <c:pt idx="586">
                  <c:v>788.78300000000002</c:v>
                </c:pt>
                <c:pt idx="587">
                  <c:v>783.18299999999999</c:v>
                </c:pt>
                <c:pt idx="588">
                  <c:v>783.18299999999999</c:v>
                </c:pt>
                <c:pt idx="589">
                  <c:v>783.18299999999999</c:v>
                </c:pt>
                <c:pt idx="590">
                  <c:v>790.10400000000004</c:v>
                </c:pt>
                <c:pt idx="591">
                  <c:v>781.64600000000007</c:v>
                </c:pt>
                <c:pt idx="592">
                  <c:v>772.14300000000003</c:v>
                </c:pt>
                <c:pt idx="593">
                  <c:v>779.31500000000005</c:v>
                </c:pt>
                <c:pt idx="594">
                  <c:v>785.91</c:v>
                </c:pt>
                <c:pt idx="595">
                  <c:v>784.31899999999996</c:v>
                </c:pt>
                <c:pt idx="596">
                  <c:v>785.10199999999998</c:v>
                </c:pt>
                <c:pt idx="597">
                  <c:v>783.38400000000001</c:v>
                </c:pt>
                <c:pt idx="598">
                  <c:v>783.20699999999999</c:v>
                </c:pt>
                <c:pt idx="599">
                  <c:v>774.94</c:v>
                </c:pt>
                <c:pt idx="600">
                  <c:v>772.58199999999999</c:v>
                </c:pt>
                <c:pt idx="601">
                  <c:v>768.99900000000002</c:v>
                </c:pt>
                <c:pt idx="602">
                  <c:v>766.48500000000001</c:v>
                </c:pt>
                <c:pt idx="603">
                  <c:v>774.42899999999997</c:v>
                </c:pt>
                <c:pt idx="604">
                  <c:v>786.19900000000007</c:v>
                </c:pt>
                <c:pt idx="605">
                  <c:v>769.96799999999996</c:v>
                </c:pt>
                <c:pt idx="606">
                  <c:v>763.76400000000001</c:v>
                </c:pt>
                <c:pt idx="607">
                  <c:v>757.52700000000004</c:v>
                </c:pt>
                <c:pt idx="608">
                  <c:v>756.88400000000001</c:v>
                </c:pt>
                <c:pt idx="609">
                  <c:v>756.88400000000001</c:v>
                </c:pt>
                <c:pt idx="610">
                  <c:v>746.16300000000001</c:v>
                </c:pt>
                <c:pt idx="611">
                  <c:v>734.59500000000003</c:v>
                </c:pt>
                <c:pt idx="612">
                  <c:v>689.13</c:v>
                </c:pt>
                <c:pt idx="613">
                  <c:v>621.31600000000003</c:v>
                </c:pt>
                <c:pt idx="614">
                  <c:v>685.952</c:v>
                </c:pt>
                <c:pt idx="615">
                  <c:v>639.46100000000001</c:v>
                </c:pt>
                <c:pt idx="616">
                  <c:v>659.09900000000005</c:v>
                </c:pt>
                <c:pt idx="617">
                  <c:v>667.596</c:v>
                </c:pt>
                <c:pt idx="618">
                  <c:v>667.09500000000003</c:v>
                </c:pt>
                <c:pt idx="619">
                  <c:v>658.476</c:v>
                </c:pt>
                <c:pt idx="620">
                  <c:v>679.57100000000003</c:v>
                </c:pt>
                <c:pt idx="621">
                  <c:v>626.66499999999996</c:v>
                </c:pt>
                <c:pt idx="622">
                  <c:v>595.27</c:v>
                </c:pt>
                <c:pt idx="623">
                  <c:v>583.94299999999998</c:v>
                </c:pt>
                <c:pt idx="624">
                  <c:v>593.96799999999996</c:v>
                </c:pt>
                <c:pt idx="625">
                  <c:v>574.36500000000001</c:v>
                </c:pt>
                <c:pt idx="626">
                  <c:v>589.00099999999998</c:v>
                </c:pt>
                <c:pt idx="627">
                  <c:v>619.54</c:v>
                </c:pt>
                <c:pt idx="628">
                  <c:v>657.46299999999997</c:v>
                </c:pt>
                <c:pt idx="629">
                  <c:v>657.46299999999997</c:v>
                </c:pt>
                <c:pt idx="630">
                  <c:v>659.78200000000004</c:v>
                </c:pt>
                <c:pt idx="631">
                  <c:v>682.83100000000002</c:v>
                </c:pt>
                <c:pt idx="632">
                  <c:v>694.05</c:v>
                </c:pt>
                <c:pt idx="633">
                  <c:v>688.774</c:v>
                </c:pt>
                <c:pt idx="634">
                  <c:v>668.01400000000001</c:v>
                </c:pt>
                <c:pt idx="635">
                  <c:v>638.49800000000005</c:v>
                </c:pt>
                <c:pt idx="636">
                  <c:v>652.47500000000002</c:v>
                </c:pt>
                <c:pt idx="637">
                  <c:v>648.673</c:v>
                </c:pt>
                <c:pt idx="638">
                  <c:v>646.93299999999999</c:v>
                </c:pt>
                <c:pt idx="639">
                  <c:v>641.20500000000004</c:v>
                </c:pt>
                <c:pt idx="640">
                  <c:v>631.298</c:v>
                </c:pt>
                <c:pt idx="641">
                  <c:v>613.45100000000002</c:v>
                </c:pt>
                <c:pt idx="642">
                  <c:v>605.69900000000007</c:v>
                </c:pt>
                <c:pt idx="643">
                  <c:v>606.55499999999995</c:v>
                </c:pt>
                <c:pt idx="644">
                  <c:v>617.15100000000007</c:v>
                </c:pt>
                <c:pt idx="645">
                  <c:v>600.50099999999998</c:v>
                </c:pt>
                <c:pt idx="646">
                  <c:v>607.22900000000004</c:v>
                </c:pt>
                <c:pt idx="647">
                  <c:v>602.52300000000002</c:v>
                </c:pt>
                <c:pt idx="648">
                  <c:v>593.47900000000004</c:v>
                </c:pt>
                <c:pt idx="649">
                  <c:v>600.58699999999999</c:v>
                </c:pt>
                <c:pt idx="650">
                  <c:v>592.38200000000006</c:v>
                </c:pt>
                <c:pt idx="651">
                  <c:v>577.90300000000002</c:v>
                </c:pt>
                <c:pt idx="652">
                  <c:v>570.58000000000004</c:v>
                </c:pt>
                <c:pt idx="653">
                  <c:v>562.10699999999997</c:v>
                </c:pt>
                <c:pt idx="654">
                  <c:v>561.72699999999998</c:v>
                </c:pt>
                <c:pt idx="655">
                  <c:v>577.98800000000006</c:v>
                </c:pt>
                <c:pt idx="656">
                  <c:v>566.93899999999996</c:v>
                </c:pt>
                <c:pt idx="657">
                  <c:v>570.20500000000004</c:v>
                </c:pt>
                <c:pt idx="658">
                  <c:v>566.70100000000002</c:v>
                </c:pt>
                <c:pt idx="659">
                  <c:v>597.51499999999999</c:v>
                </c:pt>
                <c:pt idx="660">
                  <c:v>612.49199999999996</c:v>
                </c:pt>
                <c:pt idx="661">
                  <c:v>598.54200000000003</c:v>
                </c:pt>
                <c:pt idx="662">
                  <c:v>599.721</c:v>
                </c:pt>
                <c:pt idx="663">
                  <c:v>597.74400000000003</c:v>
                </c:pt>
                <c:pt idx="664">
                  <c:v>597.26900000000001</c:v>
                </c:pt>
                <c:pt idx="665">
                  <c:v>588.93799999999999</c:v>
                </c:pt>
                <c:pt idx="666">
                  <c:v>590.404</c:v>
                </c:pt>
                <c:pt idx="667">
                  <c:v>601.62199999999996</c:v>
                </c:pt>
                <c:pt idx="668">
                  <c:v>612.12400000000002</c:v>
                </c:pt>
                <c:pt idx="669">
                  <c:v>619.43700000000001</c:v>
                </c:pt>
                <c:pt idx="670">
                  <c:v>623.21900000000005</c:v>
                </c:pt>
                <c:pt idx="671">
                  <c:v>623.23699999999997</c:v>
                </c:pt>
                <c:pt idx="672">
                  <c:v>623.64800000000002</c:v>
                </c:pt>
                <c:pt idx="673">
                  <c:v>603.63200000000006</c:v>
                </c:pt>
                <c:pt idx="674">
                  <c:v>614.41700000000003</c:v>
                </c:pt>
                <c:pt idx="675">
                  <c:v>608.67100000000005</c:v>
                </c:pt>
                <c:pt idx="676">
                  <c:v>618.25900000000001</c:v>
                </c:pt>
                <c:pt idx="677">
                  <c:v>624.02800000000002</c:v>
                </c:pt>
                <c:pt idx="678">
                  <c:v>631.08100000000002</c:v>
                </c:pt>
                <c:pt idx="679">
                  <c:v>641.83299999999997</c:v>
                </c:pt>
                <c:pt idx="680">
                  <c:v>631.90300000000002</c:v>
                </c:pt>
                <c:pt idx="681">
                  <c:v>626.66700000000003</c:v>
                </c:pt>
                <c:pt idx="682">
                  <c:v>609.95799999999997</c:v>
                </c:pt>
                <c:pt idx="683">
                  <c:v>607.12099999999998</c:v>
                </c:pt>
                <c:pt idx="684">
                  <c:v>617.21699999999998</c:v>
                </c:pt>
                <c:pt idx="685">
                  <c:v>620.80200000000002</c:v>
                </c:pt>
                <c:pt idx="686">
                  <c:v>618.85300000000007</c:v>
                </c:pt>
                <c:pt idx="687">
                  <c:v>619.91200000000003</c:v>
                </c:pt>
                <c:pt idx="688">
                  <c:v>604.74699999999996</c:v>
                </c:pt>
                <c:pt idx="689">
                  <c:v>598.923</c:v>
                </c:pt>
                <c:pt idx="690">
                  <c:v>589.60500000000002</c:v>
                </c:pt>
                <c:pt idx="691">
                  <c:v>579.94399999999996</c:v>
                </c:pt>
                <c:pt idx="692">
                  <c:v>584.04999999999995</c:v>
                </c:pt>
                <c:pt idx="693">
                  <c:v>579.09400000000005</c:v>
                </c:pt>
                <c:pt idx="694">
                  <c:v>579.09400000000005</c:v>
                </c:pt>
                <c:pt idx="695">
                  <c:v>570.30999999999995</c:v>
                </c:pt>
                <c:pt idx="696">
                  <c:v>559.90800000000002</c:v>
                </c:pt>
                <c:pt idx="697">
                  <c:v>557.43899999999996</c:v>
                </c:pt>
                <c:pt idx="698">
                  <c:v>567.14499999999998</c:v>
                </c:pt>
                <c:pt idx="699">
                  <c:v>568.97</c:v>
                </c:pt>
                <c:pt idx="700">
                  <c:v>566.64200000000005</c:v>
                </c:pt>
                <c:pt idx="701">
                  <c:v>565.45299999999997</c:v>
                </c:pt>
                <c:pt idx="702">
                  <c:v>569.1</c:v>
                </c:pt>
                <c:pt idx="703">
                  <c:v>569.42700000000002</c:v>
                </c:pt>
                <c:pt idx="704">
                  <c:v>570.36300000000006</c:v>
                </c:pt>
                <c:pt idx="705">
                  <c:v>570.24</c:v>
                </c:pt>
                <c:pt idx="706">
                  <c:v>564.31799999999998</c:v>
                </c:pt>
                <c:pt idx="707">
                  <c:v>554.77499999999998</c:v>
                </c:pt>
                <c:pt idx="708">
                  <c:v>558.08199999999999</c:v>
                </c:pt>
                <c:pt idx="709">
                  <c:v>558.90100000000007</c:v>
                </c:pt>
                <c:pt idx="710">
                  <c:v>564.96299999999997</c:v>
                </c:pt>
                <c:pt idx="711">
                  <c:v>559.94200000000001</c:v>
                </c:pt>
                <c:pt idx="712">
                  <c:v>558.01599999999996</c:v>
                </c:pt>
                <c:pt idx="713">
                  <c:v>559.68299999999999</c:v>
                </c:pt>
                <c:pt idx="714">
                  <c:v>565.31100000000004</c:v>
                </c:pt>
                <c:pt idx="715">
                  <c:v>567.22800000000007</c:v>
                </c:pt>
                <c:pt idx="716">
                  <c:v>571.04499999999996</c:v>
                </c:pt>
                <c:pt idx="717">
                  <c:v>572.01300000000003</c:v>
                </c:pt>
                <c:pt idx="718">
                  <c:v>569.62900000000002</c:v>
                </c:pt>
                <c:pt idx="719">
                  <c:v>568.47199999999998</c:v>
                </c:pt>
                <c:pt idx="720">
                  <c:v>572.05799999999999</c:v>
                </c:pt>
                <c:pt idx="721">
                  <c:v>574.53</c:v>
                </c:pt>
                <c:pt idx="722">
                  <c:v>569.68700000000001</c:v>
                </c:pt>
                <c:pt idx="723">
                  <c:v>567.21900000000005</c:v>
                </c:pt>
                <c:pt idx="724">
                  <c:v>579.029</c:v>
                </c:pt>
                <c:pt idx="725">
                  <c:v>583.51</c:v>
                </c:pt>
                <c:pt idx="726">
                  <c:v>583.51499999999999</c:v>
                </c:pt>
                <c:pt idx="727">
                  <c:v>581.44600000000003</c:v>
                </c:pt>
                <c:pt idx="728">
                  <c:v>583.52800000000002</c:v>
                </c:pt>
              </c:numCache>
            </c:numRef>
          </c:val>
          <c:smooth val="0"/>
          <c:extLst>
            <c:ext xmlns:c16="http://schemas.microsoft.com/office/drawing/2014/chart" uri="{C3380CC4-5D6E-409C-BE32-E72D297353CC}">
              <c16:uniqueId val="{00000000-6836-4D80-B56E-07AEF9E890D4}"/>
            </c:ext>
          </c:extLst>
        </c:ser>
        <c:ser>
          <c:idx val="3"/>
          <c:order val="1"/>
          <c:tx>
            <c:strRef>
              <c:f>'Figure 2.1.12'!$D$4</c:f>
              <c:strCache>
                <c:ptCount val="1"/>
                <c:pt idx="0">
                  <c:v>Developing countries</c:v>
                </c:pt>
              </c:strCache>
            </c:strRef>
          </c:tx>
          <c:spPr>
            <a:ln w="12700">
              <a:solidFill>
                <a:srgbClr val="00FFFF"/>
              </a:solidFill>
              <a:prstDash val="solid"/>
            </a:ln>
          </c:spPr>
          <c:marker>
            <c:symbol val="none"/>
          </c:marker>
          <c:cat>
            <c:numRef>
              <c:f>'Figure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'Figure 2.1.12'!$D$5:$D$733</c:f>
              <c:numCache>
                <c:formatCode>General</c:formatCode>
                <c:ptCount val="729"/>
                <c:pt idx="0">
                  <c:v>1245.952</c:v>
                </c:pt>
                <c:pt idx="1">
                  <c:v>1235.2339999999999</c:v>
                </c:pt>
                <c:pt idx="2">
                  <c:v>1227.508</c:v>
                </c:pt>
                <c:pt idx="3">
                  <c:v>1225.0330000000001</c:v>
                </c:pt>
                <c:pt idx="4">
                  <c:v>1207.4739999999999</c:v>
                </c:pt>
                <c:pt idx="5">
                  <c:v>1220.309</c:v>
                </c:pt>
                <c:pt idx="6">
                  <c:v>1227.0029999999999</c:v>
                </c:pt>
                <c:pt idx="7">
                  <c:v>1221.289</c:v>
                </c:pt>
                <c:pt idx="8">
                  <c:v>1213.6990000000001</c:v>
                </c:pt>
                <c:pt idx="9">
                  <c:v>1218</c:v>
                </c:pt>
                <c:pt idx="10">
                  <c:v>1196.1559999999999</c:v>
                </c:pt>
                <c:pt idx="11">
                  <c:v>1147.4660000000001</c:v>
                </c:pt>
                <c:pt idx="12">
                  <c:v>1140.7570000000001</c:v>
                </c:pt>
                <c:pt idx="13">
                  <c:v>1136.2529999999999</c:v>
                </c:pt>
                <c:pt idx="14">
                  <c:v>1069.829</c:v>
                </c:pt>
                <c:pt idx="15">
                  <c:v>1041.0640000000001</c:v>
                </c:pt>
                <c:pt idx="16">
                  <c:v>1055.1759999999999</c:v>
                </c:pt>
                <c:pt idx="17">
                  <c:v>1083.336</c:v>
                </c:pt>
                <c:pt idx="18">
                  <c:v>1111.135</c:v>
                </c:pt>
                <c:pt idx="19">
                  <c:v>1087.7049999999999</c:v>
                </c:pt>
                <c:pt idx="20">
                  <c:v>1102.817</c:v>
                </c:pt>
                <c:pt idx="21">
                  <c:v>1091.3530000000001</c:v>
                </c:pt>
                <c:pt idx="22">
                  <c:v>1088.72</c:v>
                </c:pt>
                <c:pt idx="23">
                  <c:v>1120</c:v>
                </c:pt>
                <c:pt idx="24">
                  <c:v>1142.473</c:v>
                </c:pt>
                <c:pt idx="25">
                  <c:v>1127.7629999999999</c:v>
                </c:pt>
                <c:pt idx="26">
                  <c:v>1104.854</c:v>
                </c:pt>
                <c:pt idx="27">
                  <c:v>1095.4970000000001</c:v>
                </c:pt>
                <c:pt idx="28">
                  <c:v>1095.365</c:v>
                </c:pt>
                <c:pt idx="29">
                  <c:v>1084.1590000000001</c:v>
                </c:pt>
                <c:pt idx="30">
                  <c:v>1101.259</c:v>
                </c:pt>
                <c:pt idx="31">
                  <c:v>1111.51</c:v>
                </c:pt>
                <c:pt idx="32">
                  <c:v>1135.789</c:v>
                </c:pt>
                <c:pt idx="33">
                  <c:v>1133.817</c:v>
                </c:pt>
                <c:pt idx="34">
                  <c:v>1141.6949999999999</c:v>
                </c:pt>
                <c:pt idx="35">
                  <c:v>1153.723</c:v>
                </c:pt>
                <c:pt idx="36">
                  <c:v>1139.53</c:v>
                </c:pt>
                <c:pt idx="37">
                  <c:v>1154.559</c:v>
                </c:pt>
                <c:pt idx="38">
                  <c:v>1150.3040000000001</c:v>
                </c:pt>
                <c:pt idx="39">
                  <c:v>1161.462</c:v>
                </c:pt>
                <c:pt idx="40">
                  <c:v>1172.3020000000001</c:v>
                </c:pt>
                <c:pt idx="41">
                  <c:v>1190.8920000000001</c:v>
                </c:pt>
                <c:pt idx="42">
                  <c:v>1192.0419999999999</c:v>
                </c:pt>
                <c:pt idx="43">
                  <c:v>1167.6580000000001</c:v>
                </c:pt>
                <c:pt idx="44">
                  <c:v>1144.8699999999999</c:v>
                </c:pt>
                <c:pt idx="45">
                  <c:v>1136.1949999999999</c:v>
                </c:pt>
                <c:pt idx="46">
                  <c:v>1142.1659999999999</c:v>
                </c:pt>
                <c:pt idx="47">
                  <c:v>1144.28</c:v>
                </c:pt>
                <c:pt idx="48">
                  <c:v>1117.502</c:v>
                </c:pt>
                <c:pt idx="49">
                  <c:v>1093.9359999999999</c:v>
                </c:pt>
                <c:pt idx="50">
                  <c:v>1118.4010000000001</c:v>
                </c:pt>
                <c:pt idx="51">
                  <c:v>1131.1590000000001</c:v>
                </c:pt>
                <c:pt idx="52">
                  <c:v>1099.8220000000001</c:v>
                </c:pt>
                <c:pt idx="53">
                  <c:v>1092.5409999999999</c:v>
                </c:pt>
                <c:pt idx="54">
                  <c:v>1044.633</c:v>
                </c:pt>
                <c:pt idx="55">
                  <c:v>1065.17</c:v>
                </c:pt>
                <c:pt idx="56">
                  <c:v>1065.9390000000001</c:v>
                </c:pt>
                <c:pt idx="57">
                  <c:v>1045.9380000000001</c:v>
                </c:pt>
                <c:pt idx="58">
                  <c:v>1052.009</c:v>
                </c:pt>
                <c:pt idx="59">
                  <c:v>1072.7370000000001</c:v>
                </c:pt>
                <c:pt idx="60">
                  <c:v>1104.499</c:v>
                </c:pt>
                <c:pt idx="61">
                  <c:v>1107.598</c:v>
                </c:pt>
                <c:pt idx="62">
                  <c:v>1106.6600000000001</c:v>
                </c:pt>
                <c:pt idx="63">
                  <c:v>1112.76</c:v>
                </c:pt>
                <c:pt idx="64">
                  <c:v>1104.5820000000001</c:v>
                </c:pt>
                <c:pt idx="65">
                  <c:v>1113.768</c:v>
                </c:pt>
                <c:pt idx="66">
                  <c:v>1137.6849999999999</c:v>
                </c:pt>
                <c:pt idx="67">
                  <c:v>1142.896</c:v>
                </c:pt>
                <c:pt idx="68">
                  <c:v>1145.211</c:v>
                </c:pt>
                <c:pt idx="69">
                  <c:v>1160.627</c:v>
                </c:pt>
                <c:pt idx="70">
                  <c:v>1153.56</c:v>
                </c:pt>
                <c:pt idx="71">
                  <c:v>1150.365</c:v>
                </c:pt>
                <c:pt idx="72">
                  <c:v>1158.78</c:v>
                </c:pt>
                <c:pt idx="73">
                  <c:v>1160.356</c:v>
                </c:pt>
                <c:pt idx="74">
                  <c:v>1145.2650000000001</c:v>
                </c:pt>
                <c:pt idx="75">
                  <c:v>1150.828</c:v>
                </c:pt>
                <c:pt idx="76">
                  <c:v>1164.9929999999999</c:v>
                </c:pt>
                <c:pt idx="77">
                  <c:v>1174.26</c:v>
                </c:pt>
                <c:pt idx="78">
                  <c:v>1175.8520000000001</c:v>
                </c:pt>
                <c:pt idx="79">
                  <c:v>1187</c:v>
                </c:pt>
                <c:pt idx="80">
                  <c:v>1189.7429999999999</c:v>
                </c:pt>
                <c:pt idx="81">
                  <c:v>1192.104</c:v>
                </c:pt>
                <c:pt idx="82">
                  <c:v>1187.1469999999999</c:v>
                </c:pt>
                <c:pt idx="83">
                  <c:v>1189.0060000000001</c:v>
                </c:pt>
                <c:pt idx="84">
                  <c:v>1194.3790000000001</c:v>
                </c:pt>
                <c:pt idx="85">
                  <c:v>1180.1659999999999</c:v>
                </c:pt>
                <c:pt idx="86">
                  <c:v>1191.529</c:v>
                </c:pt>
                <c:pt idx="87">
                  <c:v>1192.827</c:v>
                </c:pt>
                <c:pt idx="88">
                  <c:v>1207.46</c:v>
                </c:pt>
                <c:pt idx="89">
                  <c:v>1209.8020000000001</c:v>
                </c:pt>
                <c:pt idx="90">
                  <c:v>1215.4259999999999</c:v>
                </c:pt>
                <c:pt idx="91">
                  <c:v>1206.027</c:v>
                </c:pt>
                <c:pt idx="92">
                  <c:v>1196.4390000000001</c:v>
                </c:pt>
                <c:pt idx="93">
                  <c:v>1188.6099999999999</c:v>
                </c:pt>
                <c:pt idx="94">
                  <c:v>1194.106</c:v>
                </c:pt>
                <c:pt idx="95">
                  <c:v>1205.588</c:v>
                </c:pt>
                <c:pt idx="96">
                  <c:v>1207.5810000000001</c:v>
                </c:pt>
                <c:pt idx="97">
                  <c:v>1221.3980000000001</c:v>
                </c:pt>
                <c:pt idx="98">
                  <c:v>1240.3120000000001</c:v>
                </c:pt>
                <c:pt idx="99">
                  <c:v>1249.7270000000001</c:v>
                </c:pt>
                <c:pt idx="100">
                  <c:v>1233.6690000000001</c:v>
                </c:pt>
                <c:pt idx="101">
                  <c:v>1233.1099999999999</c:v>
                </c:pt>
                <c:pt idx="102">
                  <c:v>1221.9490000000001</c:v>
                </c:pt>
                <c:pt idx="103">
                  <c:v>1207.9570000000001</c:v>
                </c:pt>
                <c:pt idx="104">
                  <c:v>1193.377</c:v>
                </c:pt>
                <c:pt idx="105">
                  <c:v>1191.9849999999999</c:v>
                </c:pt>
                <c:pt idx="106">
                  <c:v>1195.463</c:v>
                </c:pt>
                <c:pt idx="107">
                  <c:v>1201.857</c:v>
                </c:pt>
                <c:pt idx="108">
                  <c:v>1210.037</c:v>
                </c:pt>
                <c:pt idx="109">
                  <c:v>1207.7529999999999</c:v>
                </c:pt>
                <c:pt idx="110">
                  <c:v>1190.6420000000001</c:v>
                </c:pt>
                <c:pt idx="111">
                  <c:v>1173.462</c:v>
                </c:pt>
                <c:pt idx="112">
                  <c:v>1184.5</c:v>
                </c:pt>
                <c:pt idx="113">
                  <c:v>1182.8410000000001</c:v>
                </c:pt>
                <c:pt idx="114">
                  <c:v>1167.546</c:v>
                </c:pt>
                <c:pt idx="115">
                  <c:v>1138.0840000000001</c:v>
                </c:pt>
                <c:pt idx="116">
                  <c:v>1131.431</c:v>
                </c:pt>
                <c:pt idx="117">
                  <c:v>1123.1179999999999</c:v>
                </c:pt>
                <c:pt idx="118">
                  <c:v>1120.0240000000001</c:v>
                </c:pt>
                <c:pt idx="119">
                  <c:v>1132.9760000000001</c:v>
                </c:pt>
                <c:pt idx="120">
                  <c:v>1143.874</c:v>
                </c:pt>
                <c:pt idx="121">
                  <c:v>1138.79</c:v>
                </c:pt>
                <c:pt idx="122">
                  <c:v>1126.7540000000001</c:v>
                </c:pt>
                <c:pt idx="123">
                  <c:v>1110.4760000000001</c:v>
                </c:pt>
                <c:pt idx="124">
                  <c:v>1099.694</c:v>
                </c:pt>
                <c:pt idx="125">
                  <c:v>1091.557</c:v>
                </c:pt>
                <c:pt idx="126">
                  <c:v>1106.2090000000001</c:v>
                </c:pt>
                <c:pt idx="127">
                  <c:v>1099.712</c:v>
                </c:pt>
                <c:pt idx="128">
                  <c:v>1084.7930000000001</c:v>
                </c:pt>
                <c:pt idx="129">
                  <c:v>1087.1189999999999</c:v>
                </c:pt>
                <c:pt idx="130">
                  <c:v>1068.7460000000001</c:v>
                </c:pt>
                <c:pt idx="131">
                  <c:v>1057.154</c:v>
                </c:pt>
                <c:pt idx="132">
                  <c:v>1033.4829999999999</c:v>
                </c:pt>
                <c:pt idx="133">
                  <c:v>1030.318</c:v>
                </c:pt>
                <c:pt idx="134">
                  <c:v>1038.289</c:v>
                </c:pt>
                <c:pt idx="135">
                  <c:v>1022.606</c:v>
                </c:pt>
                <c:pt idx="136">
                  <c:v>1036.97</c:v>
                </c:pt>
                <c:pt idx="137">
                  <c:v>1036.527</c:v>
                </c:pt>
                <c:pt idx="138">
                  <c:v>1042.9970000000001</c:v>
                </c:pt>
                <c:pt idx="139">
                  <c:v>1043.04</c:v>
                </c:pt>
                <c:pt idx="140">
                  <c:v>1016.169</c:v>
                </c:pt>
                <c:pt idx="141">
                  <c:v>1015.8960000000001</c:v>
                </c:pt>
                <c:pt idx="142">
                  <c:v>1031.395</c:v>
                </c:pt>
                <c:pt idx="143">
                  <c:v>1022.158</c:v>
                </c:pt>
                <c:pt idx="144">
                  <c:v>1041.4960000000001</c:v>
                </c:pt>
                <c:pt idx="145">
                  <c:v>1035.6410000000001</c:v>
                </c:pt>
                <c:pt idx="146">
                  <c:v>1049.92</c:v>
                </c:pt>
                <c:pt idx="147">
                  <c:v>1042.771</c:v>
                </c:pt>
                <c:pt idx="148">
                  <c:v>1024.52</c:v>
                </c:pt>
                <c:pt idx="149">
                  <c:v>1024.403</c:v>
                </c:pt>
                <c:pt idx="150">
                  <c:v>1015.793</c:v>
                </c:pt>
                <c:pt idx="151">
                  <c:v>1038.961</c:v>
                </c:pt>
                <c:pt idx="152">
                  <c:v>1041.856</c:v>
                </c:pt>
                <c:pt idx="153">
                  <c:v>1029.808</c:v>
                </c:pt>
                <c:pt idx="154">
                  <c:v>1008.338</c:v>
                </c:pt>
                <c:pt idx="155">
                  <c:v>999.49900000000002</c:v>
                </c:pt>
                <c:pt idx="156">
                  <c:v>1012.18</c:v>
                </c:pt>
                <c:pt idx="157">
                  <c:v>1008.138</c:v>
                </c:pt>
                <c:pt idx="158">
                  <c:v>990.02300000000002</c:v>
                </c:pt>
                <c:pt idx="159">
                  <c:v>990.59400000000005</c:v>
                </c:pt>
                <c:pt idx="160">
                  <c:v>982.51499999999999</c:v>
                </c:pt>
                <c:pt idx="161">
                  <c:v>973.87900000000002</c:v>
                </c:pt>
                <c:pt idx="162">
                  <c:v>983.94400000000007</c:v>
                </c:pt>
                <c:pt idx="163">
                  <c:v>971.89400000000001</c:v>
                </c:pt>
                <c:pt idx="164">
                  <c:v>960.072</c:v>
                </c:pt>
                <c:pt idx="165">
                  <c:v>942.87700000000007</c:v>
                </c:pt>
                <c:pt idx="166">
                  <c:v>961.47300000000007</c:v>
                </c:pt>
                <c:pt idx="167">
                  <c:v>957.14400000000001</c:v>
                </c:pt>
                <c:pt idx="168">
                  <c:v>956.21900000000005</c:v>
                </c:pt>
                <c:pt idx="169">
                  <c:v>950.24700000000007</c:v>
                </c:pt>
                <c:pt idx="170">
                  <c:v>938.5</c:v>
                </c:pt>
                <c:pt idx="171">
                  <c:v>953.74200000000008</c:v>
                </c:pt>
                <c:pt idx="172">
                  <c:v>956.95799999999997</c:v>
                </c:pt>
                <c:pt idx="173">
                  <c:v>956.25300000000004</c:v>
                </c:pt>
                <c:pt idx="174">
                  <c:v>934.63099999999997</c:v>
                </c:pt>
                <c:pt idx="175">
                  <c:v>928.59900000000005</c:v>
                </c:pt>
                <c:pt idx="176">
                  <c:v>911.95799999999997</c:v>
                </c:pt>
                <c:pt idx="177">
                  <c:v>893.27100000000007</c:v>
                </c:pt>
                <c:pt idx="178">
                  <c:v>873.68</c:v>
                </c:pt>
                <c:pt idx="179">
                  <c:v>902.505</c:v>
                </c:pt>
                <c:pt idx="180">
                  <c:v>868.58299999999997</c:v>
                </c:pt>
                <c:pt idx="181">
                  <c:v>858.93799999999999</c:v>
                </c:pt>
                <c:pt idx="182">
                  <c:v>839.81200000000001</c:v>
                </c:pt>
                <c:pt idx="183">
                  <c:v>855.47199999999998</c:v>
                </c:pt>
                <c:pt idx="184">
                  <c:v>825.34800000000007</c:v>
                </c:pt>
                <c:pt idx="185">
                  <c:v>784.60800000000006</c:v>
                </c:pt>
                <c:pt idx="186">
                  <c:v>768.91899999999998</c:v>
                </c:pt>
                <c:pt idx="187">
                  <c:v>767.83799999999997</c:v>
                </c:pt>
                <c:pt idx="188">
                  <c:v>845.56299999999999</c:v>
                </c:pt>
                <c:pt idx="189">
                  <c:v>854.47500000000002</c:v>
                </c:pt>
                <c:pt idx="190">
                  <c:v>830.322</c:v>
                </c:pt>
                <c:pt idx="191">
                  <c:v>831.30399999999997</c:v>
                </c:pt>
                <c:pt idx="192">
                  <c:v>838.28899999999999</c:v>
                </c:pt>
                <c:pt idx="193">
                  <c:v>823.69400000000007</c:v>
                </c:pt>
                <c:pt idx="194">
                  <c:v>775.05700000000002</c:v>
                </c:pt>
                <c:pt idx="195">
                  <c:v>786.92399999999998</c:v>
                </c:pt>
                <c:pt idx="196">
                  <c:v>786.17399999999998</c:v>
                </c:pt>
                <c:pt idx="197">
                  <c:v>759.49800000000005</c:v>
                </c:pt>
                <c:pt idx="198">
                  <c:v>741.726</c:v>
                </c:pt>
                <c:pt idx="199">
                  <c:v>671.17899999999997</c:v>
                </c:pt>
                <c:pt idx="200">
                  <c:v>659.08900000000006</c:v>
                </c:pt>
                <c:pt idx="201">
                  <c:v>605.84</c:v>
                </c:pt>
                <c:pt idx="202">
                  <c:v>618.90200000000004</c:v>
                </c:pt>
                <c:pt idx="203">
                  <c:v>591.90100000000007</c:v>
                </c:pt>
                <c:pt idx="204">
                  <c:v>635.66200000000003</c:v>
                </c:pt>
                <c:pt idx="205">
                  <c:v>673.74900000000002</c:v>
                </c:pt>
                <c:pt idx="206">
                  <c:v>623.29700000000003</c:v>
                </c:pt>
                <c:pt idx="207">
                  <c:v>576.50099999999998</c:v>
                </c:pt>
                <c:pt idx="208">
                  <c:v>567.91999999999996</c:v>
                </c:pt>
                <c:pt idx="209">
                  <c:v>590.59199999999998</c:v>
                </c:pt>
                <c:pt idx="210">
                  <c:v>580.20000000000005</c:v>
                </c:pt>
                <c:pt idx="211">
                  <c:v>534.69000000000005</c:v>
                </c:pt>
                <c:pt idx="212">
                  <c:v>514.29100000000005</c:v>
                </c:pt>
                <c:pt idx="213">
                  <c:v>473.983</c:v>
                </c:pt>
                <c:pt idx="214">
                  <c:v>454.34</c:v>
                </c:pt>
                <c:pt idx="215">
                  <c:v>484.92700000000002</c:v>
                </c:pt>
                <c:pt idx="216">
                  <c:v>507.54700000000003</c:v>
                </c:pt>
                <c:pt idx="217">
                  <c:v>561.33500000000004</c:v>
                </c:pt>
                <c:pt idx="218">
                  <c:v>570.52099999999996</c:v>
                </c:pt>
                <c:pt idx="219">
                  <c:v>584.36</c:v>
                </c:pt>
                <c:pt idx="220">
                  <c:v>603.14200000000005</c:v>
                </c:pt>
                <c:pt idx="221">
                  <c:v>600.17899999999997</c:v>
                </c:pt>
                <c:pt idx="222">
                  <c:v>557.66100000000006</c:v>
                </c:pt>
                <c:pt idx="223">
                  <c:v>564.76300000000003</c:v>
                </c:pt>
                <c:pt idx="224">
                  <c:v>583.01800000000003</c:v>
                </c:pt>
                <c:pt idx="225">
                  <c:v>555.62400000000002</c:v>
                </c:pt>
                <c:pt idx="226">
                  <c:v>533.48599999999999</c:v>
                </c:pt>
                <c:pt idx="227">
                  <c:v>524.12</c:v>
                </c:pt>
                <c:pt idx="228">
                  <c:v>530.28</c:v>
                </c:pt>
                <c:pt idx="229">
                  <c:v>520.09500000000003</c:v>
                </c:pt>
                <c:pt idx="230">
                  <c:v>500.48200000000003</c:v>
                </c:pt>
                <c:pt idx="231">
                  <c:v>489.589</c:v>
                </c:pt>
                <c:pt idx="232">
                  <c:v>464.31100000000004</c:v>
                </c:pt>
                <c:pt idx="233">
                  <c:v>467.63499999999999</c:v>
                </c:pt>
                <c:pt idx="234">
                  <c:v>485.52100000000002</c:v>
                </c:pt>
                <c:pt idx="235">
                  <c:v>500.375</c:v>
                </c:pt>
                <c:pt idx="236">
                  <c:v>513.26499999999999</c:v>
                </c:pt>
                <c:pt idx="237">
                  <c:v>525.95400000000006</c:v>
                </c:pt>
                <c:pt idx="238">
                  <c:v>526.97199999999998</c:v>
                </c:pt>
                <c:pt idx="239">
                  <c:v>513.39099999999996</c:v>
                </c:pt>
                <c:pt idx="240">
                  <c:v>501.22500000000002</c:v>
                </c:pt>
                <c:pt idx="241">
                  <c:v>503.38</c:v>
                </c:pt>
                <c:pt idx="242">
                  <c:v>501.76600000000002</c:v>
                </c:pt>
                <c:pt idx="243">
                  <c:v>497.51100000000002</c:v>
                </c:pt>
                <c:pt idx="244">
                  <c:v>537.08500000000004</c:v>
                </c:pt>
                <c:pt idx="245">
                  <c:v>537.54899999999998</c:v>
                </c:pt>
                <c:pt idx="246">
                  <c:v>562.44200000000001</c:v>
                </c:pt>
                <c:pt idx="247">
                  <c:v>568.88800000000003</c:v>
                </c:pt>
                <c:pt idx="248">
                  <c:v>551.71199999999999</c:v>
                </c:pt>
                <c:pt idx="249">
                  <c:v>562.66999999999996</c:v>
                </c:pt>
                <c:pt idx="250">
                  <c:v>571.85300000000007</c:v>
                </c:pt>
                <c:pt idx="251">
                  <c:v>586.14499999999998</c:v>
                </c:pt>
                <c:pt idx="252">
                  <c:v>590.29600000000005</c:v>
                </c:pt>
                <c:pt idx="253">
                  <c:v>582.05799999999999</c:v>
                </c:pt>
                <c:pt idx="254">
                  <c:v>567.33900000000006</c:v>
                </c:pt>
                <c:pt idx="255">
                  <c:v>555.81700000000001</c:v>
                </c:pt>
                <c:pt idx="256">
                  <c:v>553.68399999999997</c:v>
                </c:pt>
                <c:pt idx="257">
                  <c:v>552.452</c:v>
                </c:pt>
                <c:pt idx="258">
                  <c:v>551.57799999999997</c:v>
                </c:pt>
                <c:pt idx="259">
                  <c:v>557.471</c:v>
                </c:pt>
                <c:pt idx="260">
                  <c:v>565.779</c:v>
                </c:pt>
                <c:pt idx="261">
                  <c:v>567.04200000000003</c:v>
                </c:pt>
                <c:pt idx="262">
                  <c:v>568.20900000000006</c:v>
                </c:pt>
                <c:pt idx="263">
                  <c:v>580.95699999999999</c:v>
                </c:pt>
                <c:pt idx="264">
                  <c:v>598.94000000000005</c:v>
                </c:pt>
                <c:pt idx="265">
                  <c:v>607.39499999999998</c:v>
                </c:pt>
                <c:pt idx="266">
                  <c:v>595.20699999999999</c:v>
                </c:pt>
                <c:pt idx="267">
                  <c:v>578.399</c:v>
                </c:pt>
                <c:pt idx="268">
                  <c:v>571.24900000000002</c:v>
                </c:pt>
                <c:pt idx="269">
                  <c:v>553.221</c:v>
                </c:pt>
                <c:pt idx="270">
                  <c:v>550.89400000000001</c:v>
                </c:pt>
                <c:pt idx="271">
                  <c:v>542.84799999999996</c:v>
                </c:pt>
                <c:pt idx="272">
                  <c:v>526.64200000000005</c:v>
                </c:pt>
                <c:pt idx="273">
                  <c:v>537.83699999999999</c:v>
                </c:pt>
                <c:pt idx="274">
                  <c:v>533.84100000000001</c:v>
                </c:pt>
                <c:pt idx="275">
                  <c:v>517.53600000000006</c:v>
                </c:pt>
                <c:pt idx="276">
                  <c:v>515.16399999999999</c:v>
                </c:pt>
                <c:pt idx="277">
                  <c:v>514.36199999999997</c:v>
                </c:pt>
                <c:pt idx="278">
                  <c:v>507.28899999999999</c:v>
                </c:pt>
                <c:pt idx="279">
                  <c:v>515.87900000000002</c:v>
                </c:pt>
                <c:pt idx="280">
                  <c:v>518.92899999999997</c:v>
                </c:pt>
                <c:pt idx="281">
                  <c:v>533.11099999999999</c:v>
                </c:pt>
                <c:pt idx="282">
                  <c:v>532.17700000000002</c:v>
                </c:pt>
                <c:pt idx="283">
                  <c:v>529.53200000000004</c:v>
                </c:pt>
                <c:pt idx="284">
                  <c:v>517.13700000000006</c:v>
                </c:pt>
                <c:pt idx="285">
                  <c:v>525.34699999999998</c:v>
                </c:pt>
                <c:pt idx="286">
                  <c:v>535.96799999999996</c:v>
                </c:pt>
                <c:pt idx="287">
                  <c:v>536.56899999999996</c:v>
                </c:pt>
                <c:pt idx="288">
                  <c:v>557.52600000000007</c:v>
                </c:pt>
                <c:pt idx="289">
                  <c:v>564.80700000000002</c:v>
                </c:pt>
                <c:pt idx="290">
                  <c:v>561.38099999999997</c:v>
                </c:pt>
                <c:pt idx="291">
                  <c:v>553.54200000000003</c:v>
                </c:pt>
                <c:pt idx="292">
                  <c:v>542.69299999999998</c:v>
                </c:pt>
                <c:pt idx="293">
                  <c:v>554.30799999999999</c:v>
                </c:pt>
                <c:pt idx="294">
                  <c:v>547.55100000000004</c:v>
                </c:pt>
                <c:pt idx="295">
                  <c:v>520.87300000000005</c:v>
                </c:pt>
                <c:pt idx="296">
                  <c:v>516.32600000000002</c:v>
                </c:pt>
                <c:pt idx="297">
                  <c:v>521.39800000000002</c:v>
                </c:pt>
                <c:pt idx="298">
                  <c:v>502.50900000000001</c:v>
                </c:pt>
                <c:pt idx="299">
                  <c:v>510.14300000000003</c:v>
                </c:pt>
                <c:pt idx="300">
                  <c:v>502.74</c:v>
                </c:pt>
                <c:pt idx="301">
                  <c:v>505.42500000000001</c:v>
                </c:pt>
                <c:pt idx="302">
                  <c:v>505.83600000000001</c:v>
                </c:pt>
                <c:pt idx="303">
                  <c:v>499.30400000000003</c:v>
                </c:pt>
                <c:pt idx="304">
                  <c:v>475.08</c:v>
                </c:pt>
                <c:pt idx="305">
                  <c:v>476.15800000000002</c:v>
                </c:pt>
                <c:pt idx="306">
                  <c:v>493.46699999999998</c:v>
                </c:pt>
                <c:pt idx="307">
                  <c:v>488.14800000000002</c:v>
                </c:pt>
                <c:pt idx="308">
                  <c:v>488.31400000000002</c:v>
                </c:pt>
                <c:pt idx="309">
                  <c:v>485.29200000000003</c:v>
                </c:pt>
                <c:pt idx="310">
                  <c:v>502.70100000000002</c:v>
                </c:pt>
                <c:pt idx="311">
                  <c:v>512.50300000000004</c:v>
                </c:pt>
                <c:pt idx="312">
                  <c:v>515.96600000000001</c:v>
                </c:pt>
                <c:pt idx="313">
                  <c:v>527.97699999999998</c:v>
                </c:pt>
                <c:pt idx="314">
                  <c:v>539.66</c:v>
                </c:pt>
                <c:pt idx="315">
                  <c:v>541.91800000000001</c:v>
                </c:pt>
                <c:pt idx="316">
                  <c:v>543.87800000000004</c:v>
                </c:pt>
                <c:pt idx="317">
                  <c:v>557.45600000000002</c:v>
                </c:pt>
                <c:pt idx="318">
                  <c:v>552.99099999999999</c:v>
                </c:pt>
                <c:pt idx="319">
                  <c:v>579.30899999999997</c:v>
                </c:pt>
                <c:pt idx="320">
                  <c:v>581.51300000000003</c:v>
                </c:pt>
                <c:pt idx="321">
                  <c:v>587.44600000000003</c:v>
                </c:pt>
                <c:pt idx="322">
                  <c:v>599.73099999999999</c:v>
                </c:pt>
                <c:pt idx="323">
                  <c:v>591.32000000000005</c:v>
                </c:pt>
                <c:pt idx="324">
                  <c:v>561.45600000000002</c:v>
                </c:pt>
                <c:pt idx="325">
                  <c:v>569.96699999999998</c:v>
                </c:pt>
                <c:pt idx="326">
                  <c:v>580.75800000000004</c:v>
                </c:pt>
                <c:pt idx="327">
                  <c:v>613.072</c:v>
                </c:pt>
                <c:pt idx="328">
                  <c:v>617.11400000000003</c:v>
                </c:pt>
                <c:pt idx="329">
                  <c:v>623.03100000000006</c:v>
                </c:pt>
                <c:pt idx="330">
                  <c:v>615.88800000000003</c:v>
                </c:pt>
                <c:pt idx="331">
                  <c:v>610.22</c:v>
                </c:pt>
                <c:pt idx="332">
                  <c:v>632.62800000000004</c:v>
                </c:pt>
                <c:pt idx="333">
                  <c:v>636.04499999999996</c:v>
                </c:pt>
                <c:pt idx="334">
                  <c:v>640.59699999999998</c:v>
                </c:pt>
                <c:pt idx="335">
                  <c:v>645.56100000000004</c:v>
                </c:pt>
                <c:pt idx="336">
                  <c:v>643.85500000000002</c:v>
                </c:pt>
                <c:pt idx="337">
                  <c:v>648.39200000000005</c:v>
                </c:pt>
                <c:pt idx="338">
                  <c:v>643.39700000000005</c:v>
                </c:pt>
                <c:pt idx="339">
                  <c:v>633.48400000000004</c:v>
                </c:pt>
                <c:pt idx="340">
                  <c:v>627.245</c:v>
                </c:pt>
                <c:pt idx="341">
                  <c:v>629.23099999999999</c:v>
                </c:pt>
                <c:pt idx="342">
                  <c:v>639.75300000000004</c:v>
                </c:pt>
                <c:pt idx="343">
                  <c:v>647.83699999999999</c:v>
                </c:pt>
                <c:pt idx="344">
                  <c:v>633.51800000000003</c:v>
                </c:pt>
                <c:pt idx="345">
                  <c:v>623.72</c:v>
                </c:pt>
                <c:pt idx="346">
                  <c:v>645.56200000000001</c:v>
                </c:pt>
                <c:pt idx="347">
                  <c:v>662.73</c:v>
                </c:pt>
                <c:pt idx="348">
                  <c:v>662.83500000000004</c:v>
                </c:pt>
                <c:pt idx="349">
                  <c:v>700.98500000000001</c:v>
                </c:pt>
                <c:pt idx="350">
                  <c:v>704.29399999999998</c:v>
                </c:pt>
                <c:pt idx="351">
                  <c:v>712.05100000000004</c:v>
                </c:pt>
                <c:pt idx="352">
                  <c:v>714.91300000000001</c:v>
                </c:pt>
                <c:pt idx="353">
                  <c:v>725.13099999999997</c:v>
                </c:pt>
                <c:pt idx="354">
                  <c:v>723.58500000000004</c:v>
                </c:pt>
                <c:pt idx="355">
                  <c:v>721.13099999999997</c:v>
                </c:pt>
                <c:pt idx="356">
                  <c:v>709.86599999999999</c:v>
                </c:pt>
                <c:pt idx="357">
                  <c:v>699.39</c:v>
                </c:pt>
                <c:pt idx="358">
                  <c:v>707.928</c:v>
                </c:pt>
                <c:pt idx="359">
                  <c:v>728.49199999999996</c:v>
                </c:pt>
                <c:pt idx="360">
                  <c:v>745.81899999999996</c:v>
                </c:pt>
                <c:pt idx="361">
                  <c:v>756.06899999999996</c:v>
                </c:pt>
                <c:pt idx="362">
                  <c:v>740.95699999999999</c:v>
                </c:pt>
                <c:pt idx="363">
                  <c:v>746.41700000000003</c:v>
                </c:pt>
                <c:pt idx="364">
                  <c:v>747.09400000000005</c:v>
                </c:pt>
                <c:pt idx="365">
                  <c:v>739.61800000000005</c:v>
                </c:pt>
                <c:pt idx="366">
                  <c:v>754.18</c:v>
                </c:pt>
                <c:pt idx="367">
                  <c:v>761.74400000000003</c:v>
                </c:pt>
                <c:pt idx="368">
                  <c:v>773.12099999999998</c:v>
                </c:pt>
                <c:pt idx="369">
                  <c:v>802.21</c:v>
                </c:pt>
                <c:pt idx="370">
                  <c:v>795.59199999999998</c:v>
                </c:pt>
                <c:pt idx="371">
                  <c:v>784.22</c:v>
                </c:pt>
                <c:pt idx="372">
                  <c:v>781.75700000000006</c:v>
                </c:pt>
                <c:pt idx="373">
                  <c:v>786.96500000000003</c:v>
                </c:pt>
                <c:pt idx="374">
                  <c:v>772.25300000000004</c:v>
                </c:pt>
                <c:pt idx="375">
                  <c:v>771.18399999999997</c:v>
                </c:pt>
                <c:pt idx="376">
                  <c:v>789.13499999999999</c:v>
                </c:pt>
                <c:pt idx="377">
                  <c:v>791.03200000000004</c:v>
                </c:pt>
                <c:pt idx="378">
                  <c:v>790.18499999999995</c:v>
                </c:pt>
                <c:pt idx="379">
                  <c:v>769.93799999999999</c:v>
                </c:pt>
                <c:pt idx="380">
                  <c:v>764.62900000000002</c:v>
                </c:pt>
                <c:pt idx="381">
                  <c:v>749.02100000000007</c:v>
                </c:pt>
                <c:pt idx="382">
                  <c:v>743.72300000000007</c:v>
                </c:pt>
                <c:pt idx="383">
                  <c:v>750.47300000000007</c:v>
                </c:pt>
                <c:pt idx="384">
                  <c:v>736.48099999999999</c:v>
                </c:pt>
                <c:pt idx="385">
                  <c:v>723.71900000000005</c:v>
                </c:pt>
                <c:pt idx="386">
                  <c:v>741.79700000000003</c:v>
                </c:pt>
                <c:pt idx="387">
                  <c:v>750.22500000000002</c:v>
                </c:pt>
                <c:pt idx="388">
                  <c:v>761.91899999999998</c:v>
                </c:pt>
                <c:pt idx="389">
                  <c:v>764.678</c:v>
                </c:pt>
                <c:pt idx="390">
                  <c:v>761.29499999999996</c:v>
                </c:pt>
                <c:pt idx="391">
                  <c:v>773.07299999999998</c:v>
                </c:pt>
                <c:pt idx="392">
                  <c:v>766.13700000000006</c:v>
                </c:pt>
                <c:pt idx="393">
                  <c:v>766.31799999999998</c:v>
                </c:pt>
                <c:pt idx="394">
                  <c:v>751.33500000000004</c:v>
                </c:pt>
                <c:pt idx="395">
                  <c:v>750.72199999999998</c:v>
                </c:pt>
                <c:pt idx="396">
                  <c:v>739.45400000000006</c:v>
                </c:pt>
                <c:pt idx="397">
                  <c:v>741.74700000000007</c:v>
                </c:pt>
                <c:pt idx="398">
                  <c:v>736.01900000000001</c:v>
                </c:pt>
                <c:pt idx="399">
                  <c:v>723.05200000000002</c:v>
                </c:pt>
                <c:pt idx="400">
                  <c:v>739.58199999999999</c:v>
                </c:pt>
                <c:pt idx="401">
                  <c:v>766.05200000000002</c:v>
                </c:pt>
                <c:pt idx="402">
                  <c:v>773.40800000000002</c:v>
                </c:pt>
                <c:pt idx="403">
                  <c:v>782.68</c:v>
                </c:pt>
                <c:pt idx="404">
                  <c:v>807.02100000000007</c:v>
                </c:pt>
                <c:pt idx="405">
                  <c:v>810.46299999999997</c:v>
                </c:pt>
                <c:pt idx="406">
                  <c:v>806.55100000000004</c:v>
                </c:pt>
                <c:pt idx="407">
                  <c:v>822.11400000000003</c:v>
                </c:pt>
                <c:pt idx="408">
                  <c:v>823.71400000000006</c:v>
                </c:pt>
                <c:pt idx="409">
                  <c:v>833.66300000000001</c:v>
                </c:pt>
                <c:pt idx="410">
                  <c:v>836.59299999999996</c:v>
                </c:pt>
                <c:pt idx="411">
                  <c:v>822.43799999999999</c:v>
                </c:pt>
                <c:pt idx="412">
                  <c:v>833.54399999999998</c:v>
                </c:pt>
                <c:pt idx="413">
                  <c:v>844.024</c:v>
                </c:pt>
                <c:pt idx="414">
                  <c:v>864.72900000000004</c:v>
                </c:pt>
                <c:pt idx="415">
                  <c:v>860.61699999999996</c:v>
                </c:pt>
                <c:pt idx="416">
                  <c:v>854.54100000000005</c:v>
                </c:pt>
                <c:pt idx="417">
                  <c:v>855.51800000000003</c:v>
                </c:pt>
                <c:pt idx="418">
                  <c:v>852.93</c:v>
                </c:pt>
                <c:pt idx="419">
                  <c:v>854.779</c:v>
                </c:pt>
                <c:pt idx="420">
                  <c:v>844.9</c:v>
                </c:pt>
                <c:pt idx="421">
                  <c:v>840.23900000000003</c:v>
                </c:pt>
                <c:pt idx="422">
                  <c:v>855.63800000000003</c:v>
                </c:pt>
                <c:pt idx="423">
                  <c:v>852.73800000000006</c:v>
                </c:pt>
                <c:pt idx="424">
                  <c:v>819.83100000000002</c:v>
                </c:pt>
                <c:pt idx="425">
                  <c:v>825.19299999999998</c:v>
                </c:pt>
                <c:pt idx="426">
                  <c:v>822.86099999999999</c:v>
                </c:pt>
                <c:pt idx="427">
                  <c:v>837.11900000000003</c:v>
                </c:pt>
                <c:pt idx="428">
                  <c:v>845.50700000000006</c:v>
                </c:pt>
                <c:pt idx="429">
                  <c:v>861.37</c:v>
                </c:pt>
                <c:pt idx="430">
                  <c:v>858.25900000000001</c:v>
                </c:pt>
                <c:pt idx="431">
                  <c:v>851.88400000000001</c:v>
                </c:pt>
                <c:pt idx="432">
                  <c:v>843.99400000000003</c:v>
                </c:pt>
                <c:pt idx="433">
                  <c:v>851.46199999999999</c:v>
                </c:pt>
                <c:pt idx="434">
                  <c:v>839.46</c:v>
                </c:pt>
                <c:pt idx="435">
                  <c:v>842.11400000000003</c:v>
                </c:pt>
                <c:pt idx="436">
                  <c:v>831.03800000000001</c:v>
                </c:pt>
                <c:pt idx="437">
                  <c:v>840.98800000000006</c:v>
                </c:pt>
                <c:pt idx="438">
                  <c:v>853.31900000000007</c:v>
                </c:pt>
                <c:pt idx="439">
                  <c:v>864.98099999999999</c:v>
                </c:pt>
                <c:pt idx="440">
                  <c:v>880.78499999999997</c:v>
                </c:pt>
                <c:pt idx="441">
                  <c:v>879.93600000000004</c:v>
                </c:pt>
                <c:pt idx="442">
                  <c:v>887.05200000000002</c:v>
                </c:pt>
                <c:pt idx="443">
                  <c:v>894.29899999999998</c:v>
                </c:pt>
                <c:pt idx="444">
                  <c:v>884.59</c:v>
                </c:pt>
                <c:pt idx="445">
                  <c:v>894.00400000000002</c:v>
                </c:pt>
                <c:pt idx="446">
                  <c:v>913.51</c:v>
                </c:pt>
                <c:pt idx="447">
                  <c:v>919.89</c:v>
                </c:pt>
                <c:pt idx="448">
                  <c:v>918.9</c:v>
                </c:pt>
                <c:pt idx="449">
                  <c:v>910.70500000000004</c:v>
                </c:pt>
                <c:pt idx="450">
                  <c:v>922.30600000000004</c:v>
                </c:pt>
                <c:pt idx="451">
                  <c:v>918.55899999999997</c:v>
                </c:pt>
                <c:pt idx="452">
                  <c:v>908.12900000000002</c:v>
                </c:pt>
                <c:pt idx="453">
                  <c:v>908.07400000000007</c:v>
                </c:pt>
                <c:pt idx="454">
                  <c:v>904.53600000000006</c:v>
                </c:pt>
                <c:pt idx="455">
                  <c:v>913.18799999999999</c:v>
                </c:pt>
                <c:pt idx="456">
                  <c:v>914.04499999999996</c:v>
                </c:pt>
                <c:pt idx="457">
                  <c:v>911.26200000000006</c:v>
                </c:pt>
                <c:pt idx="458">
                  <c:v>901.38499999999999</c:v>
                </c:pt>
                <c:pt idx="459">
                  <c:v>907.024</c:v>
                </c:pt>
                <c:pt idx="460">
                  <c:v>925.95299999999997</c:v>
                </c:pt>
                <c:pt idx="461">
                  <c:v>928.89</c:v>
                </c:pt>
                <c:pt idx="462">
                  <c:v>939.91200000000003</c:v>
                </c:pt>
                <c:pt idx="463">
                  <c:v>946.28700000000003</c:v>
                </c:pt>
                <c:pt idx="464">
                  <c:v>950.34300000000007</c:v>
                </c:pt>
                <c:pt idx="465">
                  <c:v>950.98500000000001</c:v>
                </c:pt>
                <c:pt idx="466">
                  <c:v>972.09800000000007</c:v>
                </c:pt>
                <c:pt idx="467">
                  <c:v>975.79200000000003</c:v>
                </c:pt>
                <c:pt idx="468">
                  <c:v>966.03700000000003</c:v>
                </c:pt>
                <c:pt idx="469">
                  <c:v>976.97500000000002</c:v>
                </c:pt>
                <c:pt idx="470">
                  <c:v>972.19100000000003</c:v>
                </c:pt>
                <c:pt idx="471">
                  <c:v>968.27600000000007</c:v>
                </c:pt>
                <c:pt idx="472">
                  <c:v>961.45400000000006</c:v>
                </c:pt>
                <c:pt idx="473">
                  <c:v>967.95</c:v>
                </c:pt>
                <c:pt idx="474">
                  <c:v>966.41600000000005</c:v>
                </c:pt>
                <c:pt idx="475">
                  <c:v>946.94799999999998</c:v>
                </c:pt>
                <c:pt idx="476">
                  <c:v>916.64499999999998</c:v>
                </c:pt>
                <c:pt idx="477">
                  <c:v>921.34400000000005</c:v>
                </c:pt>
                <c:pt idx="478">
                  <c:v>914.25900000000001</c:v>
                </c:pt>
                <c:pt idx="479">
                  <c:v>911.15700000000004</c:v>
                </c:pt>
                <c:pt idx="480">
                  <c:v>903.46</c:v>
                </c:pt>
                <c:pt idx="481">
                  <c:v>926.13499999999999</c:v>
                </c:pt>
                <c:pt idx="482">
                  <c:v>930.09</c:v>
                </c:pt>
                <c:pt idx="483">
                  <c:v>936.35800000000006</c:v>
                </c:pt>
                <c:pt idx="484">
                  <c:v>959.65700000000004</c:v>
                </c:pt>
                <c:pt idx="485">
                  <c:v>963.08900000000006</c:v>
                </c:pt>
                <c:pt idx="486">
                  <c:v>972.09400000000005</c:v>
                </c:pt>
                <c:pt idx="487">
                  <c:v>958.88300000000004</c:v>
                </c:pt>
                <c:pt idx="488">
                  <c:v>962.51099999999997</c:v>
                </c:pt>
                <c:pt idx="489">
                  <c:v>982.428</c:v>
                </c:pt>
                <c:pt idx="490">
                  <c:v>980.40499999999997</c:v>
                </c:pt>
                <c:pt idx="491">
                  <c:v>981.79200000000003</c:v>
                </c:pt>
                <c:pt idx="492">
                  <c:v>968.45900000000006</c:v>
                </c:pt>
                <c:pt idx="493">
                  <c:v>965.08100000000002</c:v>
                </c:pt>
                <c:pt idx="494">
                  <c:v>977.197</c:v>
                </c:pt>
                <c:pt idx="495">
                  <c:v>972.18499999999995</c:v>
                </c:pt>
                <c:pt idx="496">
                  <c:v>978.654</c:v>
                </c:pt>
                <c:pt idx="497">
                  <c:v>957.98099999999999</c:v>
                </c:pt>
                <c:pt idx="498">
                  <c:v>941.00900000000001</c:v>
                </c:pt>
                <c:pt idx="499">
                  <c:v>953.12800000000004</c:v>
                </c:pt>
                <c:pt idx="500">
                  <c:v>973.31299999999999</c:v>
                </c:pt>
                <c:pt idx="501">
                  <c:v>981.56500000000005</c:v>
                </c:pt>
                <c:pt idx="502">
                  <c:v>986.07</c:v>
                </c:pt>
                <c:pt idx="503">
                  <c:v>983.32299999999998</c:v>
                </c:pt>
                <c:pt idx="504">
                  <c:v>980.34400000000005</c:v>
                </c:pt>
                <c:pt idx="505">
                  <c:v>969.19</c:v>
                </c:pt>
                <c:pt idx="506">
                  <c:v>962.596</c:v>
                </c:pt>
                <c:pt idx="507">
                  <c:v>965.25599999999997</c:v>
                </c:pt>
                <c:pt idx="508">
                  <c:v>972.78600000000006</c:v>
                </c:pt>
                <c:pt idx="509">
                  <c:v>979.21100000000001</c:v>
                </c:pt>
                <c:pt idx="510">
                  <c:v>975.01</c:v>
                </c:pt>
                <c:pt idx="511">
                  <c:v>973.41899999999998</c:v>
                </c:pt>
                <c:pt idx="512">
                  <c:v>954.93100000000004</c:v>
                </c:pt>
                <c:pt idx="513">
                  <c:v>950.21</c:v>
                </c:pt>
                <c:pt idx="514">
                  <c:v>946.41499999999996</c:v>
                </c:pt>
                <c:pt idx="515">
                  <c:v>953.92200000000003</c:v>
                </c:pt>
                <c:pt idx="516">
                  <c:v>964.40899999999999</c:v>
                </c:pt>
                <c:pt idx="517">
                  <c:v>973.86300000000006</c:v>
                </c:pt>
                <c:pt idx="518">
                  <c:v>974.19500000000005</c:v>
                </c:pt>
                <c:pt idx="519">
                  <c:v>981.14300000000003</c:v>
                </c:pt>
                <c:pt idx="520">
                  <c:v>980.58199999999999</c:v>
                </c:pt>
                <c:pt idx="521">
                  <c:v>980.61</c:v>
                </c:pt>
                <c:pt idx="522">
                  <c:v>989.46900000000005</c:v>
                </c:pt>
                <c:pt idx="523">
                  <c:v>989.46900000000005</c:v>
                </c:pt>
                <c:pt idx="524">
                  <c:v>1004.511</c:v>
                </c:pt>
                <c:pt idx="525">
                  <c:v>1015.2570000000001</c:v>
                </c:pt>
                <c:pt idx="526">
                  <c:v>1021.751</c:v>
                </c:pt>
                <c:pt idx="527">
                  <c:v>1014.421</c:v>
                </c:pt>
                <c:pt idx="528">
                  <c:v>1016.4060000000001</c:v>
                </c:pt>
                <c:pt idx="529">
                  <c:v>1028.07</c:v>
                </c:pt>
                <c:pt idx="530">
                  <c:v>1021.18</c:v>
                </c:pt>
                <c:pt idx="531">
                  <c:v>1012.095</c:v>
                </c:pt>
                <c:pt idx="532">
                  <c:v>1013.292</c:v>
                </c:pt>
                <c:pt idx="533">
                  <c:v>1010.775</c:v>
                </c:pt>
                <c:pt idx="534">
                  <c:v>1012.548</c:v>
                </c:pt>
                <c:pt idx="535">
                  <c:v>1013.412</c:v>
                </c:pt>
                <c:pt idx="536">
                  <c:v>997.49200000000008</c:v>
                </c:pt>
                <c:pt idx="537">
                  <c:v>981.16499999999996</c:v>
                </c:pt>
                <c:pt idx="538">
                  <c:v>963.85199999999998</c:v>
                </c:pt>
                <c:pt idx="539">
                  <c:v>959.05899999999997</c:v>
                </c:pt>
                <c:pt idx="540">
                  <c:v>938.06200000000001</c:v>
                </c:pt>
                <c:pt idx="541">
                  <c:v>928.70600000000002</c:v>
                </c:pt>
                <c:pt idx="542">
                  <c:v>940.07400000000007</c:v>
                </c:pt>
                <c:pt idx="543">
                  <c:v>933.59</c:v>
                </c:pt>
                <c:pt idx="544">
                  <c:v>934.22300000000007</c:v>
                </c:pt>
                <c:pt idx="545">
                  <c:v>940.43100000000004</c:v>
                </c:pt>
                <c:pt idx="546">
                  <c:v>952.25700000000006</c:v>
                </c:pt>
                <c:pt idx="547">
                  <c:v>926.41300000000001</c:v>
                </c:pt>
                <c:pt idx="548">
                  <c:v>897.7</c:v>
                </c:pt>
                <c:pt idx="549">
                  <c:v>894.072</c:v>
                </c:pt>
                <c:pt idx="550">
                  <c:v>908.66600000000005</c:v>
                </c:pt>
                <c:pt idx="551">
                  <c:v>912.49200000000008</c:v>
                </c:pt>
                <c:pt idx="552">
                  <c:v>922.90800000000002</c:v>
                </c:pt>
                <c:pt idx="553">
                  <c:v>921.74900000000002</c:v>
                </c:pt>
                <c:pt idx="554">
                  <c:v>924.726</c:v>
                </c:pt>
                <c:pt idx="555">
                  <c:v>932.55</c:v>
                </c:pt>
                <c:pt idx="556">
                  <c:v>945.08500000000004</c:v>
                </c:pt>
                <c:pt idx="557">
                  <c:v>943.11199999999997</c:v>
                </c:pt>
                <c:pt idx="558">
                  <c:v>933.35400000000004</c:v>
                </c:pt>
                <c:pt idx="559">
                  <c:v>943.29899999999998</c:v>
                </c:pt>
                <c:pt idx="560">
                  <c:v>940.20900000000006</c:v>
                </c:pt>
                <c:pt idx="561">
                  <c:v>933.22699999999998</c:v>
                </c:pt>
                <c:pt idx="562">
                  <c:v>922.928</c:v>
                </c:pt>
                <c:pt idx="563">
                  <c:v>935.92899999999997</c:v>
                </c:pt>
                <c:pt idx="564">
                  <c:v>947.89499999999998</c:v>
                </c:pt>
                <c:pt idx="565">
                  <c:v>959.66200000000003</c:v>
                </c:pt>
                <c:pt idx="566">
                  <c:v>966.43399999999997</c:v>
                </c:pt>
                <c:pt idx="567">
                  <c:v>961.34100000000001</c:v>
                </c:pt>
                <c:pt idx="568">
                  <c:v>974.92200000000003</c:v>
                </c:pt>
                <c:pt idx="569">
                  <c:v>986.07900000000006</c:v>
                </c:pt>
                <c:pt idx="570">
                  <c:v>986.15300000000002</c:v>
                </c:pt>
                <c:pt idx="571">
                  <c:v>993.44299999999998</c:v>
                </c:pt>
                <c:pt idx="572">
                  <c:v>989.83199999999999</c:v>
                </c:pt>
                <c:pt idx="573">
                  <c:v>992.68</c:v>
                </c:pt>
                <c:pt idx="574">
                  <c:v>983.03600000000006</c:v>
                </c:pt>
                <c:pt idx="575">
                  <c:v>991.48300000000006</c:v>
                </c:pt>
                <c:pt idx="576">
                  <c:v>1005.7660000000001</c:v>
                </c:pt>
                <c:pt idx="577">
                  <c:v>1001.5070000000001</c:v>
                </c:pt>
                <c:pt idx="578">
                  <c:v>997.94</c:v>
                </c:pt>
                <c:pt idx="579">
                  <c:v>989.92600000000004</c:v>
                </c:pt>
                <c:pt idx="580">
                  <c:v>994.11599999999999</c:v>
                </c:pt>
                <c:pt idx="581">
                  <c:v>992.00200000000007</c:v>
                </c:pt>
                <c:pt idx="582">
                  <c:v>989.952</c:v>
                </c:pt>
                <c:pt idx="583">
                  <c:v>993.07799999999997</c:v>
                </c:pt>
                <c:pt idx="584">
                  <c:v>1003.6660000000001</c:v>
                </c:pt>
                <c:pt idx="585">
                  <c:v>1009.331</c:v>
                </c:pt>
                <c:pt idx="586">
                  <c:v>1010.3340000000001</c:v>
                </c:pt>
                <c:pt idx="587">
                  <c:v>1027.2740000000001</c:v>
                </c:pt>
                <c:pt idx="588">
                  <c:v>1028.537</c:v>
                </c:pt>
                <c:pt idx="589">
                  <c:v>1036.617</c:v>
                </c:pt>
                <c:pt idx="590">
                  <c:v>1039.2660000000001</c:v>
                </c:pt>
                <c:pt idx="591">
                  <c:v>1042.9880000000001</c:v>
                </c:pt>
                <c:pt idx="592">
                  <c:v>1036.3109999999999</c:v>
                </c:pt>
                <c:pt idx="593">
                  <c:v>1043.9970000000001</c:v>
                </c:pt>
                <c:pt idx="594">
                  <c:v>1041.376</c:v>
                </c:pt>
                <c:pt idx="595">
                  <c:v>1033.806</c:v>
                </c:pt>
                <c:pt idx="596">
                  <c:v>1046.444</c:v>
                </c:pt>
                <c:pt idx="597">
                  <c:v>1047.5129999999999</c:v>
                </c:pt>
                <c:pt idx="598">
                  <c:v>1032.0830000000001</c:v>
                </c:pt>
                <c:pt idx="599">
                  <c:v>1011.29</c:v>
                </c:pt>
                <c:pt idx="600">
                  <c:v>1022.8630000000001</c:v>
                </c:pt>
                <c:pt idx="601">
                  <c:v>1026.8910000000001</c:v>
                </c:pt>
                <c:pt idx="602">
                  <c:v>1020.674</c:v>
                </c:pt>
                <c:pt idx="603">
                  <c:v>1024.0709999999999</c:v>
                </c:pt>
                <c:pt idx="604">
                  <c:v>1035.2160000000001</c:v>
                </c:pt>
                <c:pt idx="605">
                  <c:v>1020.236</c:v>
                </c:pt>
                <c:pt idx="606">
                  <c:v>1005.2710000000001</c:v>
                </c:pt>
                <c:pt idx="607">
                  <c:v>1014.081</c:v>
                </c:pt>
                <c:pt idx="608">
                  <c:v>1020.033</c:v>
                </c:pt>
                <c:pt idx="609">
                  <c:v>1008.313</c:v>
                </c:pt>
                <c:pt idx="610">
                  <c:v>990.64200000000005</c:v>
                </c:pt>
                <c:pt idx="611">
                  <c:v>970.24400000000003</c:v>
                </c:pt>
                <c:pt idx="612">
                  <c:v>948.53499999999997</c:v>
                </c:pt>
                <c:pt idx="613">
                  <c:v>927.03700000000003</c:v>
                </c:pt>
                <c:pt idx="614">
                  <c:v>967.22900000000004</c:v>
                </c:pt>
                <c:pt idx="615">
                  <c:v>958.827</c:v>
                </c:pt>
                <c:pt idx="616">
                  <c:v>968.00400000000002</c:v>
                </c:pt>
                <c:pt idx="617">
                  <c:v>975.56299999999999</c:v>
                </c:pt>
                <c:pt idx="618">
                  <c:v>959.81500000000005</c:v>
                </c:pt>
                <c:pt idx="619">
                  <c:v>939.74</c:v>
                </c:pt>
                <c:pt idx="620">
                  <c:v>939.77499999999998</c:v>
                </c:pt>
                <c:pt idx="621">
                  <c:v>910.55</c:v>
                </c:pt>
                <c:pt idx="622">
                  <c:v>882.42</c:v>
                </c:pt>
                <c:pt idx="623">
                  <c:v>886.65700000000004</c:v>
                </c:pt>
                <c:pt idx="624">
                  <c:v>891.49900000000002</c:v>
                </c:pt>
                <c:pt idx="625">
                  <c:v>855.52300000000002</c:v>
                </c:pt>
                <c:pt idx="626">
                  <c:v>883.18100000000004</c:v>
                </c:pt>
                <c:pt idx="627">
                  <c:v>904.18100000000004</c:v>
                </c:pt>
                <c:pt idx="628">
                  <c:v>917.04600000000005</c:v>
                </c:pt>
                <c:pt idx="629">
                  <c:v>926.404</c:v>
                </c:pt>
                <c:pt idx="630">
                  <c:v>907.13200000000006</c:v>
                </c:pt>
                <c:pt idx="631">
                  <c:v>908.55399999999997</c:v>
                </c:pt>
                <c:pt idx="632">
                  <c:v>924.66800000000001</c:v>
                </c:pt>
                <c:pt idx="633">
                  <c:v>913.48599999999999</c:v>
                </c:pt>
                <c:pt idx="634">
                  <c:v>889.65499999999997</c:v>
                </c:pt>
                <c:pt idx="635">
                  <c:v>891.11500000000001</c:v>
                </c:pt>
                <c:pt idx="636">
                  <c:v>895.21500000000003</c:v>
                </c:pt>
                <c:pt idx="637">
                  <c:v>906.976</c:v>
                </c:pt>
                <c:pt idx="638">
                  <c:v>917.17700000000002</c:v>
                </c:pt>
                <c:pt idx="639">
                  <c:v>930.29499999999996</c:v>
                </c:pt>
                <c:pt idx="640">
                  <c:v>937.67700000000002</c:v>
                </c:pt>
                <c:pt idx="641">
                  <c:v>943.36</c:v>
                </c:pt>
                <c:pt idx="642">
                  <c:v>947.20400000000006</c:v>
                </c:pt>
                <c:pt idx="643">
                  <c:v>953.48099999999999</c:v>
                </c:pt>
                <c:pt idx="644">
                  <c:v>978.59199999999998</c:v>
                </c:pt>
                <c:pt idx="645">
                  <c:v>967.61199999999997</c:v>
                </c:pt>
                <c:pt idx="646">
                  <c:v>960.20699999999999</c:v>
                </c:pt>
                <c:pt idx="647">
                  <c:v>952.12900000000002</c:v>
                </c:pt>
                <c:pt idx="648">
                  <c:v>947.56</c:v>
                </c:pt>
                <c:pt idx="649">
                  <c:v>951.80600000000004</c:v>
                </c:pt>
                <c:pt idx="650">
                  <c:v>924.81100000000004</c:v>
                </c:pt>
                <c:pt idx="651">
                  <c:v>917.98500000000001</c:v>
                </c:pt>
                <c:pt idx="652">
                  <c:v>909.303</c:v>
                </c:pt>
                <c:pt idx="653">
                  <c:v>913.54499999999996</c:v>
                </c:pt>
                <c:pt idx="654">
                  <c:v>913.11099999999999</c:v>
                </c:pt>
                <c:pt idx="655">
                  <c:v>930.45600000000002</c:v>
                </c:pt>
                <c:pt idx="656">
                  <c:v>930.2</c:v>
                </c:pt>
                <c:pt idx="657">
                  <c:v>940.75099999999998</c:v>
                </c:pt>
                <c:pt idx="658">
                  <c:v>951.85500000000002</c:v>
                </c:pt>
                <c:pt idx="659">
                  <c:v>952.49099999999999</c:v>
                </c:pt>
                <c:pt idx="660">
                  <c:v>957.22</c:v>
                </c:pt>
                <c:pt idx="661">
                  <c:v>961.51</c:v>
                </c:pt>
                <c:pt idx="662">
                  <c:v>957.13599999999997</c:v>
                </c:pt>
                <c:pt idx="663">
                  <c:v>948.91899999999998</c:v>
                </c:pt>
                <c:pt idx="664">
                  <c:v>945.05899999999997</c:v>
                </c:pt>
                <c:pt idx="665">
                  <c:v>953.68</c:v>
                </c:pt>
                <c:pt idx="666">
                  <c:v>964.64600000000007</c:v>
                </c:pt>
                <c:pt idx="667">
                  <c:v>973.39300000000003</c:v>
                </c:pt>
                <c:pt idx="668">
                  <c:v>981.42200000000003</c:v>
                </c:pt>
                <c:pt idx="669">
                  <c:v>985.47900000000004</c:v>
                </c:pt>
                <c:pt idx="670">
                  <c:v>991.03899999999999</c:v>
                </c:pt>
                <c:pt idx="671">
                  <c:v>991.29300000000001</c:v>
                </c:pt>
                <c:pt idx="672">
                  <c:v>993.83500000000004</c:v>
                </c:pt>
                <c:pt idx="673">
                  <c:v>991.41</c:v>
                </c:pt>
                <c:pt idx="674">
                  <c:v>1012.941</c:v>
                </c:pt>
                <c:pt idx="675">
                  <c:v>1009.667</c:v>
                </c:pt>
                <c:pt idx="676">
                  <c:v>1011.48</c:v>
                </c:pt>
                <c:pt idx="677">
                  <c:v>1011.716</c:v>
                </c:pt>
                <c:pt idx="678">
                  <c:v>1010.953</c:v>
                </c:pt>
                <c:pt idx="679">
                  <c:v>1015.99</c:v>
                </c:pt>
                <c:pt idx="680">
                  <c:v>1001.7040000000001</c:v>
                </c:pt>
                <c:pt idx="681">
                  <c:v>982.22699999999998</c:v>
                </c:pt>
                <c:pt idx="682">
                  <c:v>976.18100000000004</c:v>
                </c:pt>
                <c:pt idx="683">
                  <c:v>980.47500000000002</c:v>
                </c:pt>
                <c:pt idx="684">
                  <c:v>985.23900000000003</c:v>
                </c:pt>
                <c:pt idx="685">
                  <c:v>993.78700000000003</c:v>
                </c:pt>
                <c:pt idx="686">
                  <c:v>994.09500000000003</c:v>
                </c:pt>
                <c:pt idx="687">
                  <c:v>994.245</c:v>
                </c:pt>
                <c:pt idx="688">
                  <c:v>988.16200000000003</c:v>
                </c:pt>
                <c:pt idx="689">
                  <c:v>986.29700000000003</c:v>
                </c:pt>
                <c:pt idx="690">
                  <c:v>973.577</c:v>
                </c:pt>
                <c:pt idx="691">
                  <c:v>962.64200000000005</c:v>
                </c:pt>
                <c:pt idx="692">
                  <c:v>966.04700000000003</c:v>
                </c:pt>
                <c:pt idx="693">
                  <c:v>970.04</c:v>
                </c:pt>
                <c:pt idx="694">
                  <c:v>972.29100000000005</c:v>
                </c:pt>
                <c:pt idx="695">
                  <c:v>970.04600000000005</c:v>
                </c:pt>
                <c:pt idx="696">
                  <c:v>989.76</c:v>
                </c:pt>
                <c:pt idx="697">
                  <c:v>995.27700000000004</c:v>
                </c:pt>
                <c:pt idx="698">
                  <c:v>1003.7470000000001</c:v>
                </c:pt>
                <c:pt idx="699">
                  <c:v>1011.727</c:v>
                </c:pt>
                <c:pt idx="700">
                  <c:v>1006.139</c:v>
                </c:pt>
                <c:pt idx="701">
                  <c:v>1004.549</c:v>
                </c:pt>
                <c:pt idx="702">
                  <c:v>1009.088</c:v>
                </c:pt>
                <c:pt idx="703">
                  <c:v>1012.984</c:v>
                </c:pt>
                <c:pt idx="704">
                  <c:v>1033.6369999999999</c:v>
                </c:pt>
                <c:pt idx="705">
                  <c:v>1035.5129999999999</c:v>
                </c:pt>
                <c:pt idx="706">
                  <c:v>1038.1120000000001</c:v>
                </c:pt>
                <c:pt idx="707">
                  <c:v>1031.058</c:v>
                </c:pt>
                <c:pt idx="708">
                  <c:v>1035.9380000000001</c:v>
                </c:pt>
                <c:pt idx="709">
                  <c:v>1044.184</c:v>
                </c:pt>
                <c:pt idx="710">
                  <c:v>1043.952</c:v>
                </c:pt>
                <c:pt idx="711">
                  <c:v>1047.95</c:v>
                </c:pt>
                <c:pt idx="712">
                  <c:v>1047.1569999999999</c:v>
                </c:pt>
                <c:pt idx="713">
                  <c:v>1053.2670000000001</c:v>
                </c:pt>
                <c:pt idx="714">
                  <c:v>1061.5650000000001</c:v>
                </c:pt>
                <c:pt idx="715">
                  <c:v>1061.3220000000001</c:v>
                </c:pt>
                <c:pt idx="716">
                  <c:v>1070.3779999999999</c:v>
                </c:pt>
                <c:pt idx="717">
                  <c:v>1075.529</c:v>
                </c:pt>
                <c:pt idx="718">
                  <c:v>1086.0899999999999</c:v>
                </c:pt>
                <c:pt idx="719">
                  <c:v>1090.761</c:v>
                </c:pt>
                <c:pt idx="720">
                  <c:v>1096.857</c:v>
                </c:pt>
                <c:pt idx="721">
                  <c:v>1106.748</c:v>
                </c:pt>
                <c:pt idx="722">
                  <c:v>1102.8240000000001</c:v>
                </c:pt>
                <c:pt idx="723">
                  <c:v>1101.2670000000001</c:v>
                </c:pt>
                <c:pt idx="724">
                  <c:v>1107.6659999999999</c:v>
                </c:pt>
                <c:pt idx="725">
                  <c:v>1098.9490000000001</c:v>
                </c:pt>
                <c:pt idx="726">
                  <c:v>1117.6870000000001</c:v>
                </c:pt>
                <c:pt idx="727">
                  <c:v>1127.1949999999999</c:v>
                </c:pt>
                <c:pt idx="728">
                  <c:v>1121.433</c:v>
                </c:pt>
              </c:numCache>
            </c:numRef>
          </c:val>
          <c:smooth val="0"/>
          <c:extLst>
            <c:ext xmlns:c16="http://schemas.microsoft.com/office/drawing/2014/chart" uri="{C3380CC4-5D6E-409C-BE32-E72D297353CC}">
              <c16:uniqueId val="{00000001-6836-4D80-B56E-07AEF9E890D4}"/>
            </c:ext>
          </c:extLst>
        </c:ser>
        <c:ser>
          <c:idx val="4"/>
          <c:order val="2"/>
          <c:tx>
            <c:strRef>
              <c:f>'Figure 2.1.12'!$E$4</c:f>
              <c:strCache>
                <c:ptCount val="1"/>
                <c:pt idx="0">
                  <c:v>G-7 member countries</c:v>
                </c:pt>
              </c:strCache>
            </c:strRef>
          </c:tx>
          <c:spPr>
            <a:ln w="12700">
              <a:solidFill>
                <a:srgbClr val="800080"/>
              </a:solidFill>
              <a:prstDash val="solid"/>
            </a:ln>
          </c:spPr>
          <c:marker>
            <c:symbol val="none"/>
          </c:marker>
          <c:cat>
            <c:numRef>
              <c:f>'Figure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'Figure 2.1.12'!$E$5:$E$733</c:f>
              <c:numCache>
                <c:formatCode>General</c:formatCode>
                <c:ptCount val="729"/>
                <c:pt idx="0">
                  <c:v>1350.2090000000001</c:v>
                </c:pt>
                <c:pt idx="1">
                  <c:v>1339.098</c:v>
                </c:pt>
                <c:pt idx="2">
                  <c:v>1339.8980000000001</c:v>
                </c:pt>
                <c:pt idx="3">
                  <c:v>1308.7850000000001</c:v>
                </c:pt>
                <c:pt idx="4">
                  <c:v>1305.799</c:v>
                </c:pt>
                <c:pt idx="5">
                  <c:v>1293.53</c:v>
                </c:pt>
                <c:pt idx="6">
                  <c:v>1298.825</c:v>
                </c:pt>
                <c:pt idx="7">
                  <c:v>1299.9470000000001</c:v>
                </c:pt>
                <c:pt idx="8">
                  <c:v>1287.346</c:v>
                </c:pt>
                <c:pt idx="9">
                  <c:v>1299.8130000000001</c:v>
                </c:pt>
                <c:pt idx="10">
                  <c:v>1269.6890000000001</c:v>
                </c:pt>
                <c:pt idx="11">
                  <c:v>1252.5309999999999</c:v>
                </c:pt>
                <c:pt idx="12">
                  <c:v>1231.434</c:v>
                </c:pt>
                <c:pt idx="13">
                  <c:v>1223.6559999999999</c:v>
                </c:pt>
                <c:pt idx="14">
                  <c:v>1194.8869999999999</c:v>
                </c:pt>
                <c:pt idx="15">
                  <c:v>1189.569</c:v>
                </c:pt>
                <c:pt idx="16">
                  <c:v>1196.7570000000001</c:v>
                </c:pt>
                <c:pt idx="17">
                  <c:v>1227.9680000000001</c:v>
                </c:pt>
                <c:pt idx="18">
                  <c:v>1223.182</c:v>
                </c:pt>
                <c:pt idx="19">
                  <c:v>1229.5140000000001</c:v>
                </c:pt>
                <c:pt idx="20">
                  <c:v>1243.0709999999999</c:v>
                </c:pt>
                <c:pt idx="21">
                  <c:v>1235.3150000000001</c:v>
                </c:pt>
                <c:pt idx="22">
                  <c:v>1252.248</c:v>
                </c:pt>
                <c:pt idx="23">
                  <c:v>1267.684</c:v>
                </c:pt>
                <c:pt idx="24">
                  <c:v>1263.405</c:v>
                </c:pt>
                <c:pt idx="25">
                  <c:v>1224.0219999999999</c:v>
                </c:pt>
                <c:pt idx="26">
                  <c:v>1213.797</c:v>
                </c:pt>
                <c:pt idx="27">
                  <c:v>1209.6870000000001</c:v>
                </c:pt>
                <c:pt idx="28">
                  <c:v>1206.9359999999999</c:v>
                </c:pt>
                <c:pt idx="29">
                  <c:v>1209.703</c:v>
                </c:pt>
                <c:pt idx="30">
                  <c:v>1226.587</c:v>
                </c:pt>
                <c:pt idx="31">
                  <c:v>1235.6020000000001</c:v>
                </c:pt>
                <c:pt idx="32">
                  <c:v>1232.674</c:v>
                </c:pt>
                <c:pt idx="33">
                  <c:v>1228.415</c:v>
                </c:pt>
                <c:pt idx="34">
                  <c:v>1232.9059999999999</c:v>
                </c:pt>
                <c:pt idx="35">
                  <c:v>1237.9660000000001</c:v>
                </c:pt>
                <c:pt idx="36">
                  <c:v>1232.454</c:v>
                </c:pt>
                <c:pt idx="37">
                  <c:v>1232.905</c:v>
                </c:pt>
                <c:pt idx="38">
                  <c:v>1235.71</c:v>
                </c:pt>
                <c:pt idx="39">
                  <c:v>1255.268</c:v>
                </c:pt>
                <c:pt idx="40">
                  <c:v>1266.7919999999999</c:v>
                </c:pt>
                <c:pt idx="41">
                  <c:v>1273.097</c:v>
                </c:pt>
                <c:pt idx="42">
                  <c:v>1262.04</c:v>
                </c:pt>
                <c:pt idx="43">
                  <c:v>1235.258</c:v>
                </c:pt>
                <c:pt idx="44">
                  <c:v>1225.8330000000001</c:v>
                </c:pt>
                <c:pt idx="45">
                  <c:v>1219.8410000000001</c:v>
                </c:pt>
                <c:pt idx="46">
                  <c:v>1228.9639999999999</c:v>
                </c:pt>
                <c:pt idx="47">
                  <c:v>1214.1420000000001</c:v>
                </c:pt>
                <c:pt idx="48">
                  <c:v>1199.325</c:v>
                </c:pt>
                <c:pt idx="49">
                  <c:v>1181.7070000000001</c:v>
                </c:pt>
                <c:pt idx="50">
                  <c:v>1210.383</c:v>
                </c:pt>
                <c:pt idx="51">
                  <c:v>1215.0430000000001</c:v>
                </c:pt>
                <c:pt idx="52">
                  <c:v>1214.664</c:v>
                </c:pt>
                <c:pt idx="53">
                  <c:v>1194.5740000000001</c:v>
                </c:pt>
                <c:pt idx="54">
                  <c:v>1172.1279999999999</c:v>
                </c:pt>
                <c:pt idx="55">
                  <c:v>1213.058</c:v>
                </c:pt>
                <c:pt idx="56">
                  <c:v>1188.7619999999999</c:v>
                </c:pt>
                <c:pt idx="57">
                  <c:v>1198.9470000000001</c:v>
                </c:pt>
                <c:pt idx="58">
                  <c:v>1201.566</c:v>
                </c:pt>
                <c:pt idx="59">
                  <c:v>1211.8109999999999</c:v>
                </c:pt>
                <c:pt idx="60">
                  <c:v>1233.1790000000001</c:v>
                </c:pt>
                <c:pt idx="61">
                  <c:v>1228.95</c:v>
                </c:pt>
                <c:pt idx="62">
                  <c:v>1223.3109999999999</c:v>
                </c:pt>
                <c:pt idx="63">
                  <c:v>1216.01</c:v>
                </c:pt>
                <c:pt idx="64">
                  <c:v>1217.6569999999999</c:v>
                </c:pt>
                <c:pt idx="65">
                  <c:v>1246.2840000000001</c:v>
                </c:pt>
                <c:pt idx="66">
                  <c:v>1255.432</c:v>
                </c:pt>
                <c:pt idx="67">
                  <c:v>1259.8340000000001</c:v>
                </c:pt>
                <c:pt idx="68">
                  <c:v>1264.404</c:v>
                </c:pt>
                <c:pt idx="69">
                  <c:v>1268.846</c:v>
                </c:pt>
                <c:pt idx="70">
                  <c:v>1259.182</c:v>
                </c:pt>
                <c:pt idx="71">
                  <c:v>1251.028</c:v>
                </c:pt>
                <c:pt idx="72">
                  <c:v>1255.1210000000001</c:v>
                </c:pt>
                <c:pt idx="73">
                  <c:v>1238.373</c:v>
                </c:pt>
                <c:pt idx="74">
                  <c:v>1231.2850000000001</c:v>
                </c:pt>
                <c:pt idx="75">
                  <c:v>1235.7660000000001</c:v>
                </c:pt>
                <c:pt idx="76">
                  <c:v>1265.0940000000001</c:v>
                </c:pt>
                <c:pt idx="77">
                  <c:v>1264.2550000000001</c:v>
                </c:pt>
                <c:pt idx="78">
                  <c:v>1280.548</c:v>
                </c:pt>
                <c:pt idx="79">
                  <c:v>1284.9449999999999</c:v>
                </c:pt>
                <c:pt idx="80">
                  <c:v>1275.7950000000001</c:v>
                </c:pt>
                <c:pt idx="81">
                  <c:v>1276.6310000000001</c:v>
                </c:pt>
                <c:pt idx="82">
                  <c:v>1275.6580000000001</c:v>
                </c:pt>
                <c:pt idx="83">
                  <c:v>1288.56</c:v>
                </c:pt>
                <c:pt idx="84">
                  <c:v>1290.297</c:v>
                </c:pt>
                <c:pt idx="85">
                  <c:v>1284.2460000000001</c:v>
                </c:pt>
                <c:pt idx="86">
                  <c:v>1281.954</c:v>
                </c:pt>
                <c:pt idx="87">
                  <c:v>1291.0050000000001</c:v>
                </c:pt>
                <c:pt idx="88">
                  <c:v>1301.4480000000001</c:v>
                </c:pt>
                <c:pt idx="89">
                  <c:v>1299.4190000000001</c:v>
                </c:pt>
                <c:pt idx="90">
                  <c:v>1307.8320000000001</c:v>
                </c:pt>
                <c:pt idx="91">
                  <c:v>1294.3910000000001</c:v>
                </c:pt>
                <c:pt idx="92">
                  <c:v>1298.4059999999999</c:v>
                </c:pt>
                <c:pt idx="93">
                  <c:v>1285.8320000000001</c:v>
                </c:pt>
                <c:pt idx="94">
                  <c:v>1297.0830000000001</c:v>
                </c:pt>
                <c:pt idx="95">
                  <c:v>1296.788</c:v>
                </c:pt>
                <c:pt idx="96">
                  <c:v>1300.6390000000001</c:v>
                </c:pt>
                <c:pt idx="97">
                  <c:v>1314.174</c:v>
                </c:pt>
                <c:pt idx="98">
                  <c:v>1321.98</c:v>
                </c:pt>
                <c:pt idx="99">
                  <c:v>1325.269</c:v>
                </c:pt>
                <c:pt idx="100">
                  <c:v>1314.614</c:v>
                </c:pt>
                <c:pt idx="101">
                  <c:v>1299.4069999999999</c:v>
                </c:pt>
                <c:pt idx="102">
                  <c:v>1301.9660000000001</c:v>
                </c:pt>
                <c:pt idx="103">
                  <c:v>1287.479</c:v>
                </c:pt>
                <c:pt idx="104">
                  <c:v>1283.6500000000001</c:v>
                </c:pt>
                <c:pt idx="105">
                  <c:v>1285.9749999999999</c:v>
                </c:pt>
                <c:pt idx="106">
                  <c:v>1288.442</c:v>
                </c:pt>
                <c:pt idx="107">
                  <c:v>1294.069</c:v>
                </c:pt>
                <c:pt idx="108">
                  <c:v>1299.028</c:v>
                </c:pt>
                <c:pt idx="109">
                  <c:v>1290.42</c:v>
                </c:pt>
                <c:pt idx="110">
                  <c:v>1284.5260000000001</c:v>
                </c:pt>
                <c:pt idx="111">
                  <c:v>1281.047</c:v>
                </c:pt>
                <c:pt idx="112">
                  <c:v>1295.337</c:v>
                </c:pt>
                <c:pt idx="113">
                  <c:v>1272.741</c:v>
                </c:pt>
                <c:pt idx="114">
                  <c:v>1267.848</c:v>
                </c:pt>
                <c:pt idx="115">
                  <c:v>1253.981</c:v>
                </c:pt>
                <c:pt idx="116">
                  <c:v>1239.385</c:v>
                </c:pt>
                <c:pt idx="117">
                  <c:v>1235.3820000000001</c:v>
                </c:pt>
                <c:pt idx="118">
                  <c:v>1247.9359999999999</c:v>
                </c:pt>
                <c:pt idx="119">
                  <c:v>1254.5630000000001</c:v>
                </c:pt>
                <c:pt idx="120">
                  <c:v>1254.078</c:v>
                </c:pt>
                <c:pt idx="121">
                  <c:v>1243.961</c:v>
                </c:pt>
                <c:pt idx="122">
                  <c:v>1240.0419999999999</c:v>
                </c:pt>
                <c:pt idx="123">
                  <c:v>1220.972</c:v>
                </c:pt>
                <c:pt idx="124">
                  <c:v>1218.2660000000001</c:v>
                </c:pt>
                <c:pt idx="125">
                  <c:v>1214.5830000000001</c:v>
                </c:pt>
                <c:pt idx="126">
                  <c:v>1220.5060000000001</c:v>
                </c:pt>
                <c:pt idx="127">
                  <c:v>1196.7819999999999</c:v>
                </c:pt>
                <c:pt idx="128">
                  <c:v>1192.933</c:v>
                </c:pt>
                <c:pt idx="129">
                  <c:v>1197.277</c:v>
                </c:pt>
                <c:pt idx="130">
                  <c:v>1192.087</c:v>
                </c:pt>
                <c:pt idx="131">
                  <c:v>1174.154</c:v>
                </c:pt>
                <c:pt idx="132">
                  <c:v>1173.6400000000001</c:v>
                </c:pt>
                <c:pt idx="133">
                  <c:v>1168.5940000000001</c:v>
                </c:pt>
                <c:pt idx="134">
                  <c:v>1166.2740000000001</c:v>
                </c:pt>
                <c:pt idx="135">
                  <c:v>1170.7170000000001</c:v>
                </c:pt>
                <c:pt idx="136">
                  <c:v>1161.6300000000001</c:v>
                </c:pt>
                <c:pt idx="137">
                  <c:v>1162.6030000000001</c:v>
                </c:pt>
                <c:pt idx="138">
                  <c:v>1149.6949999999999</c:v>
                </c:pt>
                <c:pt idx="139">
                  <c:v>1145.7619999999999</c:v>
                </c:pt>
                <c:pt idx="140">
                  <c:v>1131.6590000000001</c:v>
                </c:pt>
                <c:pt idx="141">
                  <c:v>1145.5889999999999</c:v>
                </c:pt>
                <c:pt idx="142">
                  <c:v>1162.21</c:v>
                </c:pt>
                <c:pt idx="143">
                  <c:v>1163.3510000000001</c:v>
                </c:pt>
                <c:pt idx="144">
                  <c:v>1166.5999999999999</c:v>
                </c:pt>
                <c:pt idx="145">
                  <c:v>1177.261</c:v>
                </c:pt>
                <c:pt idx="146">
                  <c:v>1182.8140000000001</c:v>
                </c:pt>
                <c:pt idx="147">
                  <c:v>1163.297</c:v>
                </c:pt>
                <c:pt idx="148">
                  <c:v>1162.8220000000001</c:v>
                </c:pt>
                <c:pt idx="149">
                  <c:v>1148.8440000000001</c:v>
                </c:pt>
                <c:pt idx="150">
                  <c:v>1158.586</c:v>
                </c:pt>
                <c:pt idx="151">
                  <c:v>1178.26</c:v>
                </c:pt>
                <c:pt idx="152">
                  <c:v>1169.104</c:v>
                </c:pt>
                <c:pt idx="153">
                  <c:v>1157.537</c:v>
                </c:pt>
                <c:pt idx="154">
                  <c:v>1145.0640000000001</c:v>
                </c:pt>
                <c:pt idx="155">
                  <c:v>1166.6770000000001</c:v>
                </c:pt>
                <c:pt idx="156">
                  <c:v>1173.4839999999999</c:v>
                </c:pt>
                <c:pt idx="157">
                  <c:v>1157.71</c:v>
                </c:pt>
                <c:pt idx="158">
                  <c:v>1166.46</c:v>
                </c:pt>
                <c:pt idx="159">
                  <c:v>1176.1610000000001</c:v>
                </c:pt>
                <c:pt idx="160">
                  <c:v>1164.903</c:v>
                </c:pt>
                <c:pt idx="161">
                  <c:v>1154.0040000000001</c:v>
                </c:pt>
                <c:pt idx="162">
                  <c:v>1158.749</c:v>
                </c:pt>
                <c:pt idx="163">
                  <c:v>1156.001</c:v>
                </c:pt>
                <c:pt idx="164">
                  <c:v>1148.1859999999999</c:v>
                </c:pt>
                <c:pt idx="165">
                  <c:v>1132.241</c:v>
                </c:pt>
                <c:pt idx="166">
                  <c:v>1139.1559999999999</c:v>
                </c:pt>
                <c:pt idx="167">
                  <c:v>1144.652</c:v>
                </c:pt>
                <c:pt idx="168">
                  <c:v>1152.635</c:v>
                </c:pt>
                <c:pt idx="169">
                  <c:v>1139.57</c:v>
                </c:pt>
                <c:pt idx="170">
                  <c:v>1138.3520000000001</c:v>
                </c:pt>
                <c:pt idx="171">
                  <c:v>1146.0920000000001</c:v>
                </c:pt>
                <c:pt idx="172">
                  <c:v>1160.336</c:v>
                </c:pt>
                <c:pt idx="173">
                  <c:v>1156.8</c:v>
                </c:pt>
                <c:pt idx="174">
                  <c:v>1149.8520000000001</c:v>
                </c:pt>
                <c:pt idx="175">
                  <c:v>1142.009</c:v>
                </c:pt>
                <c:pt idx="176">
                  <c:v>1134.7080000000001</c:v>
                </c:pt>
                <c:pt idx="177">
                  <c:v>1103.3310000000001</c:v>
                </c:pt>
                <c:pt idx="178">
                  <c:v>1096.6600000000001</c:v>
                </c:pt>
                <c:pt idx="179">
                  <c:v>1119.229</c:v>
                </c:pt>
                <c:pt idx="180">
                  <c:v>1089.4080000000001</c:v>
                </c:pt>
                <c:pt idx="181">
                  <c:v>1091.9939999999999</c:v>
                </c:pt>
                <c:pt idx="182">
                  <c:v>1095.0140000000001</c:v>
                </c:pt>
                <c:pt idx="183">
                  <c:v>1108.7429999999999</c:v>
                </c:pt>
                <c:pt idx="184">
                  <c:v>1067.6590000000001</c:v>
                </c:pt>
                <c:pt idx="185">
                  <c:v>1064.222</c:v>
                </c:pt>
                <c:pt idx="186">
                  <c:v>1030.221</c:v>
                </c:pt>
                <c:pt idx="187">
                  <c:v>1055.422</c:v>
                </c:pt>
                <c:pt idx="188">
                  <c:v>1112.1569999999999</c:v>
                </c:pt>
                <c:pt idx="189">
                  <c:v>1087.7670000000001</c:v>
                </c:pt>
                <c:pt idx="190">
                  <c:v>1075.883</c:v>
                </c:pt>
                <c:pt idx="191">
                  <c:v>1071.5999999999999</c:v>
                </c:pt>
                <c:pt idx="192">
                  <c:v>1086.8040000000001</c:v>
                </c:pt>
                <c:pt idx="193">
                  <c:v>1079.9849999999999</c:v>
                </c:pt>
                <c:pt idx="194">
                  <c:v>1002.9</c:v>
                </c:pt>
                <c:pt idx="195">
                  <c:v>1026.261</c:v>
                </c:pt>
                <c:pt idx="196">
                  <c:v>1025.508</c:v>
                </c:pt>
                <c:pt idx="197">
                  <c:v>985.85599999999999</c:v>
                </c:pt>
                <c:pt idx="198">
                  <c:v>980.06799999999998</c:v>
                </c:pt>
                <c:pt idx="199">
                  <c:v>929.36199999999997</c:v>
                </c:pt>
                <c:pt idx="200">
                  <c:v>894.69900000000007</c:v>
                </c:pt>
                <c:pt idx="201">
                  <c:v>869.25200000000007</c:v>
                </c:pt>
                <c:pt idx="202">
                  <c:v>824.13099999999997</c:v>
                </c:pt>
                <c:pt idx="203">
                  <c:v>789.23</c:v>
                </c:pt>
                <c:pt idx="204">
                  <c:v>864.57400000000007</c:v>
                </c:pt>
                <c:pt idx="205">
                  <c:v>884.51400000000001</c:v>
                </c:pt>
                <c:pt idx="206">
                  <c:v>819.50599999999997</c:v>
                </c:pt>
                <c:pt idx="207">
                  <c:v>814.84900000000005</c:v>
                </c:pt>
                <c:pt idx="208">
                  <c:v>825.03800000000001</c:v>
                </c:pt>
                <c:pt idx="209">
                  <c:v>860.13099999999997</c:v>
                </c:pt>
                <c:pt idx="210">
                  <c:v>842.77800000000002</c:v>
                </c:pt>
                <c:pt idx="211">
                  <c:v>788.86599999999999</c:v>
                </c:pt>
                <c:pt idx="212">
                  <c:v>792.94100000000003</c:v>
                </c:pt>
                <c:pt idx="213">
                  <c:v>761.21299999999997</c:v>
                </c:pt>
                <c:pt idx="214">
                  <c:v>728.96799999999996</c:v>
                </c:pt>
                <c:pt idx="215">
                  <c:v>786.37300000000005</c:v>
                </c:pt>
                <c:pt idx="216">
                  <c:v>808.16100000000006</c:v>
                </c:pt>
                <c:pt idx="217">
                  <c:v>833.178</c:v>
                </c:pt>
                <c:pt idx="218">
                  <c:v>837.43799999999999</c:v>
                </c:pt>
                <c:pt idx="219">
                  <c:v>836.73300000000006</c:v>
                </c:pt>
                <c:pt idx="220">
                  <c:v>877.13800000000003</c:v>
                </c:pt>
                <c:pt idx="221">
                  <c:v>852.673</c:v>
                </c:pt>
                <c:pt idx="222">
                  <c:v>803.97699999999998</c:v>
                </c:pt>
                <c:pt idx="223">
                  <c:v>817.25099999999998</c:v>
                </c:pt>
                <c:pt idx="224">
                  <c:v>816.79700000000003</c:v>
                </c:pt>
                <c:pt idx="225">
                  <c:v>790.44799999999998</c:v>
                </c:pt>
                <c:pt idx="226">
                  <c:v>757.35599999999999</c:v>
                </c:pt>
                <c:pt idx="227">
                  <c:v>783.84</c:v>
                </c:pt>
                <c:pt idx="228">
                  <c:v>766.74900000000002</c:v>
                </c:pt>
                <c:pt idx="229">
                  <c:v>749.75400000000002</c:v>
                </c:pt>
                <c:pt idx="230">
                  <c:v>753.721</c:v>
                </c:pt>
                <c:pt idx="231">
                  <c:v>716.70900000000006</c:v>
                </c:pt>
                <c:pt idx="232">
                  <c:v>672.11</c:v>
                </c:pt>
                <c:pt idx="233">
                  <c:v>697.16</c:v>
                </c:pt>
                <c:pt idx="234">
                  <c:v>743.82600000000002</c:v>
                </c:pt>
                <c:pt idx="235">
                  <c:v>754.48900000000003</c:v>
                </c:pt>
                <c:pt idx="236">
                  <c:v>769.428</c:v>
                </c:pt>
                <c:pt idx="237">
                  <c:v>774.27499999999998</c:v>
                </c:pt>
                <c:pt idx="238">
                  <c:v>781.55100000000004</c:v>
                </c:pt>
                <c:pt idx="239">
                  <c:v>723.64800000000002</c:v>
                </c:pt>
                <c:pt idx="240">
                  <c:v>739.75400000000002</c:v>
                </c:pt>
                <c:pt idx="241">
                  <c:v>752.93399999999997</c:v>
                </c:pt>
                <c:pt idx="242">
                  <c:v>736.50800000000004</c:v>
                </c:pt>
                <c:pt idx="243">
                  <c:v>744.779</c:v>
                </c:pt>
                <c:pt idx="244">
                  <c:v>782.452</c:v>
                </c:pt>
                <c:pt idx="245">
                  <c:v>774.79100000000005</c:v>
                </c:pt>
                <c:pt idx="246">
                  <c:v>784.9</c:v>
                </c:pt>
                <c:pt idx="247">
                  <c:v>776.93200000000002</c:v>
                </c:pt>
                <c:pt idx="248">
                  <c:v>772.58600000000001</c:v>
                </c:pt>
                <c:pt idx="249">
                  <c:v>776.23400000000004</c:v>
                </c:pt>
                <c:pt idx="250">
                  <c:v>801.21799999999996</c:v>
                </c:pt>
                <c:pt idx="251">
                  <c:v>806.94100000000003</c:v>
                </c:pt>
                <c:pt idx="252">
                  <c:v>795.93499999999995</c:v>
                </c:pt>
                <c:pt idx="253">
                  <c:v>788.46500000000003</c:v>
                </c:pt>
                <c:pt idx="254">
                  <c:v>775.80600000000004</c:v>
                </c:pt>
                <c:pt idx="255">
                  <c:v>771.47500000000002</c:v>
                </c:pt>
                <c:pt idx="256">
                  <c:v>770.33799999999997</c:v>
                </c:pt>
                <c:pt idx="257">
                  <c:v>771.52499999999998</c:v>
                </c:pt>
                <c:pt idx="258">
                  <c:v>775.60400000000004</c:v>
                </c:pt>
                <c:pt idx="259">
                  <c:v>780.06</c:v>
                </c:pt>
                <c:pt idx="260">
                  <c:v>794.40700000000004</c:v>
                </c:pt>
                <c:pt idx="261">
                  <c:v>799.56100000000004</c:v>
                </c:pt>
                <c:pt idx="262">
                  <c:v>799.56100000000004</c:v>
                </c:pt>
                <c:pt idx="263">
                  <c:v>822.69100000000003</c:v>
                </c:pt>
                <c:pt idx="264">
                  <c:v>820.99700000000007</c:v>
                </c:pt>
                <c:pt idx="265">
                  <c:v>825.91200000000003</c:v>
                </c:pt>
                <c:pt idx="266">
                  <c:v>814.16600000000005</c:v>
                </c:pt>
                <c:pt idx="267">
                  <c:v>814.73199999999997</c:v>
                </c:pt>
                <c:pt idx="268">
                  <c:v>800.55</c:v>
                </c:pt>
                <c:pt idx="269">
                  <c:v>784.07799999999997</c:v>
                </c:pt>
                <c:pt idx="270">
                  <c:v>774.18100000000004</c:v>
                </c:pt>
                <c:pt idx="271">
                  <c:v>750.28700000000003</c:v>
                </c:pt>
                <c:pt idx="272">
                  <c:v>743.702</c:v>
                </c:pt>
                <c:pt idx="273">
                  <c:v>753.36599999999999</c:v>
                </c:pt>
                <c:pt idx="274">
                  <c:v>749.01599999999996</c:v>
                </c:pt>
                <c:pt idx="275">
                  <c:v>716.05200000000002</c:v>
                </c:pt>
                <c:pt idx="276">
                  <c:v>732.81799999999998</c:v>
                </c:pt>
                <c:pt idx="277">
                  <c:v>724.35199999999998</c:v>
                </c:pt>
                <c:pt idx="278">
                  <c:v>721.69900000000007</c:v>
                </c:pt>
                <c:pt idx="279">
                  <c:v>733.68499999999995</c:v>
                </c:pt>
                <c:pt idx="280">
                  <c:v>745.8</c:v>
                </c:pt>
                <c:pt idx="281">
                  <c:v>767.17899999999997</c:v>
                </c:pt>
                <c:pt idx="282">
                  <c:v>748.61099999999999</c:v>
                </c:pt>
                <c:pt idx="283">
                  <c:v>731.28399999999999</c:v>
                </c:pt>
                <c:pt idx="284">
                  <c:v>724.33799999999997</c:v>
                </c:pt>
                <c:pt idx="285">
                  <c:v>736.64700000000005</c:v>
                </c:pt>
                <c:pt idx="286">
                  <c:v>740.36</c:v>
                </c:pt>
                <c:pt idx="287">
                  <c:v>747.17899999999997</c:v>
                </c:pt>
                <c:pt idx="288">
                  <c:v>762.48099999999999</c:v>
                </c:pt>
                <c:pt idx="289">
                  <c:v>765.96500000000003</c:v>
                </c:pt>
                <c:pt idx="290">
                  <c:v>737.12099999999998</c:v>
                </c:pt>
                <c:pt idx="291">
                  <c:v>737.82400000000007</c:v>
                </c:pt>
                <c:pt idx="292">
                  <c:v>732.13499999999999</c:v>
                </c:pt>
                <c:pt idx="293">
                  <c:v>729.04600000000005</c:v>
                </c:pt>
                <c:pt idx="294">
                  <c:v>725.71299999999997</c:v>
                </c:pt>
                <c:pt idx="295">
                  <c:v>696.05499999999995</c:v>
                </c:pt>
                <c:pt idx="296">
                  <c:v>691.18299999999999</c:v>
                </c:pt>
                <c:pt idx="297">
                  <c:v>688.18299999999999</c:v>
                </c:pt>
                <c:pt idx="298">
                  <c:v>674.47900000000004</c:v>
                </c:pt>
                <c:pt idx="299">
                  <c:v>658.68700000000001</c:v>
                </c:pt>
                <c:pt idx="300">
                  <c:v>670.79</c:v>
                </c:pt>
                <c:pt idx="301">
                  <c:v>667.09100000000001</c:v>
                </c:pt>
                <c:pt idx="302">
                  <c:v>664.678</c:v>
                </c:pt>
                <c:pt idx="303">
                  <c:v>653.36800000000005</c:v>
                </c:pt>
                <c:pt idx="304">
                  <c:v>621.32799999999997</c:v>
                </c:pt>
                <c:pt idx="305">
                  <c:v>614.20000000000005</c:v>
                </c:pt>
                <c:pt idx="306">
                  <c:v>629.49800000000005</c:v>
                </c:pt>
                <c:pt idx="307">
                  <c:v>609.59699999999998</c:v>
                </c:pt>
                <c:pt idx="308">
                  <c:v>607.41700000000003</c:v>
                </c:pt>
                <c:pt idx="309">
                  <c:v>599.21199999999999</c:v>
                </c:pt>
                <c:pt idx="310">
                  <c:v>631.221</c:v>
                </c:pt>
                <c:pt idx="311">
                  <c:v>635.29600000000005</c:v>
                </c:pt>
                <c:pt idx="312">
                  <c:v>649.95699999999999</c:v>
                </c:pt>
                <c:pt idx="313">
                  <c:v>658.471</c:v>
                </c:pt>
                <c:pt idx="314">
                  <c:v>664.37</c:v>
                </c:pt>
                <c:pt idx="315">
                  <c:v>678.03499999999997</c:v>
                </c:pt>
                <c:pt idx="316">
                  <c:v>687.66499999999996</c:v>
                </c:pt>
                <c:pt idx="317">
                  <c:v>696.13499999999999</c:v>
                </c:pt>
                <c:pt idx="318">
                  <c:v>684.22699999999998</c:v>
                </c:pt>
                <c:pt idx="319">
                  <c:v>721.26</c:v>
                </c:pt>
                <c:pt idx="320">
                  <c:v>714.91300000000001</c:v>
                </c:pt>
                <c:pt idx="321">
                  <c:v>719.17600000000004</c:v>
                </c:pt>
                <c:pt idx="322">
                  <c:v>730.62200000000007</c:v>
                </c:pt>
                <c:pt idx="323">
                  <c:v>716.72800000000007</c:v>
                </c:pt>
                <c:pt idx="324">
                  <c:v>689.32600000000002</c:v>
                </c:pt>
                <c:pt idx="325">
                  <c:v>698.42200000000003</c:v>
                </c:pt>
                <c:pt idx="326">
                  <c:v>709.72</c:v>
                </c:pt>
                <c:pt idx="327">
                  <c:v>738.11199999999997</c:v>
                </c:pt>
                <c:pt idx="328">
                  <c:v>741.39600000000007</c:v>
                </c:pt>
                <c:pt idx="329">
                  <c:v>734.81299999999999</c:v>
                </c:pt>
                <c:pt idx="330">
                  <c:v>720.76</c:v>
                </c:pt>
                <c:pt idx="331">
                  <c:v>724.55499999999995</c:v>
                </c:pt>
                <c:pt idx="332">
                  <c:v>748.18100000000004</c:v>
                </c:pt>
                <c:pt idx="333">
                  <c:v>748.77800000000002</c:v>
                </c:pt>
                <c:pt idx="334">
                  <c:v>751.96100000000001</c:v>
                </c:pt>
                <c:pt idx="335">
                  <c:v>745.07400000000007</c:v>
                </c:pt>
                <c:pt idx="336">
                  <c:v>748.45299999999997</c:v>
                </c:pt>
                <c:pt idx="337">
                  <c:v>758.75200000000007</c:v>
                </c:pt>
                <c:pt idx="338">
                  <c:v>763.952</c:v>
                </c:pt>
                <c:pt idx="339">
                  <c:v>735.54300000000001</c:v>
                </c:pt>
                <c:pt idx="340">
                  <c:v>743.44299999999998</c:v>
                </c:pt>
                <c:pt idx="341">
                  <c:v>743.16600000000005</c:v>
                </c:pt>
                <c:pt idx="342">
                  <c:v>748.93499999999995</c:v>
                </c:pt>
                <c:pt idx="343">
                  <c:v>764.52</c:v>
                </c:pt>
                <c:pt idx="344">
                  <c:v>759.74599999999998</c:v>
                </c:pt>
                <c:pt idx="345">
                  <c:v>751.99400000000003</c:v>
                </c:pt>
                <c:pt idx="346">
                  <c:v>768.01</c:v>
                </c:pt>
                <c:pt idx="347">
                  <c:v>772.25599999999997</c:v>
                </c:pt>
                <c:pt idx="348">
                  <c:v>775.83100000000002</c:v>
                </c:pt>
                <c:pt idx="349">
                  <c:v>796.75200000000007</c:v>
                </c:pt>
                <c:pt idx="350">
                  <c:v>797.56899999999996</c:v>
                </c:pt>
                <c:pt idx="351">
                  <c:v>808.60199999999998</c:v>
                </c:pt>
                <c:pt idx="352">
                  <c:v>805.50300000000004</c:v>
                </c:pt>
                <c:pt idx="353">
                  <c:v>823.36300000000006</c:v>
                </c:pt>
                <c:pt idx="354">
                  <c:v>813.72</c:v>
                </c:pt>
                <c:pt idx="355">
                  <c:v>812.82900000000006</c:v>
                </c:pt>
                <c:pt idx="356">
                  <c:v>793.28</c:v>
                </c:pt>
                <c:pt idx="357">
                  <c:v>795.84699999999998</c:v>
                </c:pt>
                <c:pt idx="358">
                  <c:v>794.16800000000001</c:v>
                </c:pt>
                <c:pt idx="359">
                  <c:v>808.80399999999997</c:v>
                </c:pt>
                <c:pt idx="360">
                  <c:v>816.27100000000007</c:v>
                </c:pt>
                <c:pt idx="361">
                  <c:v>820.20900000000006</c:v>
                </c:pt>
                <c:pt idx="362">
                  <c:v>805.98500000000001</c:v>
                </c:pt>
                <c:pt idx="363">
                  <c:v>808.83799999999997</c:v>
                </c:pt>
                <c:pt idx="364">
                  <c:v>809.85</c:v>
                </c:pt>
                <c:pt idx="365">
                  <c:v>825.71600000000001</c:v>
                </c:pt>
                <c:pt idx="366">
                  <c:v>818.45100000000002</c:v>
                </c:pt>
                <c:pt idx="367">
                  <c:v>823.02</c:v>
                </c:pt>
                <c:pt idx="368">
                  <c:v>835.05100000000004</c:v>
                </c:pt>
                <c:pt idx="369">
                  <c:v>856.91200000000003</c:v>
                </c:pt>
                <c:pt idx="370">
                  <c:v>860.06799999999998</c:v>
                </c:pt>
                <c:pt idx="371">
                  <c:v>845.11300000000006</c:v>
                </c:pt>
                <c:pt idx="372">
                  <c:v>849.31900000000007</c:v>
                </c:pt>
                <c:pt idx="373">
                  <c:v>846.07500000000005</c:v>
                </c:pt>
                <c:pt idx="374">
                  <c:v>841.846</c:v>
                </c:pt>
                <c:pt idx="375">
                  <c:v>847.79200000000003</c:v>
                </c:pt>
                <c:pt idx="376">
                  <c:v>849.79300000000001</c:v>
                </c:pt>
                <c:pt idx="377">
                  <c:v>857.53600000000006</c:v>
                </c:pt>
                <c:pt idx="378">
                  <c:v>855.65700000000004</c:v>
                </c:pt>
                <c:pt idx="379">
                  <c:v>834.10400000000004</c:v>
                </c:pt>
                <c:pt idx="380">
                  <c:v>826.08600000000001</c:v>
                </c:pt>
                <c:pt idx="381">
                  <c:v>821.78499999999997</c:v>
                </c:pt>
                <c:pt idx="382">
                  <c:v>825.97900000000004</c:v>
                </c:pt>
                <c:pt idx="383">
                  <c:v>831.16899999999998</c:v>
                </c:pt>
                <c:pt idx="384">
                  <c:v>808.54100000000005</c:v>
                </c:pt>
                <c:pt idx="385">
                  <c:v>808.27</c:v>
                </c:pt>
                <c:pt idx="386">
                  <c:v>817.60599999999999</c:v>
                </c:pt>
                <c:pt idx="387">
                  <c:v>825.60900000000004</c:v>
                </c:pt>
                <c:pt idx="388">
                  <c:v>829.19500000000005</c:v>
                </c:pt>
                <c:pt idx="389">
                  <c:v>834.904</c:v>
                </c:pt>
                <c:pt idx="390">
                  <c:v>828.38900000000001</c:v>
                </c:pt>
                <c:pt idx="391">
                  <c:v>835.53100000000006</c:v>
                </c:pt>
                <c:pt idx="392">
                  <c:v>813.79100000000005</c:v>
                </c:pt>
                <c:pt idx="393">
                  <c:v>813.28300000000002</c:v>
                </c:pt>
                <c:pt idx="394">
                  <c:v>809.56799999999998</c:v>
                </c:pt>
                <c:pt idx="395">
                  <c:v>798.01200000000006</c:v>
                </c:pt>
                <c:pt idx="396">
                  <c:v>791.54</c:v>
                </c:pt>
                <c:pt idx="397">
                  <c:v>796.12099999999998</c:v>
                </c:pt>
                <c:pt idx="398">
                  <c:v>792.16899999999998</c:v>
                </c:pt>
                <c:pt idx="399">
                  <c:v>804.89300000000003</c:v>
                </c:pt>
                <c:pt idx="400">
                  <c:v>813.11800000000005</c:v>
                </c:pt>
                <c:pt idx="401">
                  <c:v>834.71799999999996</c:v>
                </c:pt>
                <c:pt idx="402">
                  <c:v>842.09699999999998</c:v>
                </c:pt>
                <c:pt idx="403">
                  <c:v>842.91100000000006</c:v>
                </c:pt>
                <c:pt idx="404">
                  <c:v>853.32299999999998</c:v>
                </c:pt>
                <c:pt idx="405">
                  <c:v>861.56399999999996</c:v>
                </c:pt>
                <c:pt idx="406">
                  <c:v>861.875</c:v>
                </c:pt>
                <c:pt idx="407">
                  <c:v>878.67499999999995</c:v>
                </c:pt>
                <c:pt idx="408">
                  <c:v>881.61699999999996</c:v>
                </c:pt>
                <c:pt idx="409">
                  <c:v>884.85400000000004</c:v>
                </c:pt>
                <c:pt idx="410">
                  <c:v>880.40499999999997</c:v>
                </c:pt>
                <c:pt idx="411">
                  <c:v>877.14300000000003</c:v>
                </c:pt>
                <c:pt idx="412">
                  <c:v>889.32600000000002</c:v>
                </c:pt>
                <c:pt idx="413">
                  <c:v>892.99199999999996</c:v>
                </c:pt>
                <c:pt idx="414">
                  <c:v>910.20500000000004</c:v>
                </c:pt>
                <c:pt idx="415">
                  <c:v>912.07600000000002</c:v>
                </c:pt>
                <c:pt idx="416">
                  <c:v>908.68299999999999</c:v>
                </c:pt>
                <c:pt idx="417">
                  <c:v>904.92</c:v>
                </c:pt>
                <c:pt idx="418">
                  <c:v>909.66800000000001</c:v>
                </c:pt>
                <c:pt idx="419">
                  <c:v>907.27600000000007</c:v>
                </c:pt>
                <c:pt idx="420">
                  <c:v>897.75800000000004</c:v>
                </c:pt>
                <c:pt idx="421">
                  <c:v>905.53899999999999</c:v>
                </c:pt>
                <c:pt idx="422">
                  <c:v>914.93799999999999</c:v>
                </c:pt>
                <c:pt idx="423">
                  <c:v>908.83</c:v>
                </c:pt>
                <c:pt idx="424">
                  <c:v>884.23599999999999</c:v>
                </c:pt>
                <c:pt idx="425">
                  <c:v>893.57</c:v>
                </c:pt>
                <c:pt idx="426">
                  <c:v>898.428</c:v>
                </c:pt>
                <c:pt idx="427">
                  <c:v>908.66100000000006</c:v>
                </c:pt>
                <c:pt idx="428">
                  <c:v>923.62900000000002</c:v>
                </c:pt>
                <c:pt idx="429">
                  <c:v>927.73300000000006</c:v>
                </c:pt>
                <c:pt idx="430">
                  <c:v>930.46800000000007</c:v>
                </c:pt>
                <c:pt idx="431">
                  <c:v>927.95500000000004</c:v>
                </c:pt>
                <c:pt idx="432">
                  <c:v>927.53600000000006</c:v>
                </c:pt>
                <c:pt idx="433">
                  <c:v>932.45</c:v>
                </c:pt>
                <c:pt idx="434">
                  <c:v>925.74400000000003</c:v>
                </c:pt>
                <c:pt idx="435">
                  <c:v>908.31</c:v>
                </c:pt>
                <c:pt idx="436">
                  <c:v>903.76400000000001</c:v>
                </c:pt>
                <c:pt idx="437">
                  <c:v>908.49800000000005</c:v>
                </c:pt>
                <c:pt idx="438">
                  <c:v>917.74099999999999</c:v>
                </c:pt>
                <c:pt idx="439">
                  <c:v>924.16499999999996</c:v>
                </c:pt>
                <c:pt idx="440">
                  <c:v>934.32</c:v>
                </c:pt>
                <c:pt idx="441">
                  <c:v>940.86700000000008</c:v>
                </c:pt>
                <c:pt idx="442">
                  <c:v>949.56</c:v>
                </c:pt>
                <c:pt idx="443">
                  <c:v>952.49</c:v>
                </c:pt>
                <c:pt idx="444">
                  <c:v>952.92</c:v>
                </c:pt>
                <c:pt idx="445">
                  <c:v>954.27</c:v>
                </c:pt>
                <c:pt idx="446">
                  <c:v>968.66100000000006</c:v>
                </c:pt>
                <c:pt idx="447">
                  <c:v>970.63499999999999</c:v>
                </c:pt>
                <c:pt idx="448">
                  <c:v>968.63099999999997</c:v>
                </c:pt>
                <c:pt idx="449">
                  <c:v>961.84100000000001</c:v>
                </c:pt>
                <c:pt idx="450">
                  <c:v>971.61</c:v>
                </c:pt>
                <c:pt idx="451">
                  <c:v>965.274</c:v>
                </c:pt>
                <c:pt idx="452">
                  <c:v>953.351</c:v>
                </c:pt>
                <c:pt idx="453">
                  <c:v>946.37200000000007</c:v>
                </c:pt>
                <c:pt idx="454">
                  <c:v>957.97699999999998</c:v>
                </c:pt>
                <c:pt idx="455">
                  <c:v>955.75099999999998</c:v>
                </c:pt>
                <c:pt idx="456">
                  <c:v>956.20400000000006</c:v>
                </c:pt>
                <c:pt idx="457">
                  <c:v>933.97199999999998</c:v>
                </c:pt>
                <c:pt idx="458">
                  <c:v>924.43100000000004</c:v>
                </c:pt>
                <c:pt idx="459">
                  <c:v>933.88700000000006</c:v>
                </c:pt>
                <c:pt idx="460">
                  <c:v>951.27</c:v>
                </c:pt>
                <c:pt idx="461">
                  <c:v>952.86099999999999</c:v>
                </c:pt>
                <c:pt idx="462">
                  <c:v>963.89800000000002</c:v>
                </c:pt>
                <c:pt idx="463">
                  <c:v>966.41499999999996</c:v>
                </c:pt>
                <c:pt idx="464">
                  <c:v>970.875</c:v>
                </c:pt>
                <c:pt idx="465">
                  <c:v>967.78700000000003</c:v>
                </c:pt>
                <c:pt idx="466">
                  <c:v>984.09800000000007</c:v>
                </c:pt>
                <c:pt idx="467">
                  <c:v>987.79700000000003</c:v>
                </c:pt>
                <c:pt idx="468">
                  <c:v>979.33799999999997</c:v>
                </c:pt>
                <c:pt idx="469">
                  <c:v>991.27200000000005</c:v>
                </c:pt>
                <c:pt idx="470">
                  <c:v>986.26099999999997</c:v>
                </c:pt>
                <c:pt idx="471">
                  <c:v>982.78499999999997</c:v>
                </c:pt>
                <c:pt idx="472">
                  <c:v>984.59500000000003</c:v>
                </c:pt>
                <c:pt idx="473">
                  <c:v>973.846</c:v>
                </c:pt>
                <c:pt idx="474">
                  <c:v>963.149</c:v>
                </c:pt>
                <c:pt idx="475">
                  <c:v>956.76400000000001</c:v>
                </c:pt>
                <c:pt idx="476">
                  <c:v>938.39600000000007</c:v>
                </c:pt>
                <c:pt idx="477">
                  <c:v>955.6</c:v>
                </c:pt>
                <c:pt idx="478">
                  <c:v>935.33699999999999</c:v>
                </c:pt>
                <c:pt idx="479">
                  <c:v>938.70299999999997</c:v>
                </c:pt>
                <c:pt idx="480">
                  <c:v>937.26800000000003</c:v>
                </c:pt>
                <c:pt idx="481">
                  <c:v>944.73800000000006</c:v>
                </c:pt>
                <c:pt idx="482">
                  <c:v>957.00900000000001</c:v>
                </c:pt>
                <c:pt idx="483">
                  <c:v>959.55499999999995</c:v>
                </c:pt>
                <c:pt idx="484">
                  <c:v>980.15100000000007</c:v>
                </c:pt>
                <c:pt idx="485">
                  <c:v>979.46199999999999</c:v>
                </c:pt>
                <c:pt idx="486">
                  <c:v>983.62</c:v>
                </c:pt>
                <c:pt idx="487">
                  <c:v>974.98800000000006</c:v>
                </c:pt>
                <c:pt idx="488">
                  <c:v>980.947</c:v>
                </c:pt>
                <c:pt idx="489">
                  <c:v>995.13700000000006</c:v>
                </c:pt>
                <c:pt idx="490">
                  <c:v>992.30700000000002</c:v>
                </c:pt>
                <c:pt idx="491">
                  <c:v>992.71</c:v>
                </c:pt>
                <c:pt idx="492">
                  <c:v>976.58699999999999</c:v>
                </c:pt>
                <c:pt idx="493">
                  <c:v>971.91</c:v>
                </c:pt>
                <c:pt idx="494">
                  <c:v>987.29399999999998</c:v>
                </c:pt>
                <c:pt idx="495">
                  <c:v>983.63099999999997</c:v>
                </c:pt>
                <c:pt idx="496">
                  <c:v>991.98300000000006</c:v>
                </c:pt>
                <c:pt idx="497">
                  <c:v>981.37599999999998</c:v>
                </c:pt>
                <c:pt idx="498">
                  <c:v>971.43600000000004</c:v>
                </c:pt>
                <c:pt idx="499">
                  <c:v>975.46800000000007</c:v>
                </c:pt>
                <c:pt idx="500">
                  <c:v>994.29100000000005</c:v>
                </c:pt>
                <c:pt idx="501">
                  <c:v>994.95299999999997</c:v>
                </c:pt>
                <c:pt idx="502">
                  <c:v>991.01600000000008</c:v>
                </c:pt>
                <c:pt idx="503">
                  <c:v>991.15200000000004</c:v>
                </c:pt>
                <c:pt idx="504">
                  <c:v>989.30700000000002</c:v>
                </c:pt>
                <c:pt idx="505">
                  <c:v>978.11</c:v>
                </c:pt>
                <c:pt idx="506">
                  <c:v>977.67499999999995</c:v>
                </c:pt>
                <c:pt idx="507">
                  <c:v>981.774</c:v>
                </c:pt>
                <c:pt idx="508">
                  <c:v>983.73300000000006</c:v>
                </c:pt>
                <c:pt idx="509">
                  <c:v>991.78600000000006</c:v>
                </c:pt>
                <c:pt idx="510">
                  <c:v>985.721</c:v>
                </c:pt>
                <c:pt idx="511">
                  <c:v>992.56700000000001</c:v>
                </c:pt>
                <c:pt idx="512">
                  <c:v>975.91800000000001</c:v>
                </c:pt>
                <c:pt idx="513">
                  <c:v>975.98400000000004</c:v>
                </c:pt>
                <c:pt idx="514">
                  <c:v>986.81799999999998</c:v>
                </c:pt>
                <c:pt idx="515">
                  <c:v>989.45799999999997</c:v>
                </c:pt>
                <c:pt idx="516">
                  <c:v>994.53200000000004</c:v>
                </c:pt>
                <c:pt idx="517">
                  <c:v>999.76</c:v>
                </c:pt>
                <c:pt idx="518">
                  <c:v>999.14200000000005</c:v>
                </c:pt>
                <c:pt idx="519">
                  <c:v>1002.806</c:v>
                </c:pt>
                <c:pt idx="520">
                  <c:v>1002.62</c:v>
                </c:pt>
                <c:pt idx="521">
                  <c:v>997.98500000000001</c:v>
                </c:pt>
                <c:pt idx="522">
                  <c:v>993.68899999999996</c:v>
                </c:pt>
                <c:pt idx="523">
                  <c:v>993.68899999999996</c:v>
                </c:pt>
                <c:pt idx="524">
                  <c:v>1010.991</c:v>
                </c:pt>
                <c:pt idx="525">
                  <c:v>1013.9970000000001</c:v>
                </c:pt>
                <c:pt idx="526">
                  <c:v>1014.698</c:v>
                </c:pt>
                <c:pt idx="527">
                  <c:v>1014.833</c:v>
                </c:pt>
                <c:pt idx="528">
                  <c:v>1019.437</c:v>
                </c:pt>
                <c:pt idx="529">
                  <c:v>1025.6020000000001</c:v>
                </c:pt>
                <c:pt idx="530">
                  <c:v>1019.806</c:v>
                </c:pt>
                <c:pt idx="531">
                  <c:v>1023.078</c:v>
                </c:pt>
                <c:pt idx="532">
                  <c:v>1028.068</c:v>
                </c:pt>
                <c:pt idx="533">
                  <c:v>1017.984</c:v>
                </c:pt>
                <c:pt idx="534">
                  <c:v>1019.61</c:v>
                </c:pt>
                <c:pt idx="535">
                  <c:v>1025.8320000000001</c:v>
                </c:pt>
                <c:pt idx="536">
                  <c:v>1011.024</c:v>
                </c:pt>
                <c:pt idx="537">
                  <c:v>995.78200000000004</c:v>
                </c:pt>
                <c:pt idx="538">
                  <c:v>979.87400000000002</c:v>
                </c:pt>
                <c:pt idx="539">
                  <c:v>979.89400000000001</c:v>
                </c:pt>
                <c:pt idx="540">
                  <c:v>975.51700000000005</c:v>
                </c:pt>
                <c:pt idx="541">
                  <c:v>974.37599999999998</c:v>
                </c:pt>
                <c:pt idx="542">
                  <c:v>962.94200000000001</c:v>
                </c:pt>
                <c:pt idx="543">
                  <c:v>954.73099999999999</c:v>
                </c:pt>
                <c:pt idx="544">
                  <c:v>964.34699999999998</c:v>
                </c:pt>
                <c:pt idx="545">
                  <c:v>978.16499999999996</c:v>
                </c:pt>
                <c:pt idx="546">
                  <c:v>972.34100000000001</c:v>
                </c:pt>
                <c:pt idx="547">
                  <c:v>945.33900000000006</c:v>
                </c:pt>
                <c:pt idx="548">
                  <c:v>939.45799999999997</c:v>
                </c:pt>
                <c:pt idx="549">
                  <c:v>935.10400000000004</c:v>
                </c:pt>
                <c:pt idx="550">
                  <c:v>942.81</c:v>
                </c:pt>
                <c:pt idx="551">
                  <c:v>942.59699999999998</c:v>
                </c:pt>
                <c:pt idx="552">
                  <c:v>948.79200000000003</c:v>
                </c:pt>
                <c:pt idx="553">
                  <c:v>948.18</c:v>
                </c:pt>
                <c:pt idx="554">
                  <c:v>947.97900000000004</c:v>
                </c:pt>
                <c:pt idx="555">
                  <c:v>962.99700000000007</c:v>
                </c:pt>
                <c:pt idx="556">
                  <c:v>969.74800000000005</c:v>
                </c:pt>
                <c:pt idx="557">
                  <c:v>974.60300000000007</c:v>
                </c:pt>
                <c:pt idx="558">
                  <c:v>970.93299999999999</c:v>
                </c:pt>
                <c:pt idx="559">
                  <c:v>974.51600000000008</c:v>
                </c:pt>
                <c:pt idx="560">
                  <c:v>964.60300000000007</c:v>
                </c:pt>
                <c:pt idx="561">
                  <c:v>969.65200000000004</c:v>
                </c:pt>
                <c:pt idx="562">
                  <c:v>963.54200000000003</c:v>
                </c:pt>
                <c:pt idx="563">
                  <c:v>969.23599999999999</c:v>
                </c:pt>
                <c:pt idx="564">
                  <c:v>975.45400000000006</c:v>
                </c:pt>
                <c:pt idx="565">
                  <c:v>982.58</c:v>
                </c:pt>
                <c:pt idx="566">
                  <c:v>988.31900000000007</c:v>
                </c:pt>
                <c:pt idx="567">
                  <c:v>987.22500000000002</c:v>
                </c:pt>
                <c:pt idx="568">
                  <c:v>999.80399999999997</c:v>
                </c:pt>
                <c:pt idx="569">
                  <c:v>1002.597</c:v>
                </c:pt>
                <c:pt idx="570">
                  <c:v>1002.563</c:v>
                </c:pt>
                <c:pt idx="571">
                  <c:v>1006.7470000000001</c:v>
                </c:pt>
                <c:pt idx="572">
                  <c:v>1009.883</c:v>
                </c:pt>
                <c:pt idx="573">
                  <c:v>1013.352</c:v>
                </c:pt>
                <c:pt idx="574">
                  <c:v>1010.109</c:v>
                </c:pt>
                <c:pt idx="575">
                  <c:v>1019.61</c:v>
                </c:pt>
                <c:pt idx="576">
                  <c:v>1026.489</c:v>
                </c:pt>
                <c:pt idx="577">
                  <c:v>1022.501</c:v>
                </c:pt>
                <c:pt idx="578">
                  <c:v>1017.153</c:v>
                </c:pt>
                <c:pt idx="579">
                  <c:v>1021.1130000000001</c:v>
                </c:pt>
                <c:pt idx="580">
                  <c:v>1026.7190000000001</c:v>
                </c:pt>
                <c:pt idx="581">
                  <c:v>1018.264</c:v>
                </c:pt>
                <c:pt idx="582">
                  <c:v>1018.664</c:v>
                </c:pt>
                <c:pt idx="583">
                  <c:v>1020.4970000000001</c:v>
                </c:pt>
                <c:pt idx="584">
                  <c:v>1026.5840000000001</c:v>
                </c:pt>
                <c:pt idx="585">
                  <c:v>1027.3330000000001</c:v>
                </c:pt>
                <c:pt idx="586">
                  <c:v>1026.4670000000001</c:v>
                </c:pt>
                <c:pt idx="587">
                  <c:v>1035.9570000000001</c:v>
                </c:pt>
                <c:pt idx="588">
                  <c:v>1036.5840000000001</c:v>
                </c:pt>
                <c:pt idx="589">
                  <c:v>1041.9359999999999</c:v>
                </c:pt>
                <c:pt idx="590">
                  <c:v>1042.482</c:v>
                </c:pt>
                <c:pt idx="591">
                  <c:v>1037.9290000000001</c:v>
                </c:pt>
                <c:pt idx="592">
                  <c:v>1037.1870000000001</c:v>
                </c:pt>
                <c:pt idx="593">
                  <c:v>1046.366</c:v>
                </c:pt>
                <c:pt idx="594">
                  <c:v>1050.3689999999999</c:v>
                </c:pt>
                <c:pt idx="595">
                  <c:v>1048.251</c:v>
                </c:pt>
                <c:pt idx="596">
                  <c:v>1059.259</c:v>
                </c:pt>
                <c:pt idx="597">
                  <c:v>1061.682</c:v>
                </c:pt>
                <c:pt idx="598">
                  <c:v>1044.836</c:v>
                </c:pt>
                <c:pt idx="599">
                  <c:v>1042.8689999999999</c:v>
                </c:pt>
                <c:pt idx="600">
                  <c:v>1051.4839999999999</c:v>
                </c:pt>
                <c:pt idx="601">
                  <c:v>1050.059</c:v>
                </c:pt>
                <c:pt idx="602">
                  <c:v>1046.8599999999999</c:v>
                </c:pt>
                <c:pt idx="603">
                  <c:v>1052.3620000000001</c:v>
                </c:pt>
                <c:pt idx="604">
                  <c:v>1054.8209999999999</c:v>
                </c:pt>
                <c:pt idx="605">
                  <c:v>1032.2529999999999</c:v>
                </c:pt>
                <c:pt idx="606">
                  <c:v>1027.867</c:v>
                </c:pt>
                <c:pt idx="607">
                  <c:v>1039.4390000000001</c:v>
                </c:pt>
                <c:pt idx="608">
                  <c:v>1028.8990000000001</c:v>
                </c:pt>
                <c:pt idx="609">
                  <c:v>1034.576</c:v>
                </c:pt>
                <c:pt idx="610">
                  <c:v>1009.442</c:v>
                </c:pt>
                <c:pt idx="611">
                  <c:v>1000.192</c:v>
                </c:pt>
                <c:pt idx="612">
                  <c:v>971.41</c:v>
                </c:pt>
                <c:pt idx="613">
                  <c:v>951.40899999999999</c:v>
                </c:pt>
                <c:pt idx="614">
                  <c:v>994.31600000000003</c:v>
                </c:pt>
                <c:pt idx="615">
                  <c:v>988.48599999999999</c:v>
                </c:pt>
                <c:pt idx="616">
                  <c:v>1000.554</c:v>
                </c:pt>
                <c:pt idx="617">
                  <c:v>994.35800000000006</c:v>
                </c:pt>
                <c:pt idx="618">
                  <c:v>971.08299999999997</c:v>
                </c:pt>
                <c:pt idx="619">
                  <c:v>966.24900000000002</c:v>
                </c:pt>
                <c:pt idx="620">
                  <c:v>960.25900000000001</c:v>
                </c:pt>
                <c:pt idx="621">
                  <c:v>950.11400000000003</c:v>
                </c:pt>
                <c:pt idx="622">
                  <c:v>921.83600000000001</c:v>
                </c:pt>
                <c:pt idx="623">
                  <c:v>930.45</c:v>
                </c:pt>
                <c:pt idx="624">
                  <c:v>920.68799999999999</c:v>
                </c:pt>
                <c:pt idx="625">
                  <c:v>911.12200000000007</c:v>
                </c:pt>
                <c:pt idx="626">
                  <c:v>912.49</c:v>
                </c:pt>
                <c:pt idx="627">
                  <c:v>940.24200000000008</c:v>
                </c:pt>
                <c:pt idx="628">
                  <c:v>934.03399999999999</c:v>
                </c:pt>
                <c:pt idx="629">
                  <c:v>934.70799999999997</c:v>
                </c:pt>
                <c:pt idx="630">
                  <c:v>924.35599999999999</c:v>
                </c:pt>
                <c:pt idx="631">
                  <c:v>935.13200000000006</c:v>
                </c:pt>
                <c:pt idx="632">
                  <c:v>943.83299999999997</c:v>
                </c:pt>
                <c:pt idx="633">
                  <c:v>917.06700000000001</c:v>
                </c:pt>
                <c:pt idx="634">
                  <c:v>901.71</c:v>
                </c:pt>
                <c:pt idx="635">
                  <c:v>905.72800000000007</c:v>
                </c:pt>
                <c:pt idx="636">
                  <c:v>907.04700000000003</c:v>
                </c:pt>
                <c:pt idx="637">
                  <c:v>929.03399999999999</c:v>
                </c:pt>
                <c:pt idx="638">
                  <c:v>932.84900000000005</c:v>
                </c:pt>
                <c:pt idx="639">
                  <c:v>939.803</c:v>
                </c:pt>
                <c:pt idx="640">
                  <c:v>956.36700000000008</c:v>
                </c:pt>
                <c:pt idx="641">
                  <c:v>958.75900000000001</c:v>
                </c:pt>
                <c:pt idx="642">
                  <c:v>959.86700000000008</c:v>
                </c:pt>
                <c:pt idx="643">
                  <c:v>960.81</c:v>
                </c:pt>
                <c:pt idx="644">
                  <c:v>963.24300000000005</c:v>
                </c:pt>
                <c:pt idx="645">
                  <c:v>949.79399999999998</c:v>
                </c:pt>
                <c:pt idx="646">
                  <c:v>943.28499999999997</c:v>
                </c:pt>
                <c:pt idx="647">
                  <c:v>931.32900000000006</c:v>
                </c:pt>
                <c:pt idx="648">
                  <c:v>929.57900000000006</c:v>
                </c:pt>
                <c:pt idx="649">
                  <c:v>930.71600000000001</c:v>
                </c:pt>
                <c:pt idx="650">
                  <c:v>901.91800000000001</c:v>
                </c:pt>
                <c:pt idx="651">
                  <c:v>894.90600000000006</c:v>
                </c:pt>
                <c:pt idx="652">
                  <c:v>891.29</c:v>
                </c:pt>
                <c:pt idx="653">
                  <c:v>890.29100000000005</c:v>
                </c:pt>
                <c:pt idx="654">
                  <c:v>888.48500000000001</c:v>
                </c:pt>
                <c:pt idx="655">
                  <c:v>901.59</c:v>
                </c:pt>
                <c:pt idx="656">
                  <c:v>920.83799999999997</c:v>
                </c:pt>
                <c:pt idx="657">
                  <c:v>930.95400000000006</c:v>
                </c:pt>
                <c:pt idx="658">
                  <c:v>936.71400000000006</c:v>
                </c:pt>
                <c:pt idx="659">
                  <c:v>936.678</c:v>
                </c:pt>
                <c:pt idx="660">
                  <c:v>951.79300000000001</c:v>
                </c:pt>
                <c:pt idx="661">
                  <c:v>953.97400000000005</c:v>
                </c:pt>
                <c:pt idx="662">
                  <c:v>954.11099999999999</c:v>
                </c:pt>
                <c:pt idx="663">
                  <c:v>932.73400000000004</c:v>
                </c:pt>
                <c:pt idx="664">
                  <c:v>933.89499999999998</c:v>
                </c:pt>
                <c:pt idx="665">
                  <c:v>937.68299999999999</c:v>
                </c:pt>
                <c:pt idx="666">
                  <c:v>931.55700000000002</c:v>
                </c:pt>
                <c:pt idx="667">
                  <c:v>950.452</c:v>
                </c:pt>
                <c:pt idx="668">
                  <c:v>957.66800000000001</c:v>
                </c:pt>
                <c:pt idx="669">
                  <c:v>968.29300000000001</c:v>
                </c:pt>
                <c:pt idx="670">
                  <c:v>968.42</c:v>
                </c:pt>
                <c:pt idx="671">
                  <c:v>966.88300000000004</c:v>
                </c:pt>
                <c:pt idx="672">
                  <c:v>964.69400000000007</c:v>
                </c:pt>
                <c:pt idx="673">
                  <c:v>962.61800000000005</c:v>
                </c:pt>
                <c:pt idx="674">
                  <c:v>984.93200000000002</c:v>
                </c:pt>
                <c:pt idx="675">
                  <c:v>985.16399999999999</c:v>
                </c:pt>
                <c:pt idx="676">
                  <c:v>985.65</c:v>
                </c:pt>
                <c:pt idx="677">
                  <c:v>986.30799999999999</c:v>
                </c:pt>
                <c:pt idx="678">
                  <c:v>985.452</c:v>
                </c:pt>
                <c:pt idx="679">
                  <c:v>990.30600000000004</c:v>
                </c:pt>
                <c:pt idx="680">
                  <c:v>980.66600000000005</c:v>
                </c:pt>
                <c:pt idx="681">
                  <c:v>952.904</c:v>
                </c:pt>
                <c:pt idx="682">
                  <c:v>946.923</c:v>
                </c:pt>
                <c:pt idx="683">
                  <c:v>944.28600000000006</c:v>
                </c:pt>
                <c:pt idx="684">
                  <c:v>946.25400000000002</c:v>
                </c:pt>
                <c:pt idx="685">
                  <c:v>956.87300000000005</c:v>
                </c:pt>
                <c:pt idx="686">
                  <c:v>958.09100000000001</c:v>
                </c:pt>
                <c:pt idx="687">
                  <c:v>946.20299999999997</c:v>
                </c:pt>
                <c:pt idx="688">
                  <c:v>936.61500000000001</c:v>
                </c:pt>
                <c:pt idx="689">
                  <c:v>935.53200000000004</c:v>
                </c:pt>
                <c:pt idx="690">
                  <c:v>923.52</c:v>
                </c:pt>
                <c:pt idx="691">
                  <c:v>920.44400000000007</c:v>
                </c:pt>
                <c:pt idx="692">
                  <c:v>921.14700000000005</c:v>
                </c:pt>
                <c:pt idx="693">
                  <c:v>932.13499999999999</c:v>
                </c:pt>
                <c:pt idx="694">
                  <c:v>925.51700000000005</c:v>
                </c:pt>
                <c:pt idx="695">
                  <c:v>922.68299999999999</c:v>
                </c:pt>
                <c:pt idx="696">
                  <c:v>948.05399999999997</c:v>
                </c:pt>
                <c:pt idx="697">
                  <c:v>955.05100000000004</c:v>
                </c:pt>
                <c:pt idx="698">
                  <c:v>966.37599999999998</c:v>
                </c:pt>
                <c:pt idx="699">
                  <c:v>969.69299999999998</c:v>
                </c:pt>
                <c:pt idx="700">
                  <c:v>958.84699999999998</c:v>
                </c:pt>
                <c:pt idx="701">
                  <c:v>963.09699999999998</c:v>
                </c:pt>
                <c:pt idx="702">
                  <c:v>969.52600000000007</c:v>
                </c:pt>
                <c:pt idx="703">
                  <c:v>972.27100000000007</c:v>
                </c:pt>
                <c:pt idx="704">
                  <c:v>984.36400000000003</c:v>
                </c:pt>
                <c:pt idx="705">
                  <c:v>986.72199999999998</c:v>
                </c:pt>
                <c:pt idx="706">
                  <c:v>987.73300000000006</c:v>
                </c:pt>
                <c:pt idx="707">
                  <c:v>986.976</c:v>
                </c:pt>
                <c:pt idx="708">
                  <c:v>986.15200000000004</c:v>
                </c:pt>
                <c:pt idx="709">
                  <c:v>999.17399999999998</c:v>
                </c:pt>
                <c:pt idx="710">
                  <c:v>996.92700000000002</c:v>
                </c:pt>
                <c:pt idx="711">
                  <c:v>996.21</c:v>
                </c:pt>
                <c:pt idx="712">
                  <c:v>990.25</c:v>
                </c:pt>
                <c:pt idx="713">
                  <c:v>1007.504</c:v>
                </c:pt>
                <c:pt idx="714">
                  <c:v>1004.821</c:v>
                </c:pt>
                <c:pt idx="715">
                  <c:v>1007.763</c:v>
                </c:pt>
                <c:pt idx="716">
                  <c:v>1007.44</c:v>
                </c:pt>
                <c:pt idx="717">
                  <c:v>1002.987</c:v>
                </c:pt>
                <c:pt idx="718">
                  <c:v>1007.845</c:v>
                </c:pt>
                <c:pt idx="719">
                  <c:v>999.46900000000005</c:v>
                </c:pt>
                <c:pt idx="720">
                  <c:v>1020.544</c:v>
                </c:pt>
                <c:pt idx="721">
                  <c:v>1024.6079999999999</c:v>
                </c:pt>
                <c:pt idx="722">
                  <c:v>1024.7909999999999</c:v>
                </c:pt>
                <c:pt idx="723">
                  <c:v>1028.347</c:v>
                </c:pt>
                <c:pt idx="724">
                  <c:v>1028.4359999999999</c:v>
                </c:pt>
                <c:pt idx="725">
                  <c:v>1027.4110000000001</c:v>
                </c:pt>
                <c:pt idx="726">
                  <c:v>1038.2360000000001</c:v>
                </c:pt>
                <c:pt idx="727">
                  <c:v>1040.596</c:v>
                </c:pt>
                <c:pt idx="728">
                  <c:v>1039.2380000000001</c:v>
                </c:pt>
              </c:numCache>
            </c:numRef>
          </c:val>
          <c:smooth val="0"/>
          <c:extLst>
            <c:ext xmlns:c16="http://schemas.microsoft.com/office/drawing/2014/chart" uri="{C3380CC4-5D6E-409C-BE32-E72D297353CC}">
              <c16:uniqueId val="{00000002-6836-4D80-B56E-07AEF9E890D4}"/>
            </c:ext>
          </c:extLst>
        </c:ser>
        <c:ser>
          <c:idx val="5"/>
          <c:order val="3"/>
          <c:tx>
            <c:strRef>
              <c:f>'Figure 2.1.12'!$F$4</c:f>
              <c:strCache>
                <c:ptCount val="1"/>
                <c:pt idx="0">
                  <c:v>Russia</c:v>
                </c:pt>
              </c:strCache>
            </c:strRef>
          </c:tx>
          <c:spPr>
            <a:ln w="12700">
              <a:solidFill>
                <a:srgbClr val="800000"/>
              </a:solidFill>
              <a:prstDash val="solid"/>
            </a:ln>
          </c:spPr>
          <c:marker>
            <c:symbol val="none"/>
          </c:marker>
          <c:cat>
            <c:numRef>
              <c:f>'Figure 2.1.12'!$B$5:$B$733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'Figure 2.1.12'!$F$5:$F$733</c:f>
              <c:numCache>
                <c:formatCode>General</c:formatCode>
                <c:ptCount val="729"/>
                <c:pt idx="0">
                  <c:v>1536.3720000000001</c:v>
                </c:pt>
                <c:pt idx="1">
                  <c:v>1542.211</c:v>
                </c:pt>
                <c:pt idx="2">
                  <c:v>1544.3310000000001</c:v>
                </c:pt>
                <c:pt idx="3">
                  <c:v>1532.855</c:v>
                </c:pt>
                <c:pt idx="4">
                  <c:v>1531.758</c:v>
                </c:pt>
                <c:pt idx="5">
                  <c:v>1533.885</c:v>
                </c:pt>
                <c:pt idx="6">
                  <c:v>1544.357</c:v>
                </c:pt>
                <c:pt idx="7">
                  <c:v>1555.124</c:v>
                </c:pt>
                <c:pt idx="8">
                  <c:v>1554.7380000000001</c:v>
                </c:pt>
                <c:pt idx="9">
                  <c:v>1578.317</c:v>
                </c:pt>
                <c:pt idx="10">
                  <c:v>1561.1279999999999</c:v>
                </c:pt>
                <c:pt idx="11">
                  <c:v>1474.925</c:v>
                </c:pt>
                <c:pt idx="12">
                  <c:v>1432.827</c:v>
                </c:pt>
                <c:pt idx="13">
                  <c:v>1432.0119999999999</c:v>
                </c:pt>
                <c:pt idx="14">
                  <c:v>1327.8810000000001</c:v>
                </c:pt>
                <c:pt idx="15">
                  <c:v>1290.3040000000001</c:v>
                </c:pt>
                <c:pt idx="16">
                  <c:v>1267.277</c:v>
                </c:pt>
                <c:pt idx="17">
                  <c:v>1338.127</c:v>
                </c:pt>
                <c:pt idx="18">
                  <c:v>1365.335</c:v>
                </c:pt>
                <c:pt idx="19">
                  <c:v>1329.864</c:v>
                </c:pt>
                <c:pt idx="20">
                  <c:v>1352.7860000000001</c:v>
                </c:pt>
                <c:pt idx="21">
                  <c:v>1333.123</c:v>
                </c:pt>
                <c:pt idx="22">
                  <c:v>1288.595</c:v>
                </c:pt>
                <c:pt idx="23">
                  <c:v>1340.87</c:v>
                </c:pt>
                <c:pt idx="24">
                  <c:v>1368.3690000000001</c:v>
                </c:pt>
                <c:pt idx="25">
                  <c:v>1316.768</c:v>
                </c:pt>
                <c:pt idx="26">
                  <c:v>1305.24</c:v>
                </c:pt>
                <c:pt idx="27">
                  <c:v>1267.316</c:v>
                </c:pt>
                <c:pt idx="28">
                  <c:v>1262.579</c:v>
                </c:pt>
                <c:pt idx="29">
                  <c:v>1293.1590000000001</c:v>
                </c:pt>
                <c:pt idx="30">
                  <c:v>1343.2349999999999</c:v>
                </c:pt>
                <c:pt idx="31">
                  <c:v>1358.308</c:v>
                </c:pt>
                <c:pt idx="32">
                  <c:v>1362.8810000000001</c:v>
                </c:pt>
                <c:pt idx="33">
                  <c:v>1344.1179999999999</c:v>
                </c:pt>
                <c:pt idx="34">
                  <c:v>1367.1580000000001</c:v>
                </c:pt>
                <c:pt idx="35">
                  <c:v>1391.5319999999999</c:v>
                </c:pt>
                <c:pt idx="36">
                  <c:v>1372.665</c:v>
                </c:pt>
                <c:pt idx="37">
                  <c:v>1403.614</c:v>
                </c:pt>
                <c:pt idx="38">
                  <c:v>1402.7660000000001</c:v>
                </c:pt>
                <c:pt idx="39">
                  <c:v>1401.8</c:v>
                </c:pt>
                <c:pt idx="40">
                  <c:v>1413.971</c:v>
                </c:pt>
                <c:pt idx="41">
                  <c:v>1412.318</c:v>
                </c:pt>
                <c:pt idx="42">
                  <c:v>1399.866</c:v>
                </c:pt>
                <c:pt idx="43">
                  <c:v>1385.0070000000001</c:v>
                </c:pt>
                <c:pt idx="44">
                  <c:v>1364.1580000000001</c:v>
                </c:pt>
                <c:pt idx="45">
                  <c:v>1361.788</c:v>
                </c:pt>
                <c:pt idx="46">
                  <c:v>1376.0720000000001</c:v>
                </c:pt>
                <c:pt idx="47">
                  <c:v>1371.826</c:v>
                </c:pt>
                <c:pt idx="48">
                  <c:v>1345.14</c:v>
                </c:pt>
                <c:pt idx="49">
                  <c:v>1337.4280000000001</c:v>
                </c:pt>
                <c:pt idx="50">
                  <c:v>1384.56</c:v>
                </c:pt>
                <c:pt idx="51">
                  <c:v>1392.0260000000001</c:v>
                </c:pt>
                <c:pt idx="52">
                  <c:v>1372.1379999999999</c:v>
                </c:pt>
                <c:pt idx="53">
                  <c:v>1373.8910000000001</c:v>
                </c:pt>
                <c:pt idx="54">
                  <c:v>1320.4880000000001</c:v>
                </c:pt>
                <c:pt idx="55">
                  <c:v>1346.1980000000001</c:v>
                </c:pt>
                <c:pt idx="56">
                  <c:v>1336.0940000000001</c:v>
                </c:pt>
                <c:pt idx="57">
                  <c:v>1291.713</c:v>
                </c:pt>
                <c:pt idx="58">
                  <c:v>1296.8820000000001</c:v>
                </c:pt>
                <c:pt idx="59">
                  <c:v>1328.37</c:v>
                </c:pt>
                <c:pt idx="60">
                  <c:v>1332.2049999999999</c:v>
                </c:pt>
                <c:pt idx="61">
                  <c:v>1324.6189999999999</c:v>
                </c:pt>
                <c:pt idx="62">
                  <c:v>1350.0419999999999</c:v>
                </c:pt>
                <c:pt idx="63">
                  <c:v>1356.48</c:v>
                </c:pt>
                <c:pt idx="64">
                  <c:v>1359.4870000000001</c:v>
                </c:pt>
                <c:pt idx="65">
                  <c:v>1366.4270000000001</c:v>
                </c:pt>
                <c:pt idx="66">
                  <c:v>1374.3910000000001</c:v>
                </c:pt>
                <c:pt idx="67">
                  <c:v>1361.3</c:v>
                </c:pt>
                <c:pt idx="68">
                  <c:v>1364.546</c:v>
                </c:pt>
                <c:pt idx="69">
                  <c:v>1398.63</c:v>
                </c:pt>
                <c:pt idx="70">
                  <c:v>1387.855</c:v>
                </c:pt>
                <c:pt idx="71">
                  <c:v>1408.162</c:v>
                </c:pt>
                <c:pt idx="72">
                  <c:v>1416.4280000000001</c:v>
                </c:pt>
                <c:pt idx="73">
                  <c:v>1394.4359999999999</c:v>
                </c:pt>
                <c:pt idx="74">
                  <c:v>1380.575</c:v>
                </c:pt>
                <c:pt idx="75">
                  <c:v>1392.5050000000001</c:v>
                </c:pt>
                <c:pt idx="76">
                  <c:v>1419.8920000000001</c:v>
                </c:pt>
                <c:pt idx="77">
                  <c:v>1403.9660000000001</c:v>
                </c:pt>
                <c:pt idx="78">
                  <c:v>1426.5550000000001</c:v>
                </c:pt>
                <c:pt idx="79">
                  <c:v>1423.8050000000001</c:v>
                </c:pt>
                <c:pt idx="80">
                  <c:v>1419.77</c:v>
                </c:pt>
                <c:pt idx="81">
                  <c:v>1416.8510000000001</c:v>
                </c:pt>
                <c:pt idx="82">
                  <c:v>1378.165</c:v>
                </c:pt>
                <c:pt idx="83">
                  <c:v>1397.575</c:v>
                </c:pt>
                <c:pt idx="84">
                  <c:v>1407.2740000000001</c:v>
                </c:pt>
                <c:pt idx="85">
                  <c:v>1390.7560000000001</c:v>
                </c:pt>
                <c:pt idx="86">
                  <c:v>1394.2529999999999</c:v>
                </c:pt>
                <c:pt idx="87">
                  <c:v>1391.7090000000001</c:v>
                </c:pt>
                <c:pt idx="88">
                  <c:v>1393.481</c:v>
                </c:pt>
                <c:pt idx="89">
                  <c:v>1402.8109999999999</c:v>
                </c:pt>
                <c:pt idx="90">
                  <c:v>1419.36</c:v>
                </c:pt>
                <c:pt idx="91">
                  <c:v>1460.385</c:v>
                </c:pt>
                <c:pt idx="92">
                  <c:v>1518.0730000000001</c:v>
                </c:pt>
                <c:pt idx="93">
                  <c:v>1515.328</c:v>
                </c:pt>
                <c:pt idx="94">
                  <c:v>1527.94</c:v>
                </c:pt>
                <c:pt idx="95">
                  <c:v>1533.395</c:v>
                </c:pt>
                <c:pt idx="96">
                  <c:v>1571.6659999999999</c:v>
                </c:pt>
                <c:pt idx="97">
                  <c:v>1564.9680000000001</c:v>
                </c:pt>
                <c:pt idx="98">
                  <c:v>1618.319</c:v>
                </c:pt>
                <c:pt idx="99">
                  <c:v>1633.337</c:v>
                </c:pt>
                <c:pt idx="100">
                  <c:v>1617.6369999999999</c:v>
                </c:pt>
                <c:pt idx="101">
                  <c:v>1641.518</c:v>
                </c:pt>
                <c:pt idx="102">
                  <c:v>1603.81</c:v>
                </c:pt>
                <c:pt idx="103">
                  <c:v>1609.5360000000001</c:v>
                </c:pt>
                <c:pt idx="104">
                  <c:v>1605.6870000000001</c:v>
                </c:pt>
                <c:pt idx="105">
                  <c:v>1571.66</c:v>
                </c:pt>
                <c:pt idx="106">
                  <c:v>1581.5620000000001</c:v>
                </c:pt>
                <c:pt idx="107">
                  <c:v>1606.6130000000001</c:v>
                </c:pt>
                <c:pt idx="108">
                  <c:v>1612.992</c:v>
                </c:pt>
                <c:pt idx="109">
                  <c:v>1599.848</c:v>
                </c:pt>
                <c:pt idx="110">
                  <c:v>1583.3220000000001</c:v>
                </c:pt>
                <c:pt idx="111">
                  <c:v>1532.877</c:v>
                </c:pt>
                <c:pt idx="112">
                  <c:v>1536.952</c:v>
                </c:pt>
                <c:pt idx="113">
                  <c:v>1550.2170000000001</c:v>
                </c:pt>
                <c:pt idx="114">
                  <c:v>1532.6970000000001</c:v>
                </c:pt>
                <c:pt idx="115">
                  <c:v>1513.979</c:v>
                </c:pt>
                <c:pt idx="116">
                  <c:v>1524.2339999999999</c:v>
                </c:pt>
                <c:pt idx="117">
                  <c:v>1523.2149999999999</c:v>
                </c:pt>
                <c:pt idx="118">
                  <c:v>1524.28</c:v>
                </c:pt>
                <c:pt idx="119">
                  <c:v>1540.1420000000001</c:v>
                </c:pt>
                <c:pt idx="120">
                  <c:v>1562.1469999999999</c:v>
                </c:pt>
                <c:pt idx="121">
                  <c:v>1555.732</c:v>
                </c:pt>
                <c:pt idx="122">
                  <c:v>1553.5330000000001</c:v>
                </c:pt>
                <c:pt idx="123">
                  <c:v>1537.8030000000001</c:v>
                </c:pt>
                <c:pt idx="124">
                  <c:v>1509.83</c:v>
                </c:pt>
                <c:pt idx="125">
                  <c:v>1481.7950000000001</c:v>
                </c:pt>
                <c:pt idx="126">
                  <c:v>1491.6890000000001</c:v>
                </c:pt>
                <c:pt idx="127">
                  <c:v>1485.2670000000001</c:v>
                </c:pt>
                <c:pt idx="128">
                  <c:v>1498.585</c:v>
                </c:pt>
                <c:pt idx="129">
                  <c:v>1492.787</c:v>
                </c:pt>
                <c:pt idx="130">
                  <c:v>1443.9180000000001</c:v>
                </c:pt>
                <c:pt idx="131">
                  <c:v>1435.4580000000001</c:v>
                </c:pt>
                <c:pt idx="132">
                  <c:v>1410.9490000000001</c:v>
                </c:pt>
                <c:pt idx="133">
                  <c:v>1400.4739999999999</c:v>
                </c:pt>
                <c:pt idx="134">
                  <c:v>1403.7190000000001</c:v>
                </c:pt>
                <c:pt idx="135">
                  <c:v>1397.076</c:v>
                </c:pt>
                <c:pt idx="136">
                  <c:v>1395.6790000000001</c:v>
                </c:pt>
                <c:pt idx="137">
                  <c:v>1396.9080000000001</c:v>
                </c:pt>
                <c:pt idx="138">
                  <c:v>1380.355</c:v>
                </c:pt>
                <c:pt idx="139">
                  <c:v>1411.77</c:v>
                </c:pt>
                <c:pt idx="140">
                  <c:v>1388.681</c:v>
                </c:pt>
                <c:pt idx="141">
                  <c:v>1392.7329999999999</c:v>
                </c:pt>
                <c:pt idx="142">
                  <c:v>1418.8690000000001</c:v>
                </c:pt>
                <c:pt idx="143">
                  <c:v>1355.7840000000001</c:v>
                </c:pt>
                <c:pt idx="144">
                  <c:v>1368.5350000000001</c:v>
                </c:pt>
                <c:pt idx="145">
                  <c:v>1352.577</c:v>
                </c:pt>
                <c:pt idx="146">
                  <c:v>1332.68</c:v>
                </c:pt>
                <c:pt idx="147">
                  <c:v>1284.423</c:v>
                </c:pt>
                <c:pt idx="148">
                  <c:v>1227.78</c:v>
                </c:pt>
                <c:pt idx="149">
                  <c:v>1212.3610000000001</c:v>
                </c:pt>
                <c:pt idx="150">
                  <c:v>1202.8030000000001</c:v>
                </c:pt>
                <c:pt idx="151">
                  <c:v>1238.538</c:v>
                </c:pt>
                <c:pt idx="152">
                  <c:v>1253.627</c:v>
                </c:pt>
                <c:pt idx="153">
                  <c:v>1235.646</c:v>
                </c:pt>
                <c:pt idx="154">
                  <c:v>1199.075</c:v>
                </c:pt>
                <c:pt idx="155">
                  <c:v>1146.0989999999999</c:v>
                </c:pt>
                <c:pt idx="156">
                  <c:v>1152.8800000000001</c:v>
                </c:pt>
                <c:pt idx="157">
                  <c:v>1174.989</c:v>
                </c:pt>
                <c:pt idx="158">
                  <c:v>1094.3340000000001</c:v>
                </c:pt>
                <c:pt idx="159">
                  <c:v>1135.5</c:v>
                </c:pt>
                <c:pt idx="160">
                  <c:v>1172.0430000000001</c:v>
                </c:pt>
                <c:pt idx="161">
                  <c:v>1147.97</c:v>
                </c:pt>
                <c:pt idx="162">
                  <c:v>1162.24</c:v>
                </c:pt>
                <c:pt idx="163">
                  <c:v>1161.8410000000001</c:v>
                </c:pt>
                <c:pt idx="164">
                  <c:v>1145.3530000000001</c:v>
                </c:pt>
                <c:pt idx="165">
                  <c:v>1076.5309999999999</c:v>
                </c:pt>
                <c:pt idx="166">
                  <c:v>1100.3710000000001</c:v>
                </c:pt>
                <c:pt idx="167">
                  <c:v>1111.3869999999999</c:v>
                </c:pt>
                <c:pt idx="168">
                  <c:v>1081.5609999999999</c:v>
                </c:pt>
                <c:pt idx="169">
                  <c:v>1061.1310000000001</c:v>
                </c:pt>
                <c:pt idx="170">
                  <c:v>1021.3770000000001</c:v>
                </c:pt>
                <c:pt idx="171">
                  <c:v>1032.143</c:v>
                </c:pt>
                <c:pt idx="172">
                  <c:v>1079.9090000000001</c:v>
                </c:pt>
                <c:pt idx="173">
                  <c:v>1069.855</c:v>
                </c:pt>
                <c:pt idx="174">
                  <c:v>1078.385</c:v>
                </c:pt>
                <c:pt idx="175">
                  <c:v>1075.28</c:v>
                </c:pt>
                <c:pt idx="176">
                  <c:v>1021.2380000000001</c:v>
                </c:pt>
                <c:pt idx="177">
                  <c:v>974.86900000000003</c:v>
                </c:pt>
                <c:pt idx="178">
                  <c:v>948.13300000000004</c:v>
                </c:pt>
                <c:pt idx="179">
                  <c:v>966.49700000000007</c:v>
                </c:pt>
                <c:pt idx="180">
                  <c:v>881.21800000000007</c:v>
                </c:pt>
                <c:pt idx="181">
                  <c:v>860.79899999999998</c:v>
                </c:pt>
                <c:pt idx="182">
                  <c:v>837.01700000000005</c:v>
                </c:pt>
                <c:pt idx="183">
                  <c:v>885.37599999999998</c:v>
                </c:pt>
                <c:pt idx="184">
                  <c:v>844.96</c:v>
                </c:pt>
                <c:pt idx="185">
                  <c:v>721.81299999999999</c:v>
                </c:pt>
                <c:pt idx="186">
                  <c:v>683.68200000000002</c:v>
                </c:pt>
                <c:pt idx="187">
                  <c:v>697.99900000000002</c:v>
                </c:pt>
                <c:pt idx="188">
                  <c:v>887.11699999999996</c:v>
                </c:pt>
                <c:pt idx="189">
                  <c:v>885.81299999999999</c:v>
                </c:pt>
                <c:pt idx="190">
                  <c:v>855.53499999999997</c:v>
                </c:pt>
                <c:pt idx="191">
                  <c:v>882.78300000000002</c:v>
                </c:pt>
                <c:pt idx="192">
                  <c:v>881.33900000000006</c:v>
                </c:pt>
                <c:pt idx="193">
                  <c:v>862.851</c:v>
                </c:pt>
                <c:pt idx="194">
                  <c:v>777.94500000000005</c:v>
                </c:pt>
                <c:pt idx="195">
                  <c:v>815.82600000000002</c:v>
                </c:pt>
                <c:pt idx="196">
                  <c:v>790.32600000000002</c:v>
                </c:pt>
                <c:pt idx="197">
                  <c:v>755.64099999999996</c:v>
                </c:pt>
                <c:pt idx="198">
                  <c:v>707.50800000000004</c:v>
                </c:pt>
                <c:pt idx="199">
                  <c:v>547.75099999999998</c:v>
                </c:pt>
                <c:pt idx="200">
                  <c:v>545.38900000000001</c:v>
                </c:pt>
                <c:pt idx="201">
                  <c:v>482.50900000000001</c:v>
                </c:pt>
                <c:pt idx="202">
                  <c:v>537.32399999999996</c:v>
                </c:pt>
                <c:pt idx="203">
                  <c:v>534.39099999999996</c:v>
                </c:pt>
                <c:pt idx="204">
                  <c:v>517.31799999999998</c:v>
                </c:pt>
                <c:pt idx="205">
                  <c:v>577.245</c:v>
                </c:pt>
                <c:pt idx="206">
                  <c:v>517.12400000000002</c:v>
                </c:pt>
                <c:pt idx="207">
                  <c:v>466.42700000000002</c:v>
                </c:pt>
                <c:pt idx="208">
                  <c:v>436.38</c:v>
                </c:pt>
                <c:pt idx="209">
                  <c:v>467.10200000000003</c:v>
                </c:pt>
                <c:pt idx="210">
                  <c:v>476.10599999999999</c:v>
                </c:pt>
                <c:pt idx="211">
                  <c:v>432.59700000000004</c:v>
                </c:pt>
                <c:pt idx="212">
                  <c:v>414.78399999999999</c:v>
                </c:pt>
                <c:pt idx="213">
                  <c:v>337.03300000000002</c:v>
                </c:pt>
                <c:pt idx="214">
                  <c:v>337.19900000000001</c:v>
                </c:pt>
                <c:pt idx="215">
                  <c:v>374.56400000000002</c:v>
                </c:pt>
                <c:pt idx="216">
                  <c:v>432.44600000000003</c:v>
                </c:pt>
                <c:pt idx="217">
                  <c:v>528.47900000000004</c:v>
                </c:pt>
                <c:pt idx="218">
                  <c:v>528.03899999999999</c:v>
                </c:pt>
                <c:pt idx="219">
                  <c:v>531.09500000000003</c:v>
                </c:pt>
                <c:pt idx="220">
                  <c:v>545.08799999999997</c:v>
                </c:pt>
                <c:pt idx="221">
                  <c:v>572.20400000000006</c:v>
                </c:pt>
                <c:pt idx="222">
                  <c:v>522.54300000000001</c:v>
                </c:pt>
                <c:pt idx="223">
                  <c:v>527.57299999999998</c:v>
                </c:pt>
                <c:pt idx="224">
                  <c:v>550.59699999999998</c:v>
                </c:pt>
                <c:pt idx="225">
                  <c:v>464.346</c:v>
                </c:pt>
                <c:pt idx="226">
                  <c:v>425.541</c:v>
                </c:pt>
                <c:pt idx="227">
                  <c:v>417.38900000000001</c:v>
                </c:pt>
                <c:pt idx="228">
                  <c:v>420.29700000000003</c:v>
                </c:pt>
                <c:pt idx="229">
                  <c:v>392.339</c:v>
                </c:pt>
                <c:pt idx="230">
                  <c:v>387.416</c:v>
                </c:pt>
                <c:pt idx="231">
                  <c:v>379.59</c:v>
                </c:pt>
                <c:pt idx="232">
                  <c:v>347.60300000000001</c:v>
                </c:pt>
                <c:pt idx="233">
                  <c:v>358.79900000000004</c:v>
                </c:pt>
                <c:pt idx="234">
                  <c:v>408.07499999999999</c:v>
                </c:pt>
                <c:pt idx="235">
                  <c:v>437.46100000000001</c:v>
                </c:pt>
                <c:pt idx="236">
                  <c:v>423.85899999999998</c:v>
                </c:pt>
                <c:pt idx="237">
                  <c:v>443.12099999999998</c:v>
                </c:pt>
                <c:pt idx="238">
                  <c:v>430.76900000000001</c:v>
                </c:pt>
                <c:pt idx="239">
                  <c:v>401.42900000000003</c:v>
                </c:pt>
                <c:pt idx="240">
                  <c:v>407.3</c:v>
                </c:pt>
                <c:pt idx="241">
                  <c:v>394.06200000000001</c:v>
                </c:pt>
                <c:pt idx="242">
                  <c:v>399.95699999999999</c:v>
                </c:pt>
                <c:pt idx="243">
                  <c:v>386.84899999999999</c:v>
                </c:pt>
                <c:pt idx="244">
                  <c:v>425.40499999999997</c:v>
                </c:pt>
                <c:pt idx="245">
                  <c:v>421.23599999999999</c:v>
                </c:pt>
                <c:pt idx="246">
                  <c:v>434.76499999999999</c:v>
                </c:pt>
                <c:pt idx="247">
                  <c:v>443.71499999999997</c:v>
                </c:pt>
                <c:pt idx="248">
                  <c:v>429.404</c:v>
                </c:pt>
                <c:pt idx="249">
                  <c:v>452.084</c:v>
                </c:pt>
                <c:pt idx="250">
                  <c:v>453.46300000000002</c:v>
                </c:pt>
                <c:pt idx="251">
                  <c:v>451.77300000000002</c:v>
                </c:pt>
                <c:pt idx="252">
                  <c:v>424.14100000000002</c:v>
                </c:pt>
                <c:pt idx="253">
                  <c:v>408.39800000000002</c:v>
                </c:pt>
                <c:pt idx="254">
                  <c:v>418.86400000000003</c:v>
                </c:pt>
                <c:pt idx="255">
                  <c:v>441.077</c:v>
                </c:pt>
                <c:pt idx="256">
                  <c:v>427.84899999999999</c:v>
                </c:pt>
                <c:pt idx="257">
                  <c:v>414.60500000000002</c:v>
                </c:pt>
                <c:pt idx="258">
                  <c:v>404.81</c:v>
                </c:pt>
                <c:pt idx="259">
                  <c:v>405.51800000000003</c:v>
                </c:pt>
                <c:pt idx="260">
                  <c:v>399.411</c:v>
                </c:pt>
                <c:pt idx="261">
                  <c:v>397.02100000000002</c:v>
                </c:pt>
                <c:pt idx="262">
                  <c:v>397.02100000000002</c:v>
                </c:pt>
                <c:pt idx="263">
                  <c:v>406.286</c:v>
                </c:pt>
                <c:pt idx="264">
                  <c:v>411.08100000000002</c:v>
                </c:pt>
                <c:pt idx="265">
                  <c:v>414.10500000000002</c:v>
                </c:pt>
                <c:pt idx="266">
                  <c:v>409.21100000000001</c:v>
                </c:pt>
                <c:pt idx="267">
                  <c:v>409.73900000000003</c:v>
                </c:pt>
                <c:pt idx="268">
                  <c:v>408.18900000000002</c:v>
                </c:pt>
                <c:pt idx="269">
                  <c:v>407.74400000000003</c:v>
                </c:pt>
                <c:pt idx="270">
                  <c:v>405.714</c:v>
                </c:pt>
                <c:pt idx="271">
                  <c:v>382.07400000000001</c:v>
                </c:pt>
                <c:pt idx="272">
                  <c:v>366.09199999999998</c:v>
                </c:pt>
                <c:pt idx="273">
                  <c:v>363.88200000000001</c:v>
                </c:pt>
                <c:pt idx="274">
                  <c:v>342.80799999999999</c:v>
                </c:pt>
                <c:pt idx="275">
                  <c:v>334.35700000000003</c:v>
                </c:pt>
                <c:pt idx="276">
                  <c:v>346.80099999999999</c:v>
                </c:pt>
                <c:pt idx="277">
                  <c:v>336.197</c:v>
                </c:pt>
                <c:pt idx="278">
                  <c:v>328.84500000000003</c:v>
                </c:pt>
                <c:pt idx="279">
                  <c:v>359.108</c:v>
                </c:pt>
                <c:pt idx="280">
                  <c:v>358.97800000000001</c:v>
                </c:pt>
                <c:pt idx="281">
                  <c:v>361.38499999999999</c:v>
                </c:pt>
                <c:pt idx="282">
                  <c:v>349.25400000000002</c:v>
                </c:pt>
                <c:pt idx="283">
                  <c:v>350.82900000000001</c:v>
                </c:pt>
                <c:pt idx="284">
                  <c:v>332.99</c:v>
                </c:pt>
                <c:pt idx="285">
                  <c:v>336.93599999999998</c:v>
                </c:pt>
                <c:pt idx="286">
                  <c:v>340.93099999999998</c:v>
                </c:pt>
                <c:pt idx="287">
                  <c:v>334.012</c:v>
                </c:pt>
                <c:pt idx="288">
                  <c:v>344.738</c:v>
                </c:pt>
                <c:pt idx="289">
                  <c:v>375.577</c:v>
                </c:pt>
                <c:pt idx="290">
                  <c:v>391.93799999999999</c:v>
                </c:pt>
                <c:pt idx="291">
                  <c:v>397.34800000000001</c:v>
                </c:pt>
                <c:pt idx="292">
                  <c:v>384.02300000000002</c:v>
                </c:pt>
                <c:pt idx="293">
                  <c:v>403.036</c:v>
                </c:pt>
                <c:pt idx="294">
                  <c:v>391.33199999999999</c:v>
                </c:pt>
                <c:pt idx="295">
                  <c:v>350.47800000000001</c:v>
                </c:pt>
                <c:pt idx="296">
                  <c:v>336.17200000000003</c:v>
                </c:pt>
                <c:pt idx="297">
                  <c:v>353.27800000000002</c:v>
                </c:pt>
                <c:pt idx="298">
                  <c:v>331.16899999999998</c:v>
                </c:pt>
                <c:pt idx="299">
                  <c:v>329.517</c:v>
                </c:pt>
                <c:pt idx="300">
                  <c:v>340.21800000000002</c:v>
                </c:pt>
                <c:pt idx="301">
                  <c:v>344.12700000000001</c:v>
                </c:pt>
                <c:pt idx="302">
                  <c:v>354.83499999999998</c:v>
                </c:pt>
                <c:pt idx="303">
                  <c:v>347.80099999999999</c:v>
                </c:pt>
                <c:pt idx="304">
                  <c:v>332.39400000000001</c:v>
                </c:pt>
                <c:pt idx="305">
                  <c:v>334.79599999999999</c:v>
                </c:pt>
                <c:pt idx="306">
                  <c:v>352.04700000000003</c:v>
                </c:pt>
                <c:pt idx="307">
                  <c:v>345.75</c:v>
                </c:pt>
                <c:pt idx="308">
                  <c:v>352.68799999999999</c:v>
                </c:pt>
                <c:pt idx="309">
                  <c:v>354.23</c:v>
                </c:pt>
                <c:pt idx="310">
                  <c:v>395.82100000000003</c:v>
                </c:pt>
                <c:pt idx="311">
                  <c:v>388.95100000000002</c:v>
                </c:pt>
                <c:pt idx="312">
                  <c:v>382.983</c:v>
                </c:pt>
                <c:pt idx="313">
                  <c:v>400.42700000000002</c:v>
                </c:pt>
                <c:pt idx="314">
                  <c:v>406.24099999999999</c:v>
                </c:pt>
                <c:pt idx="315">
                  <c:v>408.86</c:v>
                </c:pt>
                <c:pt idx="316">
                  <c:v>396.76900000000001</c:v>
                </c:pt>
                <c:pt idx="317">
                  <c:v>428.52</c:v>
                </c:pt>
                <c:pt idx="318">
                  <c:v>430.08499999999998</c:v>
                </c:pt>
                <c:pt idx="319">
                  <c:v>465.99600000000004</c:v>
                </c:pt>
                <c:pt idx="320">
                  <c:v>445.512</c:v>
                </c:pt>
                <c:pt idx="321">
                  <c:v>460.07499999999999</c:v>
                </c:pt>
                <c:pt idx="322">
                  <c:v>465.67900000000003</c:v>
                </c:pt>
                <c:pt idx="323">
                  <c:v>444.09100000000001</c:v>
                </c:pt>
                <c:pt idx="324">
                  <c:v>413.44400000000002</c:v>
                </c:pt>
                <c:pt idx="325">
                  <c:v>418.41200000000003</c:v>
                </c:pt>
                <c:pt idx="326">
                  <c:v>431.70800000000003</c:v>
                </c:pt>
                <c:pt idx="327">
                  <c:v>466.08199999999999</c:v>
                </c:pt>
                <c:pt idx="328">
                  <c:v>466.21600000000001</c:v>
                </c:pt>
                <c:pt idx="329">
                  <c:v>462.25299999999999</c:v>
                </c:pt>
                <c:pt idx="330">
                  <c:v>463.75</c:v>
                </c:pt>
                <c:pt idx="331">
                  <c:v>480.846</c:v>
                </c:pt>
                <c:pt idx="332">
                  <c:v>511.28700000000003</c:v>
                </c:pt>
                <c:pt idx="333">
                  <c:v>513.25400000000002</c:v>
                </c:pt>
                <c:pt idx="334">
                  <c:v>503.76900000000001</c:v>
                </c:pt>
                <c:pt idx="335">
                  <c:v>503.09</c:v>
                </c:pt>
                <c:pt idx="336">
                  <c:v>499.06900000000002</c:v>
                </c:pt>
                <c:pt idx="337">
                  <c:v>503.52100000000002</c:v>
                </c:pt>
                <c:pt idx="338">
                  <c:v>508.38200000000001</c:v>
                </c:pt>
                <c:pt idx="339">
                  <c:v>473.88</c:v>
                </c:pt>
                <c:pt idx="340">
                  <c:v>471.00100000000003</c:v>
                </c:pt>
                <c:pt idx="341">
                  <c:v>487.90300000000002</c:v>
                </c:pt>
                <c:pt idx="342">
                  <c:v>510.14699999999999</c:v>
                </c:pt>
                <c:pt idx="343">
                  <c:v>516.26300000000003</c:v>
                </c:pt>
                <c:pt idx="344">
                  <c:v>498.678</c:v>
                </c:pt>
                <c:pt idx="345">
                  <c:v>490.08</c:v>
                </c:pt>
                <c:pt idx="346">
                  <c:v>512.91800000000001</c:v>
                </c:pt>
                <c:pt idx="347">
                  <c:v>509.63499999999999</c:v>
                </c:pt>
                <c:pt idx="348">
                  <c:v>513.048</c:v>
                </c:pt>
                <c:pt idx="349">
                  <c:v>537.59</c:v>
                </c:pt>
                <c:pt idx="350">
                  <c:v>544.48599999999999</c:v>
                </c:pt>
                <c:pt idx="351">
                  <c:v>561.52499999999998</c:v>
                </c:pt>
                <c:pt idx="352">
                  <c:v>574.50099999999998</c:v>
                </c:pt>
                <c:pt idx="353">
                  <c:v>587.53</c:v>
                </c:pt>
                <c:pt idx="354">
                  <c:v>589.51499999999999</c:v>
                </c:pt>
                <c:pt idx="355">
                  <c:v>611.34199999999998</c:v>
                </c:pt>
                <c:pt idx="356">
                  <c:v>576.34100000000001</c:v>
                </c:pt>
                <c:pt idx="357">
                  <c:v>572.58799999999997</c:v>
                </c:pt>
                <c:pt idx="358">
                  <c:v>573.93499999999995</c:v>
                </c:pt>
                <c:pt idx="359">
                  <c:v>582.33500000000004</c:v>
                </c:pt>
                <c:pt idx="360">
                  <c:v>603.06200000000001</c:v>
                </c:pt>
                <c:pt idx="361">
                  <c:v>637.73199999999997</c:v>
                </c:pt>
                <c:pt idx="362">
                  <c:v>600.34500000000003</c:v>
                </c:pt>
                <c:pt idx="363">
                  <c:v>622.78499999999997</c:v>
                </c:pt>
                <c:pt idx="364">
                  <c:v>619.69799999999998</c:v>
                </c:pt>
                <c:pt idx="365">
                  <c:v>608.84900000000005</c:v>
                </c:pt>
                <c:pt idx="366">
                  <c:v>620.09299999999996</c:v>
                </c:pt>
                <c:pt idx="367">
                  <c:v>632.23099999999999</c:v>
                </c:pt>
                <c:pt idx="368">
                  <c:v>664.77499999999998</c:v>
                </c:pt>
                <c:pt idx="369">
                  <c:v>716.72400000000005</c:v>
                </c:pt>
                <c:pt idx="370">
                  <c:v>713.32900000000006</c:v>
                </c:pt>
                <c:pt idx="371">
                  <c:v>653.27700000000004</c:v>
                </c:pt>
                <c:pt idx="372">
                  <c:v>659.57</c:v>
                </c:pt>
                <c:pt idx="373">
                  <c:v>673.84900000000005</c:v>
                </c:pt>
                <c:pt idx="374">
                  <c:v>646.60400000000004</c:v>
                </c:pt>
                <c:pt idx="375">
                  <c:v>648.08799999999997</c:v>
                </c:pt>
                <c:pt idx="376">
                  <c:v>665.12400000000002</c:v>
                </c:pt>
                <c:pt idx="377">
                  <c:v>671.99199999999996</c:v>
                </c:pt>
                <c:pt idx="378">
                  <c:v>669.73400000000004</c:v>
                </c:pt>
                <c:pt idx="379">
                  <c:v>629.40700000000004</c:v>
                </c:pt>
                <c:pt idx="380">
                  <c:v>638.46</c:v>
                </c:pt>
                <c:pt idx="381">
                  <c:v>599.01400000000001</c:v>
                </c:pt>
                <c:pt idx="382">
                  <c:v>593.08299999999997</c:v>
                </c:pt>
                <c:pt idx="383">
                  <c:v>593.53499999999997</c:v>
                </c:pt>
                <c:pt idx="384">
                  <c:v>544.44000000000005</c:v>
                </c:pt>
                <c:pt idx="385">
                  <c:v>533.55600000000004</c:v>
                </c:pt>
                <c:pt idx="386">
                  <c:v>571.58500000000004</c:v>
                </c:pt>
                <c:pt idx="387">
                  <c:v>556.90300000000002</c:v>
                </c:pt>
                <c:pt idx="388">
                  <c:v>562.23199999999997</c:v>
                </c:pt>
                <c:pt idx="389">
                  <c:v>578.13499999999999</c:v>
                </c:pt>
                <c:pt idx="390">
                  <c:v>569.63200000000006</c:v>
                </c:pt>
                <c:pt idx="391">
                  <c:v>597.65899999999999</c:v>
                </c:pt>
                <c:pt idx="392">
                  <c:v>571.15700000000004</c:v>
                </c:pt>
                <c:pt idx="393">
                  <c:v>567.00099999999998</c:v>
                </c:pt>
                <c:pt idx="394">
                  <c:v>534.51200000000006</c:v>
                </c:pt>
                <c:pt idx="395">
                  <c:v>534.54899999999998</c:v>
                </c:pt>
                <c:pt idx="396">
                  <c:v>512.73699999999997</c:v>
                </c:pt>
                <c:pt idx="397">
                  <c:v>509.68900000000002</c:v>
                </c:pt>
                <c:pt idx="398">
                  <c:v>484.476</c:v>
                </c:pt>
                <c:pt idx="399">
                  <c:v>488.13200000000001</c:v>
                </c:pt>
                <c:pt idx="400">
                  <c:v>501.85200000000003</c:v>
                </c:pt>
                <c:pt idx="401">
                  <c:v>539.25800000000004</c:v>
                </c:pt>
                <c:pt idx="402">
                  <c:v>542.78100000000006</c:v>
                </c:pt>
                <c:pt idx="403">
                  <c:v>557.66800000000001</c:v>
                </c:pt>
                <c:pt idx="404">
                  <c:v>583.37700000000007</c:v>
                </c:pt>
                <c:pt idx="405">
                  <c:v>593.53399999999999</c:v>
                </c:pt>
                <c:pt idx="406">
                  <c:v>578.63</c:v>
                </c:pt>
                <c:pt idx="407">
                  <c:v>612.25400000000002</c:v>
                </c:pt>
                <c:pt idx="408">
                  <c:v>608.18799999999999</c:v>
                </c:pt>
                <c:pt idx="409">
                  <c:v>617.80499999999995</c:v>
                </c:pt>
                <c:pt idx="410">
                  <c:v>589.64400000000001</c:v>
                </c:pt>
                <c:pt idx="411">
                  <c:v>569.45400000000006</c:v>
                </c:pt>
                <c:pt idx="412">
                  <c:v>607.32400000000007</c:v>
                </c:pt>
                <c:pt idx="413">
                  <c:v>611.37400000000002</c:v>
                </c:pt>
                <c:pt idx="414">
                  <c:v>649.93899999999996</c:v>
                </c:pt>
                <c:pt idx="415">
                  <c:v>646.95900000000006</c:v>
                </c:pt>
                <c:pt idx="416">
                  <c:v>636.44000000000005</c:v>
                </c:pt>
                <c:pt idx="417">
                  <c:v>638.25300000000004</c:v>
                </c:pt>
                <c:pt idx="418">
                  <c:v>646.37</c:v>
                </c:pt>
                <c:pt idx="419">
                  <c:v>633.21299999999997</c:v>
                </c:pt>
                <c:pt idx="420">
                  <c:v>607.75200000000007</c:v>
                </c:pt>
                <c:pt idx="421">
                  <c:v>612.09500000000003</c:v>
                </c:pt>
                <c:pt idx="422">
                  <c:v>629.875</c:v>
                </c:pt>
                <c:pt idx="423">
                  <c:v>613.76700000000005</c:v>
                </c:pt>
                <c:pt idx="424">
                  <c:v>580.46500000000003</c:v>
                </c:pt>
                <c:pt idx="425">
                  <c:v>583.82500000000005</c:v>
                </c:pt>
                <c:pt idx="426">
                  <c:v>585.90499999999997</c:v>
                </c:pt>
                <c:pt idx="427">
                  <c:v>604.28499999999997</c:v>
                </c:pt>
                <c:pt idx="428">
                  <c:v>636.46900000000005</c:v>
                </c:pt>
                <c:pt idx="429">
                  <c:v>650.75400000000002</c:v>
                </c:pt>
                <c:pt idx="430">
                  <c:v>649.94000000000005</c:v>
                </c:pt>
                <c:pt idx="431">
                  <c:v>634.67899999999997</c:v>
                </c:pt>
                <c:pt idx="432">
                  <c:v>621.04600000000005</c:v>
                </c:pt>
                <c:pt idx="433">
                  <c:v>640.68799999999999</c:v>
                </c:pt>
                <c:pt idx="434">
                  <c:v>626.13599999999997</c:v>
                </c:pt>
                <c:pt idx="435">
                  <c:v>626.51</c:v>
                </c:pt>
                <c:pt idx="436">
                  <c:v>608.9</c:v>
                </c:pt>
                <c:pt idx="437">
                  <c:v>621.904</c:v>
                </c:pt>
                <c:pt idx="438">
                  <c:v>619.54300000000001</c:v>
                </c:pt>
                <c:pt idx="439">
                  <c:v>635.88099999999997</c:v>
                </c:pt>
                <c:pt idx="440">
                  <c:v>661.01599999999996</c:v>
                </c:pt>
                <c:pt idx="441">
                  <c:v>676.43399999999997</c:v>
                </c:pt>
                <c:pt idx="442">
                  <c:v>677.27300000000002</c:v>
                </c:pt>
                <c:pt idx="443">
                  <c:v>694.423</c:v>
                </c:pt>
                <c:pt idx="444">
                  <c:v>687.62300000000005</c:v>
                </c:pt>
                <c:pt idx="445">
                  <c:v>704.63800000000003</c:v>
                </c:pt>
                <c:pt idx="446">
                  <c:v>721.36400000000003</c:v>
                </c:pt>
                <c:pt idx="447">
                  <c:v>719.173</c:v>
                </c:pt>
                <c:pt idx="448">
                  <c:v>724.73800000000006</c:v>
                </c:pt>
                <c:pt idx="449">
                  <c:v>696.20900000000006</c:v>
                </c:pt>
                <c:pt idx="450">
                  <c:v>727.56200000000001</c:v>
                </c:pt>
                <c:pt idx="451">
                  <c:v>725.45699999999999</c:v>
                </c:pt>
                <c:pt idx="452">
                  <c:v>709.16200000000003</c:v>
                </c:pt>
                <c:pt idx="453">
                  <c:v>712.49400000000003</c:v>
                </c:pt>
                <c:pt idx="454">
                  <c:v>725.61800000000005</c:v>
                </c:pt>
                <c:pt idx="455">
                  <c:v>729.471</c:v>
                </c:pt>
                <c:pt idx="456">
                  <c:v>720.31500000000005</c:v>
                </c:pt>
                <c:pt idx="457">
                  <c:v>724.12800000000004</c:v>
                </c:pt>
                <c:pt idx="458">
                  <c:v>701.35800000000006</c:v>
                </c:pt>
                <c:pt idx="459">
                  <c:v>708.37400000000002</c:v>
                </c:pt>
                <c:pt idx="460">
                  <c:v>735.577</c:v>
                </c:pt>
                <c:pt idx="461">
                  <c:v>737.245</c:v>
                </c:pt>
                <c:pt idx="462">
                  <c:v>769.60400000000004</c:v>
                </c:pt>
                <c:pt idx="463">
                  <c:v>789.202</c:v>
                </c:pt>
                <c:pt idx="464">
                  <c:v>824.83600000000001</c:v>
                </c:pt>
                <c:pt idx="465">
                  <c:v>803.67200000000003</c:v>
                </c:pt>
                <c:pt idx="466">
                  <c:v>837.00099999999998</c:v>
                </c:pt>
                <c:pt idx="467">
                  <c:v>825.06200000000001</c:v>
                </c:pt>
                <c:pt idx="468">
                  <c:v>806.76700000000005</c:v>
                </c:pt>
                <c:pt idx="469">
                  <c:v>836.851</c:v>
                </c:pt>
                <c:pt idx="470">
                  <c:v>835.15800000000002</c:v>
                </c:pt>
                <c:pt idx="471">
                  <c:v>843.98099999999999</c:v>
                </c:pt>
                <c:pt idx="472">
                  <c:v>833.11400000000003</c:v>
                </c:pt>
                <c:pt idx="473">
                  <c:v>836.81399999999996</c:v>
                </c:pt>
                <c:pt idx="474">
                  <c:v>830.47500000000002</c:v>
                </c:pt>
                <c:pt idx="475">
                  <c:v>805.23300000000006</c:v>
                </c:pt>
                <c:pt idx="476">
                  <c:v>756.80899999999997</c:v>
                </c:pt>
                <c:pt idx="477">
                  <c:v>785.72800000000007</c:v>
                </c:pt>
                <c:pt idx="478">
                  <c:v>752.63300000000004</c:v>
                </c:pt>
                <c:pt idx="479">
                  <c:v>770.50200000000007</c:v>
                </c:pt>
                <c:pt idx="480">
                  <c:v>741.58900000000006</c:v>
                </c:pt>
                <c:pt idx="481">
                  <c:v>748.58</c:v>
                </c:pt>
                <c:pt idx="482">
                  <c:v>776.18899999999996</c:v>
                </c:pt>
                <c:pt idx="483">
                  <c:v>761.55799999999999</c:v>
                </c:pt>
                <c:pt idx="484">
                  <c:v>805.17100000000005</c:v>
                </c:pt>
                <c:pt idx="485">
                  <c:v>815.80200000000002</c:v>
                </c:pt>
                <c:pt idx="486">
                  <c:v>811.70699999999999</c:v>
                </c:pt>
                <c:pt idx="487">
                  <c:v>802.09299999999996</c:v>
                </c:pt>
                <c:pt idx="488">
                  <c:v>800.13700000000006</c:v>
                </c:pt>
                <c:pt idx="489">
                  <c:v>841.94100000000003</c:v>
                </c:pt>
                <c:pt idx="490">
                  <c:v>831.87099999999998</c:v>
                </c:pt>
                <c:pt idx="491">
                  <c:v>841.29100000000005</c:v>
                </c:pt>
                <c:pt idx="492">
                  <c:v>816.12</c:v>
                </c:pt>
                <c:pt idx="493">
                  <c:v>807.89499999999998</c:v>
                </c:pt>
                <c:pt idx="494">
                  <c:v>824.19299999999998</c:v>
                </c:pt>
                <c:pt idx="495">
                  <c:v>808.22900000000004</c:v>
                </c:pt>
                <c:pt idx="496">
                  <c:v>795.67499999999995</c:v>
                </c:pt>
                <c:pt idx="497">
                  <c:v>764.16499999999996</c:v>
                </c:pt>
                <c:pt idx="498">
                  <c:v>771.79700000000003</c:v>
                </c:pt>
                <c:pt idx="499">
                  <c:v>770.09100000000001</c:v>
                </c:pt>
                <c:pt idx="500">
                  <c:v>792.42100000000005</c:v>
                </c:pt>
                <c:pt idx="501">
                  <c:v>787.56299999999999</c:v>
                </c:pt>
                <c:pt idx="502">
                  <c:v>781.24300000000005</c:v>
                </c:pt>
                <c:pt idx="503">
                  <c:v>793.08400000000006</c:v>
                </c:pt>
                <c:pt idx="504">
                  <c:v>771.00400000000002</c:v>
                </c:pt>
                <c:pt idx="505">
                  <c:v>748.11199999999997</c:v>
                </c:pt>
                <c:pt idx="506">
                  <c:v>747.64600000000007</c:v>
                </c:pt>
                <c:pt idx="507">
                  <c:v>749.46600000000001</c:v>
                </c:pt>
                <c:pt idx="508">
                  <c:v>754.69200000000001</c:v>
                </c:pt>
                <c:pt idx="509">
                  <c:v>765.01700000000005</c:v>
                </c:pt>
                <c:pt idx="510">
                  <c:v>773.78899999999999</c:v>
                </c:pt>
                <c:pt idx="511">
                  <c:v>805.40700000000004</c:v>
                </c:pt>
                <c:pt idx="512">
                  <c:v>774.09</c:v>
                </c:pt>
                <c:pt idx="513">
                  <c:v>782.226</c:v>
                </c:pt>
                <c:pt idx="514">
                  <c:v>793.63499999999999</c:v>
                </c:pt>
                <c:pt idx="515">
                  <c:v>785.40899999999999</c:v>
                </c:pt>
                <c:pt idx="516">
                  <c:v>797.8</c:v>
                </c:pt>
                <c:pt idx="517">
                  <c:v>802.63900000000001</c:v>
                </c:pt>
                <c:pt idx="518">
                  <c:v>805.57100000000003</c:v>
                </c:pt>
                <c:pt idx="519">
                  <c:v>804.82900000000006</c:v>
                </c:pt>
                <c:pt idx="520">
                  <c:v>798.98800000000006</c:v>
                </c:pt>
                <c:pt idx="521">
                  <c:v>789.26099999999997</c:v>
                </c:pt>
                <c:pt idx="522">
                  <c:v>795.31700000000001</c:v>
                </c:pt>
                <c:pt idx="523">
                  <c:v>795.31700000000001</c:v>
                </c:pt>
                <c:pt idx="524">
                  <c:v>800.13400000000001</c:v>
                </c:pt>
                <c:pt idx="525">
                  <c:v>811.30100000000004</c:v>
                </c:pt>
                <c:pt idx="526">
                  <c:v>813.03300000000002</c:v>
                </c:pt>
                <c:pt idx="527">
                  <c:v>813.71199999999999</c:v>
                </c:pt>
                <c:pt idx="528">
                  <c:v>813.01099999999997</c:v>
                </c:pt>
                <c:pt idx="529">
                  <c:v>868.13200000000006</c:v>
                </c:pt>
                <c:pt idx="530">
                  <c:v>851.68499999999995</c:v>
                </c:pt>
                <c:pt idx="531">
                  <c:v>852.88900000000001</c:v>
                </c:pt>
                <c:pt idx="532">
                  <c:v>865.98099999999999</c:v>
                </c:pt>
                <c:pt idx="533">
                  <c:v>857.48599999999999</c:v>
                </c:pt>
                <c:pt idx="534">
                  <c:v>867.928</c:v>
                </c:pt>
                <c:pt idx="535">
                  <c:v>872.93799999999999</c:v>
                </c:pt>
                <c:pt idx="536">
                  <c:v>854.05600000000004</c:v>
                </c:pt>
                <c:pt idx="537">
                  <c:v>836.76300000000003</c:v>
                </c:pt>
                <c:pt idx="538">
                  <c:v>820.08400000000006</c:v>
                </c:pt>
                <c:pt idx="539">
                  <c:v>817.18100000000004</c:v>
                </c:pt>
                <c:pt idx="540">
                  <c:v>795.79499999999996</c:v>
                </c:pt>
                <c:pt idx="541">
                  <c:v>800.94</c:v>
                </c:pt>
                <c:pt idx="542">
                  <c:v>805.88599999999997</c:v>
                </c:pt>
                <c:pt idx="543">
                  <c:v>814.32900000000006</c:v>
                </c:pt>
                <c:pt idx="544">
                  <c:v>817.096</c:v>
                </c:pt>
                <c:pt idx="545">
                  <c:v>834.35400000000004</c:v>
                </c:pt>
                <c:pt idx="546">
                  <c:v>833.71799999999996</c:v>
                </c:pt>
                <c:pt idx="547">
                  <c:v>803.48599999999999</c:v>
                </c:pt>
                <c:pt idx="548">
                  <c:v>777.03399999999999</c:v>
                </c:pt>
                <c:pt idx="549">
                  <c:v>754.48900000000003</c:v>
                </c:pt>
                <c:pt idx="550">
                  <c:v>767.96600000000001</c:v>
                </c:pt>
                <c:pt idx="551">
                  <c:v>763.73</c:v>
                </c:pt>
                <c:pt idx="552">
                  <c:v>767.649</c:v>
                </c:pt>
                <c:pt idx="553">
                  <c:v>754.25700000000006</c:v>
                </c:pt>
                <c:pt idx="554">
                  <c:v>760.827</c:v>
                </c:pt>
                <c:pt idx="555">
                  <c:v>788.8</c:v>
                </c:pt>
                <c:pt idx="556">
                  <c:v>785.19799999999998</c:v>
                </c:pt>
                <c:pt idx="557">
                  <c:v>779.05700000000002</c:v>
                </c:pt>
                <c:pt idx="558">
                  <c:v>785.81700000000001</c:v>
                </c:pt>
                <c:pt idx="559">
                  <c:v>789.31899999999996</c:v>
                </c:pt>
                <c:pt idx="560">
                  <c:v>785.17</c:v>
                </c:pt>
                <c:pt idx="561">
                  <c:v>777.26400000000001</c:v>
                </c:pt>
                <c:pt idx="562">
                  <c:v>758.53600000000006</c:v>
                </c:pt>
                <c:pt idx="563">
                  <c:v>771.63900000000001</c:v>
                </c:pt>
                <c:pt idx="564">
                  <c:v>786.67700000000002</c:v>
                </c:pt>
                <c:pt idx="565">
                  <c:v>797.25099999999998</c:v>
                </c:pt>
                <c:pt idx="566">
                  <c:v>805.10800000000006</c:v>
                </c:pt>
                <c:pt idx="567">
                  <c:v>807.61300000000006</c:v>
                </c:pt>
                <c:pt idx="568">
                  <c:v>827.428</c:v>
                </c:pt>
                <c:pt idx="569">
                  <c:v>828.93799999999999</c:v>
                </c:pt>
                <c:pt idx="570">
                  <c:v>827.49400000000003</c:v>
                </c:pt>
                <c:pt idx="571">
                  <c:v>830.452</c:v>
                </c:pt>
                <c:pt idx="572">
                  <c:v>825.75</c:v>
                </c:pt>
                <c:pt idx="573">
                  <c:v>840.32299999999998</c:v>
                </c:pt>
                <c:pt idx="574">
                  <c:v>825.3</c:v>
                </c:pt>
                <c:pt idx="575">
                  <c:v>841.13200000000006</c:v>
                </c:pt>
                <c:pt idx="576">
                  <c:v>850.11699999999996</c:v>
                </c:pt>
                <c:pt idx="577">
                  <c:v>839.91499999999996</c:v>
                </c:pt>
                <c:pt idx="578">
                  <c:v>831.976</c:v>
                </c:pt>
                <c:pt idx="579">
                  <c:v>826.21699999999998</c:v>
                </c:pt>
                <c:pt idx="580">
                  <c:v>824.47</c:v>
                </c:pt>
                <c:pt idx="581">
                  <c:v>816.16399999999999</c:v>
                </c:pt>
                <c:pt idx="582">
                  <c:v>817.23800000000006</c:v>
                </c:pt>
                <c:pt idx="583">
                  <c:v>819.76400000000001</c:v>
                </c:pt>
                <c:pt idx="584">
                  <c:v>836.43399999999997</c:v>
                </c:pt>
                <c:pt idx="585">
                  <c:v>843.37700000000007</c:v>
                </c:pt>
                <c:pt idx="586">
                  <c:v>848.846</c:v>
                </c:pt>
                <c:pt idx="587">
                  <c:v>871.80100000000004</c:v>
                </c:pt>
                <c:pt idx="588">
                  <c:v>871.89600000000007</c:v>
                </c:pt>
                <c:pt idx="589">
                  <c:v>879.48699999999997</c:v>
                </c:pt>
                <c:pt idx="590">
                  <c:v>881.44799999999998</c:v>
                </c:pt>
                <c:pt idx="591">
                  <c:v>869.48599999999999</c:v>
                </c:pt>
                <c:pt idx="592">
                  <c:v>863.81600000000003</c:v>
                </c:pt>
                <c:pt idx="593">
                  <c:v>879.84199999999998</c:v>
                </c:pt>
                <c:pt idx="594">
                  <c:v>888.28700000000003</c:v>
                </c:pt>
                <c:pt idx="595">
                  <c:v>882.53300000000002</c:v>
                </c:pt>
                <c:pt idx="596">
                  <c:v>904.32400000000007</c:v>
                </c:pt>
                <c:pt idx="597">
                  <c:v>909.20799999999997</c:v>
                </c:pt>
                <c:pt idx="598">
                  <c:v>886.596</c:v>
                </c:pt>
                <c:pt idx="599">
                  <c:v>861.78800000000001</c:v>
                </c:pt>
                <c:pt idx="600">
                  <c:v>872.22400000000005</c:v>
                </c:pt>
                <c:pt idx="601">
                  <c:v>865.96299999999997</c:v>
                </c:pt>
                <c:pt idx="602">
                  <c:v>849.21100000000001</c:v>
                </c:pt>
                <c:pt idx="603">
                  <c:v>866.38499999999999</c:v>
                </c:pt>
                <c:pt idx="604">
                  <c:v>875.42100000000005</c:v>
                </c:pt>
                <c:pt idx="605">
                  <c:v>859.71900000000005</c:v>
                </c:pt>
                <c:pt idx="606">
                  <c:v>838.05899999999997</c:v>
                </c:pt>
                <c:pt idx="607">
                  <c:v>855.02100000000007</c:v>
                </c:pt>
                <c:pt idx="608">
                  <c:v>842.24</c:v>
                </c:pt>
                <c:pt idx="609">
                  <c:v>840.97900000000004</c:v>
                </c:pt>
                <c:pt idx="610">
                  <c:v>809.774</c:v>
                </c:pt>
                <c:pt idx="611">
                  <c:v>788.96400000000006</c:v>
                </c:pt>
                <c:pt idx="612">
                  <c:v>768.61500000000001</c:v>
                </c:pt>
                <c:pt idx="613">
                  <c:v>725.98300000000006</c:v>
                </c:pt>
                <c:pt idx="614">
                  <c:v>742.61500000000001</c:v>
                </c:pt>
                <c:pt idx="615">
                  <c:v>763.66600000000005</c:v>
                </c:pt>
                <c:pt idx="616">
                  <c:v>801.024</c:v>
                </c:pt>
                <c:pt idx="617">
                  <c:v>790.92200000000003</c:v>
                </c:pt>
                <c:pt idx="618">
                  <c:v>768.74</c:v>
                </c:pt>
                <c:pt idx="619">
                  <c:v>763.98800000000006</c:v>
                </c:pt>
                <c:pt idx="620">
                  <c:v>771.23300000000006</c:v>
                </c:pt>
                <c:pt idx="621">
                  <c:v>738.31799999999998</c:v>
                </c:pt>
                <c:pt idx="622">
                  <c:v>691.87400000000002</c:v>
                </c:pt>
                <c:pt idx="623">
                  <c:v>699.09100000000001</c:v>
                </c:pt>
                <c:pt idx="624">
                  <c:v>702.44299999999998</c:v>
                </c:pt>
                <c:pt idx="625">
                  <c:v>656.44299999999998</c:v>
                </c:pt>
                <c:pt idx="626">
                  <c:v>704.25200000000007</c:v>
                </c:pt>
                <c:pt idx="627">
                  <c:v>730.44299999999998</c:v>
                </c:pt>
                <c:pt idx="628">
                  <c:v>732.59500000000003</c:v>
                </c:pt>
                <c:pt idx="629">
                  <c:v>738.47699999999998</c:v>
                </c:pt>
                <c:pt idx="630">
                  <c:v>730.61300000000006</c:v>
                </c:pt>
                <c:pt idx="631">
                  <c:v>739.66700000000003</c:v>
                </c:pt>
                <c:pt idx="632">
                  <c:v>746.05100000000004</c:v>
                </c:pt>
                <c:pt idx="633">
                  <c:v>728.13099999999997</c:v>
                </c:pt>
                <c:pt idx="634">
                  <c:v>713.04700000000003</c:v>
                </c:pt>
                <c:pt idx="635">
                  <c:v>701.27600000000007</c:v>
                </c:pt>
                <c:pt idx="636">
                  <c:v>712.71400000000006</c:v>
                </c:pt>
                <c:pt idx="637">
                  <c:v>725.41499999999996</c:v>
                </c:pt>
                <c:pt idx="638">
                  <c:v>722.56500000000005</c:v>
                </c:pt>
                <c:pt idx="639">
                  <c:v>722.94500000000005</c:v>
                </c:pt>
                <c:pt idx="640">
                  <c:v>748.04100000000005</c:v>
                </c:pt>
                <c:pt idx="641">
                  <c:v>748.90600000000006</c:v>
                </c:pt>
                <c:pt idx="642">
                  <c:v>746.70699999999999</c:v>
                </c:pt>
                <c:pt idx="643">
                  <c:v>751.86900000000003</c:v>
                </c:pt>
                <c:pt idx="644">
                  <c:v>776.64400000000001</c:v>
                </c:pt>
                <c:pt idx="645">
                  <c:v>762.14300000000003</c:v>
                </c:pt>
                <c:pt idx="646">
                  <c:v>753.18700000000001</c:v>
                </c:pt>
                <c:pt idx="647">
                  <c:v>741.87400000000002</c:v>
                </c:pt>
                <c:pt idx="648">
                  <c:v>730.79700000000003</c:v>
                </c:pt>
                <c:pt idx="649">
                  <c:v>741.28100000000006</c:v>
                </c:pt>
                <c:pt idx="650">
                  <c:v>713.23699999999997</c:v>
                </c:pt>
                <c:pt idx="651">
                  <c:v>707.46900000000005</c:v>
                </c:pt>
                <c:pt idx="652">
                  <c:v>683.67600000000004</c:v>
                </c:pt>
                <c:pt idx="653">
                  <c:v>703.38900000000001</c:v>
                </c:pt>
                <c:pt idx="654">
                  <c:v>702.471</c:v>
                </c:pt>
                <c:pt idx="655">
                  <c:v>724.52600000000007</c:v>
                </c:pt>
                <c:pt idx="656">
                  <c:v>726.00300000000004</c:v>
                </c:pt>
                <c:pt idx="657">
                  <c:v>725.56500000000005</c:v>
                </c:pt>
                <c:pt idx="658">
                  <c:v>728.87</c:v>
                </c:pt>
                <c:pt idx="659">
                  <c:v>741.79499999999996</c:v>
                </c:pt>
                <c:pt idx="660">
                  <c:v>757.40600000000006</c:v>
                </c:pt>
                <c:pt idx="661">
                  <c:v>755.75900000000001</c:v>
                </c:pt>
                <c:pt idx="662">
                  <c:v>751.18799999999999</c:v>
                </c:pt>
                <c:pt idx="663">
                  <c:v>742.47400000000005</c:v>
                </c:pt>
                <c:pt idx="664">
                  <c:v>746.50200000000007</c:v>
                </c:pt>
                <c:pt idx="665">
                  <c:v>741.99</c:v>
                </c:pt>
                <c:pt idx="666">
                  <c:v>758.97400000000005</c:v>
                </c:pt>
                <c:pt idx="667">
                  <c:v>777.53399999999999</c:v>
                </c:pt>
                <c:pt idx="668">
                  <c:v>776.37200000000007</c:v>
                </c:pt>
                <c:pt idx="669">
                  <c:v>788.44799999999998</c:v>
                </c:pt>
                <c:pt idx="670">
                  <c:v>791.92700000000002</c:v>
                </c:pt>
                <c:pt idx="671">
                  <c:v>786.62800000000004</c:v>
                </c:pt>
                <c:pt idx="672">
                  <c:v>799.99</c:v>
                </c:pt>
                <c:pt idx="673">
                  <c:v>786.20699999999999</c:v>
                </c:pt>
                <c:pt idx="674">
                  <c:v>816.19200000000001</c:v>
                </c:pt>
                <c:pt idx="675">
                  <c:v>810.36400000000003</c:v>
                </c:pt>
                <c:pt idx="676">
                  <c:v>812.55799999999999</c:v>
                </c:pt>
                <c:pt idx="677">
                  <c:v>810.99099999999999</c:v>
                </c:pt>
                <c:pt idx="678">
                  <c:v>806.87</c:v>
                </c:pt>
                <c:pt idx="679">
                  <c:v>812.15499999999997</c:v>
                </c:pt>
                <c:pt idx="680">
                  <c:v>795.13900000000001</c:v>
                </c:pt>
                <c:pt idx="681">
                  <c:v>774.12200000000007</c:v>
                </c:pt>
                <c:pt idx="682">
                  <c:v>770.70500000000004</c:v>
                </c:pt>
                <c:pt idx="683">
                  <c:v>768.10400000000004</c:v>
                </c:pt>
                <c:pt idx="684">
                  <c:v>774.35500000000002</c:v>
                </c:pt>
                <c:pt idx="685">
                  <c:v>783.43799999999999</c:v>
                </c:pt>
                <c:pt idx="686">
                  <c:v>779.88200000000006</c:v>
                </c:pt>
                <c:pt idx="687">
                  <c:v>773.02600000000007</c:v>
                </c:pt>
                <c:pt idx="688">
                  <c:v>762.79200000000003</c:v>
                </c:pt>
                <c:pt idx="689">
                  <c:v>762.31299999999999</c:v>
                </c:pt>
                <c:pt idx="690">
                  <c:v>743.66300000000001</c:v>
                </c:pt>
                <c:pt idx="691">
                  <c:v>734.82799999999997</c:v>
                </c:pt>
                <c:pt idx="692">
                  <c:v>751.16899999999998</c:v>
                </c:pt>
                <c:pt idx="693">
                  <c:v>755.68499999999995</c:v>
                </c:pt>
                <c:pt idx="694">
                  <c:v>756.21799999999996</c:v>
                </c:pt>
                <c:pt idx="695">
                  <c:v>755.88900000000001</c:v>
                </c:pt>
                <c:pt idx="696">
                  <c:v>772.47199999999998</c:v>
                </c:pt>
                <c:pt idx="697">
                  <c:v>777.58600000000001</c:v>
                </c:pt>
                <c:pt idx="698">
                  <c:v>783.29300000000001</c:v>
                </c:pt>
                <c:pt idx="699">
                  <c:v>782.46</c:v>
                </c:pt>
                <c:pt idx="700">
                  <c:v>770.83400000000006</c:v>
                </c:pt>
                <c:pt idx="701">
                  <c:v>783.98800000000006</c:v>
                </c:pt>
                <c:pt idx="702">
                  <c:v>792.21600000000001</c:v>
                </c:pt>
                <c:pt idx="703">
                  <c:v>791.03200000000004</c:v>
                </c:pt>
                <c:pt idx="704">
                  <c:v>802.25400000000002</c:v>
                </c:pt>
                <c:pt idx="705">
                  <c:v>796.303</c:v>
                </c:pt>
                <c:pt idx="706">
                  <c:v>789.61599999999999</c:v>
                </c:pt>
                <c:pt idx="707">
                  <c:v>777.91499999999996</c:v>
                </c:pt>
                <c:pt idx="708">
                  <c:v>777.17</c:v>
                </c:pt>
                <c:pt idx="709">
                  <c:v>783.149</c:v>
                </c:pt>
                <c:pt idx="710">
                  <c:v>784.73300000000006</c:v>
                </c:pt>
                <c:pt idx="711">
                  <c:v>784.56700000000001</c:v>
                </c:pt>
                <c:pt idx="712">
                  <c:v>781.25900000000001</c:v>
                </c:pt>
                <c:pt idx="713">
                  <c:v>789.322</c:v>
                </c:pt>
                <c:pt idx="714">
                  <c:v>786.702</c:v>
                </c:pt>
                <c:pt idx="715">
                  <c:v>785.76599999999996</c:v>
                </c:pt>
                <c:pt idx="716">
                  <c:v>790.18899999999996</c:v>
                </c:pt>
                <c:pt idx="717">
                  <c:v>800.10400000000004</c:v>
                </c:pt>
                <c:pt idx="718">
                  <c:v>812.34800000000007</c:v>
                </c:pt>
                <c:pt idx="719">
                  <c:v>818.28899999999999</c:v>
                </c:pt>
                <c:pt idx="720">
                  <c:v>834.64800000000002</c:v>
                </c:pt>
                <c:pt idx="721">
                  <c:v>840.79899999999998</c:v>
                </c:pt>
                <c:pt idx="722">
                  <c:v>837.64099999999996</c:v>
                </c:pt>
                <c:pt idx="723">
                  <c:v>834.423</c:v>
                </c:pt>
                <c:pt idx="724">
                  <c:v>843.44900000000007</c:v>
                </c:pt>
                <c:pt idx="725">
                  <c:v>832.96600000000001</c:v>
                </c:pt>
                <c:pt idx="726">
                  <c:v>842.63900000000001</c:v>
                </c:pt>
                <c:pt idx="727">
                  <c:v>841.20900000000006</c:v>
                </c:pt>
                <c:pt idx="728">
                  <c:v>833.86699999999996</c:v>
                </c:pt>
              </c:numCache>
            </c:numRef>
          </c:val>
          <c:smooth val="0"/>
          <c:extLst>
            <c:ext xmlns:c16="http://schemas.microsoft.com/office/drawing/2014/chart" uri="{C3380CC4-5D6E-409C-BE32-E72D297353CC}">
              <c16:uniqueId val="{00000003-6836-4D80-B56E-07AEF9E890D4}"/>
            </c:ext>
          </c:extLst>
        </c:ser>
        <c:dLbls>
          <c:showLegendKey val="0"/>
          <c:showVal val="0"/>
          <c:showCatName val="0"/>
          <c:showSerName val="0"/>
          <c:showPercent val="0"/>
          <c:showBubbleSize val="0"/>
        </c:dLbls>
        <c:smooth val="0"/>
        <c:axId val="554492760"/>
        <c:axId val="1"/>
      </c:lineChart>
      <c:dateAx>
        <c:axId val="55449276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12700">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4492760"/>
        <c:crosses val="autoZero"/>
        <c:crossBetween val="between"/>
      </c:valAx>
      <c:spPr>
        <a:solidFill>
          <a:srgbClr val="FFFFFF"/>
        </a:solidFill>
        <a:ln w="25400">
          <a:noFill/>
        </a:ln>
      </c:spPr>
    </c:plotArea>
    <c:legend>
      <c:legendPos val="r"/>
      <c:layout>
        <c:manualLayout>
          <c:xMode val="edge"/>
          <c:yMode val="edge"/>
          <c:x val="2.7431421446384038E-2"/>
          <c:y val="0.88235294117647056"/>
          <c:w val="0.94763092269326688"/>
          <c:h val="8.403361344537815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11454873450556"/>
          <c:y val="3.4161684146328183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793596151353219"/>
          <c:y val="0.41908798602823932"/>
          <c:w val="0.47492762181860082"/>
          <c:h val="0.26556070401789422"/>
        </c:manualLayout>
      </c:layout>
      <c:pie3DChart>
        <c:varyColors val="1"/>
        <c:ser>
          <c:idx val="0"/>
          <c:order val="0"/>
          <c:tx>
            <c:strRef>
              <c:f>'Figure 4.3.3'!$D$5</c:f>
              <c:strCache>
                <c:ptCount val="1"/>
                <c:pt idx="0">
                  <c:v>01.10.2010</c:v>
                </c:pt>
              </c:strCache>
            </c:strRef>
          </c:tx>
          <c:spPr>
            <a:solidFill>
              <a:srgbClr val="9999FF"/>
            </a:solidFill>
            <a:ln w="12700">
              <a:solidFill>
                <a:srgbClr val="000000"/>
              </a:solidFill>
              <a:prstDash val="solid"/>
            </a:ln>
          </c:spPr>
          <c:explosion val="11"/>
          <c:dPt>
            <c:idx val="0"/>
            <c:bubble3D val="0"/>
            <c:extLst>
              <c:ext xmlns:c16="http://schemas.microsoft.com/office/drawing/2014/chart" uri="{C3380CC4-5D6E-409C-BE32-E72D297353CC}">
                <c16:uniqueId val="{00000000-69C3-4A73-8B36-AC2082DB2C4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69C3-4A73-8B36-AC2082DB2C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9C3-4A73-8B36-AC2082DB2C4B}"/>
              </c:ext>
            </c:extLst>
          </c:dPt>
          <c:dLbls>
            <c:dLbl>
              <c:idx val="0"/>
              <c:layout>
                <c:manualLayout>
                  <c:x val="-3.4252970287110981E-3"/>
                  <c:y val="8.780629843584365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C3-4A73-8B36-AC2082DB2C4B}"/>
                </c:ext>
              </c:extLst>
            </c:dLbl>
            <c:dLbl>
              <c:idx val="1"/>
              <c:layout>
                <c:manualLayout>
                  <c:x val="-1.287912484221914E-2"/>
                  <c:y val="-8.674338391550993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C3-4A73-8B36-AC2082DB2C4B}"/>
                </c:ext>
              </c:extLst>
            </c:dLbl>
            <c:dLbl>
              <c:idx val="2"/>
              <c:layout>
                <c:manualLayout>
                  <c:x val="6.4977660235218566E-3"/>
                  <c:y val="-0.1049724893261842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C3-4A73-8B36-AC2082DB2C4B}"/>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4.3.3'!$B$6:$B$8</c:f>
              <c:strCache>
                <c:ptCount val="3"/>
                <c:pt idx="0">
                  <c:v>Standard</c:v>
                </c:pt>
                <c:pt idx="1">
                  <c:v>Doubtful</c:v>
                </c:pt>
                <c:pt idx="2">
                  <c:v>Loss</c:v>
                </c:pt>
              </c:strCache>
            </c:strRef>
          </c:cat>
          <c:val>
            <c:numRef>
              <c:f>'Figure 4.3.3'!$D$6:$D$8</c:f>
              <c:numCache>
                <c:formatCode>#,##0</c:formatCode>
                <c:ptCount val="3"/>
                <c:pt idx="0">
                  <c:v>137023581</c:v>
                </c:pt>
                <c:pt idx="1">
                  <c:v>44023639</c:v>
                </c:pt>
                <c:pt idx="2">
                  <c:v>22393049</c:v>
                </c:pt>
              </c:numCache>
            </c:numRef>
          </c:val>
          <c:extLst>
            <c:ext xmlns:c16="http://schemas.microsoft.com/office/drawing/2014/chart" uri="{C3380CC4-5D6E-409C-BE32-E72D297353CC}">
              <c16:uniqueId val="{00000003-69C3-4A73-8B36-AC2082DB2C4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0115273775217"/>
          <c:y val="6.0810810810810814E-2"/>
          <c:w val="0.82132564841498557"/>
          <c:h val="0.48986486486486486"/>
        </c:manualLayout>
      </c:layout>
      <c:lineChart>
        <c:grouping val="standard"/>
        <c:varyColors val="0"/>
        <c:ser>
          <c:idx val="0"/>
          <c:order val="0"/>
          <c:tx>
            <c:strRef>
              <c:f>'Figure 4.3.4'!$B$5</c:f>
              <c:strCache>
                <c:ptCount val="1"/>
                <c:pt idx="0">
                  <c:v>ROE</c:v>
                </c:pt>
              </c:strCache>
            </c:strRef>
          </c:tx>
          <c:spPr>
            <a:ln w="25400">
              <a:solidFill>
                <a:srgbClr val="000080"/>
              </a:solidFill>
              <a:prstDash val="solid"/>
            </a:ln>
          </c:spPr>
          <c:marker>
            <c:symbol val="diamond"/>
            <c:size val="5"/>
            <c:spPr>
              <a:solidFill>
                <a:srgbClr val="000080"/>
              </a:solidFill>
              <a:ln>
                <a:solidFill>
                  <a:srgbClr val="0000FF"/>
                </a:solidFill>
                <a:prstDash val="solid"/>
              </a:ln>
            </c:spPr>
          </c:marker>
          <c:cat>
            <c:strRef>
              <c:f>'Figure 4.3.4'!$C$4:$J$4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4.3.4'!$C$5:$J$5</c:f>
              <c:numCache>
                <c:formatCode>0.0%</c:formatCode>
                <c:ptCount val="8"/>
                <c:pt idx="0">
                  <c:v>4.7149653303887935E-2</c:v>
                </c:pt>
                <c:pt idx="1">
                  <c:v>-7.4588606703370225E-2</c:v>
                </c:pt>
                <c:pt idx="2">
                  <c:v>-3.1300197766942012E-2</c:v>
                </c:pt>
                <c:pt idx="3">
                  <c:v>-1.863610469620848E-2</c:v>
                </c:pt>
                <c:pt idx="4">
                  <c:v>-4.8484823410591016E-2</c:v>
                </c:pt>
                <c:pt idx="5">
                  <c:v>1.8808983950390996E-2</c:v>
                </c:pt>
                <c:pt idx="6">
                  <c:v>-2.7982140954155542E-2</c:v>
                </c:pt>
                <c:pt idx="7">
                  <c:v>-2.0953262218749831E-2</c:v>
                </c:pt>
              </c:numCache>
            </c:numRef>
          </c:val>
          <c:smooth val="0"/>
          <c:extLst>
            <c:ext xmlns:c16="http://schemas.microsoft.com/office/drawing/2014/chart" uri="{C3380CC4-5D6E-409C-BE32-E72D297353CC}">
              <c16:uniqueId val="{00000000-E96A-4E45-B9E0-BF23E3AAC78F}"/>
            </c:ext>
          </c:extLst>
        </c:ser>
        <c:ser>
          <c:idx val="1"/>
          <c:order val="1"/>
          <c:tx>
            <c:strRef>
              <c:f>'Figure 4.3.4'!$B$6</c:f>
              <c:strCache>
                <c:ptCount val="1"/>
                <c:pt idx="0">
                  <c:v>ROA</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'Figure 4.3.4'!$C$4:$J$4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4.3.4'!$C$6:$J$6</c:f>
              <c:numCache>
                <c:formatCode>0.0%</c:formatCode>
                <c:ptCount val="8"/>
                <c:pt idx="0">
                  <c:v>4.0489261742996739E-2</c:v>
                </c:pt>
                <c:pt idx="1">
                  <c:v>-3.1416900799079113E-2</c:v>
                </c:pt>
                <c:pt idx="2">
                  <c:v>-1.1019234945272943E-2</c:v>
                </c:pt>
                <c:pt idx="3">
                  <c:v>-6.5717171736762621E-3</c:v>
                </c:pt>
                <c:pt idx="4">
                  <c:v>-1.52746869463408E-2</c:v>
                </c:pt>
                <c:pt idx="5">
                  <c:v>6.728432477440806E-3</c:v>
                </c:pt>
                <c:pt idx="6">
                  <c:v>-9.6201770649595869E-3</c:v>
                </c:pt>
                <c:pt idx="7">
                  <c:v>-8.2835950034634582E-3</c:v>
                </c:pt>
              </c:numCache>
            </c:numRef>
          </c:val>
          <c:smooth val="0"/>
          <c:extLst>
            <c:ext xmlns:c16="http://schemas.microsoft.com/office/drawing/2014/chart" uri="{C3380CC4-5D6E-409C-BE32-E72D297353CC}">
              <c16:uniqueId val="{00000001-E96A-4E45-B9E0-BF23E3AAC78F}"/>
            </c:ext>
          </c:extLst>
        </c:ser>
        <c:dLbls>
          <c:showLegendKey val="0"/>
          <c:showVal val="0"/>
          <c:showCatName val="0"/>
          <c:showSerName val="0"/>
          <c:showPercent val="0"/>
          <c:showBubbleSize val="0"/>
        </c:dLbls>
        <c:marker val="1"/>
        <c:smooth val="0"/>
        <c:axId val="559223912"/>
        <c:axId val="1"/>
      </c:lineChart>
      <c:catAx>
        <c:axId val="5592239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23912"/>
        <c:crosses val="autoZero"/>
        <c:crossBetween val="between"/>
        <c:majorUnit val="0.05"/>
      </c:valAx>
      <c:spPr>
        <a:solidFill>
          <a:srgbClr val="FFFFFF"/>
        </a:solidFill>
        <a:ln w="12700">
          <a:solidFill>
            <a:srgbClr val="808080"/>
          </a:solidFill>
          <a:prstDash val="solid"/>
        </a:ln>
      </c:spPr>
    </c:plotArea>
    <c:legend>
      <c:legendPos val="b"/>
      <c:layout>
        <c:manualLayout>
          <c:xMode val="edge"/>
          <c:yMode val="edge"/>
          <c:wMode val="edge"/>
          <c:hMode val="edge"/>
          <c:x val="1.4409221902017291E-2"/>
          <c:y val="0.77702702702702697"/>
          <c:w val="0.99135446685878958"/>
          <c:h val="0.97972972972972971"/>
        </c:manualLayout>
      </c:layout>
      <c:overlay val="0"/>
      <c:spPr>
        <a:solidFill>
          <a:srgbClr val="FFFFFF"/>
        </a:solid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03389301647004E-2"/>
          <c:y val="6.1947036493700945E-2"/>
          <c:w val="0.9291898228185429"/>
          <c:h val="0.47787713866569298"/>
        </c:manualLayout>
      </c:layout>
      <c:barChart>
        <c:barDir val="col"/>
        <c:grouping val="clustered"/>
        <c:varyColors val="0"/>
        <c:ser>
          <c:idx val="0"/>
          <c:order val="0"/>
          <c:tx>
            <c:strRef>
              <c:f>'Figure 4.3.5'!$B$5</c:f>
              <c:strCache>
                <c:ptCount val="1"/>
                <c:pt idx="0">
                  <c:v>Equity to liabilities </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4.3.5'!$C$4:$P$4</c:f>
              <c:strCache>
                <c:ptCount val="14"/>
                <c:pt idx="0">
                  <c:v>01.01.2006</c:v>
                </c:pt>
                <c:pt idx="1">
                  <c:v>01.01.2007</c:v>
                </c:pt>
                <c:pt idx="2">
                  <c:v>01.01.2008</c:v>
                </c:pt>
                <c:pt idx="3">
                  <c:v>01.04.2008</c:v>
                </c:pt>
                <c:pt idx="4">
                  <c:v>01.07.2008</c:v>
                </c:pt>
                <c:pt idx="5">
                  <c:v>01.10.2008</c:v>
                </c:pt>
                <c:pt idx="6">
                  <c:v>01.01.2009</c:v>
                </c:pt>
                <c:pt idx="7">
                  <c:v>01.04.2009</c:v>
                </c:pt>
                <c:pt idx="8">
                  <c:v>01.07.2009</c:v>
                </c:pt>
                <c:pt idx="9">
                  <c:v>01.10.2009</c:v>
                </c:pt>
                <c:pt idx="10">
                  <c:v>01.01.2010</c:v>
                </c:pt>
                <c:pt idx="11">
                  <c:v>01.04.2010</c:v>
                </c:pt>
                <c:pt idx="12">
                  <c:v>01.07.2010</c:v>
                </c:pt>
                <c:pt idx="13">
                  <c:v>01.10.2010</c:v>
                </c:pt>
              </c:strCache>
            </c:strRef>
          </c:cat>
          <c:val>
            <c:numRef>
              <c:f>'Figure 4.3.5'!$C$5:$P$5</c:f>
              <c:numCache>
                <c:formatCode>#,##0.00</c:formatCode>
                <c:ptCount val="14"/>
                <c:pt idx="0">
                  <c:v>1.87374707561202</c:v>
                </c:pt>
                <c:pt idx="1">
                  <c:v>1.8139807475210969</c:v>
                </c:pt>
                <c:pt idx="2">
                  <c:v>4.5517779105996885</c:v>
                </c:pt>
                <c:pt idx="3">
                  <c:v>4.4816984378334208</c:v>
                </c:pt>
                <c:pt idx="4">
                  <c:v>5.3988275182681136</c:v>
                </c:pt>
                <c:pt idx="5">
                  <c:v>1.9558474615165682</c:v>
                </c:pt>
                <c:pt idx="6">
                  <c:v>6.079111321433941</c:v>
                </c:pt>
                <c:pt idx="7">
                  <c:v>0.72771969837671802</c:v>
                </c:pt>
                <c:pt idx="8">
                  <c:v>0.54332898505309957</c:v>
                </c:pt>
                <c:pt idx="9">
                  <c:v>0.54472033175347723</c:v>
                </c:pt>
                <c:pt idx="10">
                  <c:v>0.4599405052967358</c:v>
                </c:pt>
                <c:pt idx="11">
                  <c:v>0.55696401712343813</c:v>
                </c:pt>
                <c:pt idx="12">
                  <c:v>0.52391874436808072</c:v>
                </c:pt>
                <c:pt idx="13">
                  <c:v>0.6538131477888407</c:v>
                </c:pt>
              </c:numCache>
            </c:numRef>
          </c:val>
          <c:extLst>
            <c:ext xmlns:c16="http://schemas.microsoft.com/office/drawing/2014/chart" uri="{C3380CC4-5D6E-409C-BE32-E72D297353CC}">
              <c16:uniqueId val="{00000000-BB5C-4654-A821-D488035D3533}"/>
            </c:ext>
          </c:extLst>
        </c:ser>
        <c:dLbls>
          <c:showLegendKey val="0"/>
          <c:showVal val="0"/>
          <c:showCatName val="0"/>
          <c:showSerName val="0"/>
          <c:showPercent val="0"/>
          <c:showBubbleSize val="0"/>
        </c:dLbls>
        <c:gapWidth val="150"/>
        <c:axId val="559236376"/>
        <c:axId val="1"/>
      </c:barChart>
      <c:catAx>
        <c:axId val="559236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36376"/>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6355785837651123E-3"/>
          <c:y val="0.82743548649339183"/>
          <c:w val="0.98963893761984412"/>
          <c:h val="0.986727986435323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1693209891501"/>
          <c:y val="8.3938917496723983E-2"/>
          <c:w val="0.79144256804584301"/>
          <c:h val="0.44067931685780093"/>
        </c:manualLayout>
      </c:layout>
      <c:barChart>
        <c:barDir val="col"/>
        <c:grouping val="clustered"/>
        <c:varyColors val="0"/>
        <c:ser>
          <c:idx val="0"/>
          <c:order val="0"/>
          <c:tx>
            <c:strRef>
              <c:f>'Figure 4.3.6'!$B$5</c:f>
              <c:strCache>
                <c:ptCount val="1"/>
                <c:pt idx="0">
                  <c:v>Assets</c:v>
                </c:pt>
              </c:strCache>
            </c:strRef>
          </c:tx>
          <c:spPr>
            <a:solidFill>
              <a:srgbClr val="9999FF"/>
            </a:solidFill>
            <a:ln w="12700">
              <a:solidFill>
                <a:srgbClr val="000000"/>
              </a:solidFill>
              <a:prstDash val="solid"/>
            </a:ln>
          </c:spPr>
          <c:invertIfNegative val="0"/>
          <c:cat>
            <c:strRef>
              <c:f>'Figure 4.3.6'!$C$4:$M$4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'Figure 4.3.6'!$C$5:$M$5</c:f>
              <c:numCache>
                <c:formatCode>#\ ##0.0</c:formatCode>
                <c:ptCount val="11"/>
                <c:pt idx="0">
                  <c:v>75.346254000000002</c:v>
                </c:pt>
                <c:pt idx="1">
                  <c:v>126.554328</c:v>
                </c:pt>
                <c:pt idx="2">
                  <c:v>216.13512499999999</c:v>
                </c:pt>
                <c:pt idx="3">
                  <c:v>214.57782499999999</c:v>
                </c:pt>
                <c:pt idx="4">
                  <c:v>102.24359800000001</c:v>
                </c:pt>
                <c:pt idx="5">
                  <c:v>90.543131000000002</c:v>
                </c:pt>
                <c:pt idx="6">
                  <c:v>86.123118000000005</c:v>
                </c:pt>
                <c:pt idx="7">
                  <c:v>80.280483000000004</c:v>
                </c:pt>
                <c:pt idx="8">
                  <c:v>78.173344999999998</c:v>
                </c:pt>
                <c:pt idx="9">
                  <c:v>121.20461299999999</c:v>
                </c:pt>
                <c:pt idx="10">
                  <c:v>122.183408</c:v>
                </c:pt>
              </c:numCache>
            </c:numRef>
          </c:val>
          <c:extLst>
            <c:ext xmlns:c16="http://schemas.microsoft.com/office/drawing/2014/chart" uri="{C3380CC4-5D6E-409C-BE32-E72D297353CC}">
              <c16:uniqueId val="{00000000-BFD1-4610-A20D-1705D2521F96}"/>
            </c:ext>
          </c:extLst>
        </c:ser>
        <c:ser>
          <c:idx val="1"/>
          <c:order val="1"/>
          <c:tx>
            <c:strRef>
              <c:f>'Figure 4.3.6'!$B$6</c:f>
              <c:strCache>
                <c:ptCount val="1"/>
                <c:pt idx="0">
                  <c:v>Liabilities</c:v>
                </c:pt>
              </c:strCache>
            </c:strRef>
          </c:tx>
          <c:spPr>
            <a:solidFill>
              <a:srgbClr val="993366"/>
            </a:solidFill>
            <a:ln w="12700">
              <a:solidFill>
                <a:srgbClr val="000000"/>
              </a:solidFill>
              <a:prstDash val="solid"/>
            </a:ln>
          </c:spPr>
          <c:invertIfNegative val="0"/>
          <c:val>
            <c:numRef>
              <c:f>'Figure 4.3.6'!$C$6:$M$6</c:f>
              <c:numCache>
                <c:formatCode>#\ ##0.0</c:formatCode>
                <c:ptCount val="11"/>
                <c:pt idx="0">
                  <c:v>62.053899000000001</c:v>
                </c:pt>
                <c:pt idx="1">
                  <c:v>98.836708999999999</c:v>
                </c:pt>
                <c:pt idx="2">
                  <c:v>171.56764999999999</c:v>
                </c:pt>
                <c:pt idx="3">
                  <c:v>162.37736200000001</c:v>
                </c:pt>
                <c:pt idx="4">
                  <c:v>77.938503999999995</c:v>
                </c:pt>
                <c:pt idx="5">
                  <c:v>67.214296000000004</c:v>
                </c:pt>
                <c:pt idx="6">
                  <c:v>67.732174000000001</c:v>
                </c:pt>
                <c:pt idx="7">
                  <c:v>61.660367999999998</c:v>
                </c:pt>
                <c:pt idx="8">
                  <c:v>59.570481999999998</c:v>
                </c:pt>
                <c:pt idx="9">
                  <c:v>87.725098000000003</c:v>
                </c:pt>
                <c:pt idx="10">
                  <c:v>89.254090000000005</c:v>
                </c:pt>
              </c:numCache>
            </c:numRef>
          </c:val>
          <c:extLst>
            <c:ext xmlns:c16="http://schemas.microsoft.com/office/drawing/2014/chart" uri="{C3380CC4-5D6E-409C-BE32-E72D297353CC}">
              <c16:uniqueId val="{00000001-BFD1-4610-A20D-1705D2521F96}"/>
            </c:ext>
          </c:extLst>
        </c:ser>
        <c:ser>
          <c:idx val="2"/>
          <c:order val="2"/>
          <c:tx>
            <c:strRef>
              <c:f>'Figure 4.3.6'!$B$7</c:f>
              <c:strCache>
                <c:ptCount val="1"/>
                <c:pt idx="0">
                  <c:v>Equity</c:v>
                </c:pt>
              </c:strCache>
            </c:strRef>
          </c:tx>
          <c:spPr>
            <a:solidFill>
              <a:srgbClr val="FFFFCC"/>
            </a:solidFill>
            <a:ln w="12700">
              <a:solidFill>
                <a:srgbClr val="000000"/>
              </a:solidFill>
              <a:prstDash val="solid"/>
            </a:ln>
          </c:spPr>
          <c:invertIfNegative val="0"/>
          <c:val>
            <c:numRef>
              <c:f>'Figure 4.3.6'!$C$7:$M$7</c:f>
              <c:numCache>
                <c:formatCode>#\ ##0.0</c:formatCode>
                <c:ptCount val="11"/>
                <c:pt idx="0">
                  <c:v>13.292355000000001</c:v>
                </c:pt>
                <c:pt idx="1">
                  <c:v>27.717925000000001</c:v>
                </c:pt>
                <c:pt idx="2">
                  <c:v>44.567475000000002</c:v>
                </c:pt>
                <c:pt idx="3">
                  <c:v>52.200462999999999</c:v>
                </c:pt>
                <c:pt idx="4">
                  <c:v>24.305094</c:v>
                </c:pt>
                <c:pt idx="5">
                  <c:v>23.328835000000002</c:v>
                </c:pt>
                <c:pt idx="6">
                  <c:v>18.390944000000001</c:v>
                </c:pt>
                <c:pt idx="7">
                  <c:v>18.620114999999998</c:v>
                </c:pt>
                <c:pt idx="8">
                  <c:v>18.602862999999999</c:v>
                </c:pt>
                <c:pt idx="9">
                  <c:v>33.479514999999999</c:v>
                </c:pt>
                <c:pt idx="10">
                  <c:v>32.929318000000002</c:v>
                </c:pt>
              </c:numCache>
            </c:numRef>
          </c:val>
          <c:extLst>
            <c:ext xmlns:c16="http://schemas.microsoft.com/office/drawing/2014/chart" uri="{C3380CC4-5D6E-409C-BE32-E72D297353CC}">
              <c16:uniqueId val="{00000002-BFD1-4610-A20D-1705D2521F96}"/>
            </c:ext>
          </c:extLst>
        </c:ser>
        <c:dLbls>
          <c:showLegendKey val="0"/>
          <c:showVal val="0"/>
          <c:showCatName val="0"/>
          <c:showSerName val="0"/>
          <c:showPercent val="0"/>
          <c:showBubbleSize val="0"/>
        </c:dLbls>
        <c:gapWidth val="150"/>
        <c:axId val="559235064"/>
        <c:axId val="1"/>
      </c:barChart>
      <c:lineChart>
        <c:grouping val="standard"/>
        <c:varyColors val="0"/>
        <c:ser>
          <c:idx val="3"/>
          <c:order val="3"/>
          <c:tx>
            <c:strRef>
              <c:f>'Figure 4.3.6'!$B$8</c:f>
              <c:strCache>
                <c:ptCount val="1"/>
                <c:pt idx="0">
                  <c:v>Equity to liabilities (right axis)</c:v>
                </c:pt>
              </c:strCache>
            </c:strRef>
          </c:tx>
          <c:spPr>
            <a:ln w="25400">
              <a:solidFill>
                <a:srgbClr val="00FFFF"/>
              </a:solidFill>
              <a:prstDash val="solid"/>
            </a:ln>
          </c:spPr>
          <c:marker>
            <c:symbol val="none"/>
          </c:marker>
          <c:val>
            <c:numRef>
              <c:f>'Figure 4.3.6'!$C$8:$M$8</c:f>
              <c:numCache>
                <c:formatCode>0%</c:formatCode>
                <c:ptCount val="11"/>
                <c:pt idx="0">
                  <c:v>0.21420660448749562</c:v>
                </c:pt>
                <c:pt idx="1">
                  <c:v>0.28044160191533696</c:v>
                </c:pt>
                <c:pt idx="2">
                  <c:v>0.25976619135367307</c:v>
                </c:pt>
                <c:pt idx="3">
                  <c:v>0.32147623509242623</c:v>
                </c:pt>
                <c:pt idx="4">
                  <c:v>0.31184963468120974</c:v>
                </c:pt>
                <c:pt idx="5">
                  <c:v>0.34708144529253121</c:v>
                </c:pt>
                <c:pt idx="6">
                  <c:v>0.27152448997133921</c:v>
                </c:pt>
                <c:pt idx="7">
                  <c:v>0.30197865507387173</c:v>
                </c:pt>
                <c:pt idx="8">
                  <c:v>0.31228323786267165</c:v>
                </c:pt>
                <c:pt idx="9">
                  <c:v>0.3816412379499422</c:v>
                </c:pt>
                <c:pt idx="10">
                  <c:v>0.36893903685534185</c:v>
                </c:pt>
              </c:numCache>
            </c:numRef>
          </c:val>
          <c:smooth val="0"/>
          <c:extLst>
            <c:ext xmlns:c16="http://schemas.microsoft.com/office/drawing/2014/chart" uri="{C3380CC4-5D6E-409C-BE32-E72D297353CC}">
              <c16:uniqueId val="{00000003-BFD1-4610-A20D-1705D2521F96}"/>
            </c:ext>
          </c:extLst>
        </c:ser>
        <c:dLbls>
          <c:showLegendKey val="0"/>
          <c:showVal val="0"/>
          <c:showCatName val="0"/>
          <c:showSerName val="0"/>
          <c:showPercent val="0"/>
          <c:showBubbleSize val="0"/>
        </c:dLbls>
        <c:marker val="1"/>
        <c:smooth val="0"/>
        <c:axId val="3"/>
        <c:axId val="4"/>
      </c:lineChart>
      <c:catAx>
        <c:axId val="559235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235064"/>
        <c:crosses val="autoZero"/>
        <c:crossBetween val="between"/>
        <c:majorUnit val="10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solidFill>
          <a:srgbClr val="FFFFFF"/>
        </a:solidFill>
        <a:ln w="12700">
          <a:solidFill>
            <a:srgbClr val="808080"/>
          </a:solidFill>
          <a:prstDash val="solid"/>
        </a:ln>
      </c:spPr>
    </c:plotArea>
    <c:legend>
      <c:legendPos val="b"/>
      <c:layout>
        <c:manualLayout>
          <c:xMode val="edge"/>
          <c:yMode val="edge"/>
          <c:x val="8.3550913838120106E-2"/>
          <c:y val="0.78745644599303133"/>
          <c:w val="0.83289817232375984"/>
          <c:h val="0.195121951219512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5661055075362"/>
          <c:y val="9.3385214007782102E-2"/>
          <c:w val="0.84960531621727131"/>
          <c:h val="0.63035019455252916"/>
        </c:manualLayout>
      </c:layout>
      <c:barChart>
        <c:barDir val="col"/>
        <c:grouping val="clustered"/>
        <c:varyColors val="0"/>
        <c:ser>
          <c:idx val="0"/>
          <c:order val="0"/>
          <c:spPr>
            <a:solidFill>
              <a:srgbClr val="3366FF"/>
            </a:solidFill>
            <a:ln w="12700">
              <a:solidFill>
                <a:srgbClr val="000000"/>
              </a:solidFill>
              <a:prstDash val="solid"/>
            </a:ln>
          </c:spPr>
          <c:invertIfNegative val="0"/>
          <c:cat>
            <c:strRef>
              <c:f>'Figure 4.3.7'!$C$4:$M$4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'Figure 4.3.7'!$C$5:$M$5</c:f>
              <c:numCache>
                <c:formatCode>#\ ##0.0</c:formatCode>
                <c:ptCount val="11"/>
                <c:pt idx="0">
                  <c:v>68.328055000000006</c:v>
                </c:pt>
                <c:pt idx="1">
                  <c:v>104.43286000000001</c:v>
                </c:pt>
                <c:pt idx="2">
                  <c:v>180.37712400000001</c:v>
                </c:pt>
                <c:pt idx="3">
                  <c:v>170.38484299999999</c:v>
                </c:pt>
                <c:pt idx="4">
                  <c:v>92.510795999999999</c:v>
                </c:pt>
                <c:pt idx="5">
                  <c:v>81.983866000000006</c:v>
                </c:pt>
                <c:pt idx="6">
                  <c:v>75.429647000000003</c:v>
                </c:pt>
                <c:pt idx="7">
                  <c:v>68.357060000000004</c:v>
                </c:pt>
                <c:pt idx="8">
                  <c:v>64.039871000000005</c:v>
                </c:pt>
                <c:pt idx="9">
                  <c:v>81.975155000000001</c:v>
                </c:pt>
                <c:pt idx="10">
                  <c:v>80.254216999999997</c:v>
                </c:pt>
              </c:numCache>
            </c:numRef>
          </c:val>
          <c:extLst>
            <c:ext xmlns:c16="http://schemas.microsoft.com/office/drawing/2014/chart" uri="{C3380CC4-5D6E-409C-BE32-E72D297353CC}">
              <c16:uniqueId val="{00000000-5059-4FCE-B90A-B7776564191F}"/>
            </c:ext>
          </c:extLst>
        </c:ser>
        <c:dLbls>
          <c:showLegendKey val="0"/>
          <c:showVal val="0"/>
          <c:showCatName val="0"/>
          <c:showSerName val="0"/>
          <c:showPercent val="0"/>
          <c:showBubbleSize val="0"/>
        </c:dLbls>
        <c:gapWidth val="150"/>
        <c:axId val="549813000"/>
        <c:axId val="1"/>
      </c:barChart>
      <c:catAx>
        <c:axId val="549813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13000"/>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Times New Roman"/>
                <a:ea typeface="Times New Roman"/>
                <a:cs typeface="Times New Roman"/>
              </a:defRPr>
            </a:pPr>
            <a:r>
              <a:rPr lang="en-US"/>
              <a:t>as of  01.10.2009</a:t>
            </a:r>
          </a:p>
        </c:rich>
      </c:tx>
      <c:layout>
        <c:manualLayout>
          <c:xMode val="edge"/>
          <c:yMode val="edge"/>
          <c:x val="0.39595458499698871"/>
          <c:y val="4.494403064481804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147308781869688"/>
          <c:y val="0.31891891891891894"/>
          <c:w val="0.46458923512747874"/>
          <c:h val="0.34594594594594597"/>
        </c:manualLayout>
      </c:layout>
      <c:pie3DChart>
        <c:varyColors val="1"/>
        <c:ser>
          <c:idx val="0"/>
          <c:order val="0"/>
          <c:tx>
            <c:strRef>
              <c:f>'Figure 4.3.8'!$C$3</c:f>
              <c:strCache>
                <c:ptCount val="1"/>
                <c:pt idx="0">
                  <c:v>at 01.10.2009</c:v>
                </c:pt>
              </c:strCache>
            </c:strRef>
          </c:tx>
          <c:spPr>
            <a:solidFill>
              <a:srgbClr val="9999FF"/>
            </a:solidFill>
            <a:ln w="3175">
              <a:solidFill>
                <a:srgbClr val="000000"/>
              </a:solidFill>
              <a:prstDash val="solid"/>
            </a:ln>
          </c:spPr>
          <c:explosion val="25"/>
          <c:dPt>
            <c:idx val="0"/>
            <c:bubble3D val="0"/>
            <c:extLst>
              <c:ext xmlns:c16="http://schemas.microsoft.com/office/drawing/2014/chart" uri="{C3380CC4-5D6E-409C-BE32-E72D297353CC}">
                <c16:uniqueId val="{00000000-676B-42CD-918B-05D71DEE7FBB}"/>
              </c:ext>
            </c:extLst>
          </c:dPt>
          <c:dPt>
            <c:idx val="1"/>
            <c:bubble3D val="0"/>
            <c:spPr>
              <a:solidFill>
                <a:srgbClr val="993366"/>
              </a:solidFill>
              <a:ln w="3175">
                <a:solidFill>
                  <a:srgbClr val="000000"/>
                </a:solidFill>
                <a:prstDash val="solid"/>
              </a:ln>
            </c:spPr>
            <c:extLst>
              <c:ext xmlns:c16="http://schemas.microsoft.com/office/drawing/2014/chart" uri="{C3380CC4-5D6E-409C-BE32-E72D297353CC}">
                <c16:uniqueId val="{00000001-676B-42CD-918B-05D71DEE7FBB}"/>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676B-42CD-918B-05D71DEE7FBB}"/>
              </c:ext>
            </c:extLst>
          </c:dPt>
          <c:dLbls>
            <c:dLbl>
              <c:idx val="0"/>
              <c:layout>
                <c:manualLayout>
                  <c:x val="-4.6371144766417802E-3"/>
                  <c:y val="8.04676902411355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6B-42CD-918B-05D71DEE7FBB}"/>
                </c:ext>
              </c:extLst>
            </c:dLbl>
            <c:dLbl>
              <c:idx val="1"/>
              <c:layout>
                <c:manualLayout>
                  <c:x val="-2.4625841082175682E-2"/>
                  <c:y val="-9.11904665251061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6B-42CD-918B-05D71DEE7FBB}"/>
                </c:ext>
              </c:extLst>
            </c:dLbl>
            <c:dLbl>
              <c:idx val="2"/>
              <c:layout>
                <c:manualLayout>
                  <c:x val="8.2221008538929927E-2"/>
                  <c:y val="-6.763972512051182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6B-42CD-918B-05D71DEE7FB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4.3.8'!$B$4:$B$6</c:f>
              <c:strCache>
                <c:ptCount val="3"/>
                <c:pt idx="0">
                  <c:v>Standard loans</c:v>
                </c:pt>
                <c:pt idx="1">
                  <c:v>Doubtful loans</c:v>
                </c:pt>
                <c:pt idx="2">
                  <c:v>Loss loans</c:v>
                </c:pt>
              </c:strCache>
            </c:strRef>
          </c:cat>
          <c:val>
            <c:numRef>
              <c:f>'Figure 4.3.8'!$C$4:$C$6</c:f>
              <c:numCache>
                <c:formatCode>#\ ##0.0</c:formatCode>
                <c:ptCount val="3"/>
                <c:pt idx="0">
                  <c:v>50.1</c:v>
                </c:pt>
                <c:pt idx="1">
                  <c:v>14.7</c:v>
                </c:pt>
                <c:pt idx="2">
                  <c:v>10.6</c:v>
                </c:pt>
              </c:numCache>
            </c:numRef>
          </c:val>
          <c:extLst>
            <c:ext xmlns:c16="http://schemas.microsoft.com/office/drawing/2014/chart" uri="{C3380CC4-5D6E-409C-BE32-E72D297353CC}">
              <c16:uniqueId val="{00000003-676B-42CD-918B-05D71DEE7FBB}"/>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wMode val="edge"/>
          <c:hMode val="edge"/>
          <c:x val="0.63172804532577909"/>
          <c:y val="0.18378378378378379"/>
          <c:w val="0.98583569405099158"/>
          <c:h val="0.551351351351351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Times New Roman"/>
                <a:ea typeface="Times New Roman"/>
                <a:cs typeface="Times New Roman"/>
              </a:defRPr>
            </a:pPr>
            <a:r>
              <a:rPr lang="en-US"/>
              <a:t>as of  01.10.2010</a:t>
            </a:r>
          </a:p>
        </c:rich>
      </c:tx>
      <c:layout>
        <c:manualLayout>
          <c:xMode val="edge"/>
          <c:yMode val="edge"/>
          <c:x val="0.24067822193152372"/>
          <c:y val="5.056191180522324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460083335543343"/>
          <c:y val="0.35359211410165448"/>
          <c:w val="0.57188587616980979"/>
          <c:h val="0.39226625158152295"/>
        </c:manualLayout>
      </c:layout>
      <c:pie3DChart>
        <c:varyColors val="1"/>
        <c:ser>
          <c:idx val="0"/>
          <c:order val="0"/>
          <c:tx>
            <c:strRef>
              <c:f>'Figure 4.3.8'!$F$3</c:f>
              <c:strCache>
                <c:ptCount val="1"/>
                <c:pt idx="0">
                  <c:v>at 01.10.2010</c:v>
                </c:pt>
              </c:strCache>
            </c:strRef>
          </c:tx>
          <c:spPr>
            <a:solidFill>
              <a:srgbClr val="993366"/>
            </a:solidFill>
            <a:ln w="3175">
              <a:solidFill>
                <a:srgbClr val="000000"/>
              </a:solidFill>
              <a:prstDash val="solid"/>
            </a:ln>
          </c:spPr>
          <c:explosion val="25"/>
          <c:dPt>
            <c:idx val="0"/>
            <c:bubble3D val="0"/>
            <c:spPr>
              <a:solidFill>
                <a:srgbClr val="9999FF"/>
              </a:solidFill>
              <a:ln w="3175">
                <a:solidFill>
                  <a:srgbClr val="000000"/>
                </a:solidFill>
                <a:prstDash val="solid"/>
              </a:ln>
            </c:spPr>
            <c:extLst>
              <c:ext xmlns:c16="http://schemas.microsoft.com/office/drawing/2014/chart" uri="{C3380CC4-5D6E-409C-BE32-E72D297353CC}">
                <c16:uniqueId val="{00000000-1293-4B98-8763-56C52A14C0B7}"/>
              </c:ext>
            </c:extLst>
          </c:dPt>
          <c:dPt>
            <c:idx val="1"/>
            <c:bubble3D val="0"/>
            <c:extLst>
              <c:ext xmlns:c16="http://schemas.microsoft.com/office/drawing/2014/chart" uri="{C3380CC4-5D6E-409C-BE32-E72D297353CC}">
                <c16:uniqueId val="{00000001-1293-4B98-8763-56C52A14C0B7}"/>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1293-4B98-8763-56C52A14C0B7}"/>
              </c:ext>
            </c:extLst>
          </c:dPt>
          <c:dLbls>
            <c:dLbl>
              <c:idx val="0"/>
              <c:layout>
                <c:manualLayout>
                  <c:x val="4.0216330011153441E-3"/>
                  <c:y val="8.247118022890624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293-4B98-8763-56C52A14C0B7}"/>
                </c:ext>
              </c:extLst>
            </c:dLbl>
            <c:dLbl>
              <c:idx val="1"/>
              <c:layout>
                <c:manualLayout>
                  <c:x val="-0.1367347510333789"/>
                  <c:y val="4.519364635718623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93-4B98-8763-56C52A14C0B7}"/>
                </c:ext>
              </c:extLst>
            </c:dLbl>
            <c:dLbl>
              <c:idx val="2"/>
              <c:layout>
                <c:manualLayout>
                  <c:x val="0.1557995758979174"/>
                  <c:y val="-5.627469328331765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293-4B98-8763-56C52A14C0B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4.3.8'!$E$4:$E$6</c:f>
              <c:strCache>
                <c:ptCount val="3"/>
                <c:pt idx="0">
                  <c:v>Standard loans</c:v>
                </c:pt>
                <c:pt idx="1">
                  <c:v>Doubtful loans</c:v>
                </c:pt>
                <c:pt idx="2">
                  <c:v>Loss loans</c:v>
                </c:pt>
              </c:strCache>
            </c:strRef>
          </c:cat>
          <c:val>
            <c:numRef>
              <c:f>'Figure 4.3.8'!$F$4:$F$6</c:f>
              <c:numCache>
                <c:formatCode>#\ ##0.0</c:formatCode>
                <c:ptCount val="3"/>
                <c:pt idx="0">
                  <c:v>69.5</c:v>
                </c:pt>
                <c:pt idx="1">
                  <c:v>4.0999999999999996</c:v>
                </c:pt>
                <c:pt idx="2">
                  <c:v>6.7</c:v>
                </c:pt>
              </c:numCache>
            </c:numRef>
          </c:val>
          <c:extLst>
            <c:ext xmlns:c16="http://schemas.microsoft.com/office/drawing/2014/chart" uri="{C3380CC4-5D6E-409C-BE32-E72D297353CC}">
              <c16:uniqueId val="{00000003-1293-4B98-8763-56C52A14C0B7}"/>
            </c:ext>
          </c:extLst>
        </c:ser>
        <c:dLbls>
          <c:showLegendKey val="0"/>
          <c:showVal val="0"/>
          <c:showCatName val="0"/>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435233160622"/>
          <c:y val="7.8947495225597547E-2"/>
          <c:w val="0.83160621761658027"/>
          <c:h val="0.52960611380505018"/>
        </c:manualLayout>
      </c:layout>
      <c:lineChart>
        <c:grouping val="standard"/>
        <c:varyColors val="0"/>
        <c:ser>
          <c:idx val="0"/>
          <c:order val="0"/>
          <c:tx>
            <c:strRef>
              <c:f>'Figure 4.3.9'!$B$5</c:f>
              <c:strCache>
                <c:ptCount val="1"/>
                <c:pt idx="0">
                  <c:v>ROE</c:v>
                </c:pt>
              </c:strCache>
            </c:strRef>
          </c:tx>
          <c:spPr>
            <a:ln w="25400">
              <a:solidFill>
                <a:srgbClr val="000080"/>
              </a:solidFill>
              <a:prstDash val="solid"/>
            </a:ln>
          </c:spPr>
          <c:marker>
            <c:symbol val="diamond"/>
            <c:size val="5"/>
            <c:spPr>
              <a:solidFill>
                <a:srgbClr val="3366FF"/>
              </a:solidFill>
              <a:ln>
                <a:solidFill>
                  <a:srgbClr val="3366FF"/>
                </a:solidFill>
                <a:prstDash val="solid"/>
              </a:ln>
            </c:spPr>
          </c:marker>
          <c:cat>
            <c:strRef>
              <c:f>'Figure 4.3.9'!$C$4:$J$4</c:f>
              <c:strCache>
                <c:ptCount val="8"/>
                <c:pt idx="0">
                  <c:v>01.01.2009</c:v>
                </c:pt>
                <c:pt idx="1">
                  <c:v>01.04.2009</c:v>
                </c:pt>
                <c:pt idx="2">
                  <c:v>01.07.2009</c:v>
                </c:pt>
                <c:pt idx="3">
                  <c:v>01.10.2009</c:v>
                </c:pt>
                <c:pt idx="4">
                  <c:v>01.01.2010</c:v>
                </c:pt>
                <c:pt idx="5">
                  <c:v>01.04.2010</c:v>
                </c:pt>
                <c:pt idx="6">
                  <c:v>01.07.2010</c:v>
                </c:pt>
                <c:pt idx="7">
                  <c:v>01.10.2010</c:v>
                </c:pt>
              </c:strCache>
            </c:strRef>
          </c:cat>
          <c:val>
            <c:numRef>
              <c:f>'Figure 4.3.9'!$C$5:$J$5</c:f>
              <c:numCache>
                <c:formatCode>0.0%</c:formatCode>
                <c:ptCount val="8"/>
                <c:pt idx="0">
                  <c:v>2.3561840821220301E-2</c:v>
                </c:pt>
                <c:pt idx="1">
                  <c:v>1.6574714749097452E-3</c:v>
                </c:pt>
                <c:pt idx="2">
                  <c:v>-4.6849960574542195E-2</c:v>
                </c:pt>
                <c:pt idx="3">
                  <c:v>-0.29199594104576687</c:v>
                </c:pt>
                <c:pt idx="4">
                  <c:v>-0.22153794431452223</c:v>
                </c:pt>
                <c:pt idx="5">
                  <c:v>2.7410834558100009E-3</c:v>
                </c:pt>
                <c:pt idx="6">
                  <c:v>2.1625701567062724E-2</c:v>
                </c:pt>
                <c:pt idx="7">
                  <c:v>1.075986450736696E-2</c:v>
                </c:pt>
              </c:numCache>
            </c:numRef>
          </c:val>
          <c:smooth val="0"/>
          <c:extLst>
            <c:ext xmlns:c16="http://schemas.microsoft.com/office/drawing/2014/chart" uri="{C3380CC4-5D6E-409C-BE32-E72D297353CC}">
              <c16:uniqueId val="{00000000-C854-45A3-A5C8-0BBBF7C9257C}"/>
            </c:ext>
          </c:extLst>
        </c:ser>
        <c:ser>
          <c:idx val="1"/>
          <c:order val="1"/>
          <c:tx>
            <c:strRef>
              <c:f>'Figure 4.3.9'!$B$6</c:f>
              <c:strCache>
                <c:ptCount val="1"/>
                <c:pt idx="0">
                  <c:v>ROA</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'Figure 4.3.9'!$C$6:$J$6</c:f>
              <c:numCache>
                <c:formatCode>0.0%</c:formatCode>
                <c:ptCount val="8"/>
                <c:pt idx="0">
                  <c:v>5.731901700466952E-3</c:v>
                </c:pt>
                <c:pt idx="1">
                  <c:v>3.9400999953072854E-4</c:v>
                </c:pt>
                <c:pt idx="2">
                  <c:v>-1.2071097916859093E-2</c:v>
                </c:pt>
                <c:pt idx="3">
                  <c:v>-6.235353671240746E-2</c:v>
                </c:pt>
                <c:pt idx="4">
                  <c:v>-5.1383123840946496E-2</c:v>
                </c:pt>
                <c:pt idx="5">
                  <c:v>6.5229395006699531E-4</c:v>
                </c:pt>
                <c:pt idx="6">
                  <c:v>5.9735185161640669E-3</c:v>
                </c:pt>
                <c:pt idx="7">
                  <c:v>2.899861820845593E-3</c:v>
                </c:pt>
              </c:numCache>
            </c:numRef>
          </c:val>
          <c:smooth val="0"/>
          <c:extLst>
            <c:ext xmlns:c16="http://schemas.microsoft.com/office/drawing/2014/chart" uri="{C3380CC4-5D6E-409C-BE32-E72D297353CC}">
              <c16:uniqueId val="{00000001-C854-45A3-A5C8-0BBBF7C9257C}"/>
            </c:ext>
          </c:extLst>
        </c:ser>
        <c:dLbls>
          <c:showLegendKey val="0"/>
          <c:showVal val="0"/>
          <c:showCatName val="0"/>
          <c:showSerName val="0"/>
          <c:showPercent val="0"/>
          <c:showBubbleSize val="0"/>
        </c:dLbls>
        <c:marker val="1"/>
        <c:smooth val="0"/>
        <c:axId val="549813656"/>
        <c:axId val="1"/>
      </c:lineChart>
      <c:catAx>
        <c:axId val="5498136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13656"/>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01371008091821E-2"/>
          <c:y val="5.016722408026756E-2"/>
          <c:w val="0.82098930400692838"/>
          <c:h val="0.59197324414715724"/>
        </c:manualLayout>
      </c:layout>
      <c:barChart>
        <c:barDir val="col"/>
        <c:grouping val="clustered"/>
        <c:varyColors val="0"/>
        <c:ser>
          <c:idx val="1"/>
          <c:order val="0"/>
          <c:tx>
            <c:strRef>
              <c:f>'Figure 5.1.1'!$B$5:$B$7</c:f>
              <c:strCache>
                <c:ptCount val="1"/>
                <c:pt idx="0">
                  <c:v>Payment volumes, KZT trln.</c:v>
                </c:pt>
              </c:strCache>
            </c:strRef>
          </c:tx>
          <c:spPr>
            <a:solidFill>
              <a:srgbClr val="9999FF"/>
            </a:solidFill>
            <a:ln w="12700">
              <a:solidFill>
                <a:srgbClr val="000000"/>
              </a:solidFill>
              <a:prstDash val="solid"/>
            </a:ln>
          </c:spPr>
          <c:invertIfNegative val="0"/>
          <c:cat>
            <c:strRef>
              <c:f>'Figure 5.1.1'!$D$4:$I$4</c:f>
              <c:strCache>
                <c:ptCount val="6"/>
                <c:pt idx="0">
                  <c:v>2005</c:v>
                </c:pt>
                <c:pt idx="1">
                  <c:v>2006</c:v>
                </c:pt>
                <c:pt idx="2">
                  <c:v>2007</c:v>
                </c:pt>
                <c:pt idx="3">
                  <c:v>2008</c:v>
                </c:pt>
                <c:pt idx="4">
                  <c:v>2009</c:v>
                </c:pt>
                <c:pt idx="5">
                  <c:v>9 month.of 2010*</c:v>
                </c:pt>
              </c:strCache>
            </c:strRef>
          </c:cat>
          <c:val>
            <c:numRef>
              <c:f>'Figure 5.1.1'!$D$5:$I$5</c:f>
              <c:numCache>
                <c:formatCode>#\ ##0.0</c:formatCode>
                <c:ptCount val="6"/>
                <c:pt idx="0">
                  <c:v>51.705747510898853</c:v>
                </c:pt>
                <c:pt idx="1">
                  <c:v>94.707104616140072</c:v>
                </c:pt>
                <c:pt idx="2">
                  <c:v>143.45438972714871</c:v>
                </c:pt>
                <c:pt idx="3">
                  <c:v>141.85327772145058</c:v>
                </c:pt>
                <c:pt idx="4">
                  <c:v>159.74560720564466</c:v>
                </c:pt>
                <c:pt idx="5">
                  <c:v>138.47484998655972</c:v>
                </c:pt>
              </c:numCache>
            </c:numRef>
          </c:val>
          <c:extLst>
            <c:ext xmlns:c16="http://schemas.microsoft.com/office/drawing/2014/chart" uri="{C3380CC4-5D6E-409C-BE32-E72D297353CC}">
              <c16:uniqueId val="{00000000-9627-42C4-B887-6263CEC53DD2}"/>
            </c:ext>
          </c:extLst>
        </c:ser>
        <c:ser>
          <c:idx val="2"/>
          <c:order val="2"/>
          <c:tx>
            <c:strRef>
              <c:f>'Figure 5.1.1'!$B$8:$B$10</c:f>
              <c:strCache>
                <c:ptCount val="1"/>
                <c:pt idx="0">
                  <c:v>Number of payments, in mln. of transactions</c:v>
                </c:pt>
              </c:strCache>
            </c:strRef>
          </c:tx>
          <c:spPr>
            <a:solidFill>
              <a:srgbClr val="993366"/>
            </a:solidFill>
            <a:ln w="12700">
              <a:solidFill>
                <a:srgbClr val="000000"/>
              </a:solidFill>
              <a:prstDash val="solid"/>
            </a:ln>
          </c:spPr>
          <c:invertIfNegative val="0"/>
          <c:cat>
            <c:strRef>
              <c:f>'Figure 5.1.1'!$D$4:$I$4</c:f>
              <c:strCache>
                <c:ptCount val="6"/>
                <c:pt idx="0">
                  <c:v>2005</c:v>
                </c:pt>
                <c:pt idx="1">
                  <c:v>2006</c:v>
                </c:pt>
                <c:pt idx="2">
                  <c:v>2007</c:v>
                </c:pt>
                <c:pt idx="3">
                  <c:v>2008</c:v>
                </c:pt>
                <c:pt idx="4">
                  <c:v>2009</c:v>
                </c:pt>
                <c:pt idx="5">
                  <c:v>9 month.of 2010*</c:v>
                </c:pt>
              </c:strCache>
            </c:strRef>
          </c:cat>
          <c:val>
            <c:numRef>
              <c:f>'Figure 5.1.1'!$D$8:$I$8</c:f>
              <c:numCache>
                <c:formatCode>#\ ##0.0</c:formatCode>
                <c:ptCount val="6"/>
                <c:pt idx="0">
                  <c:v>23.221679999999999</c:v>
                </c:pt>
                <c:pt idx="1">
                  <c:v>24.100590999999998</c:v>
                </c:pt>
                <c:pt idx="2">
                  <c:v>23.598743999999996</c:v>
                </c:pt>
                <c:pt idx="3">
                  <c:v>24.442976999999999</c:v>
                </c:pt>
                <c:pt idx="4">
                  <c:v>25.924356000000003</c:v>
                </c:pt>
                <c:pt idx="5">
                  <c:v>21.764661</c:v>
                </c:pt>
              </c:numCache>
            </c:numRef>
          </c:val>
          <c:extLst>
            <c:ext xmlns:c16="http://schemas.microsoft.com/office/drawing/2014/chart" uri="{C3380CC4-5D6E-409C-BE32-E72D297353CC}">
              <c16:uniqueId val="{00000001-9627-42C4-B887-6263CEC53DD2}"/>
            </c:ext>
          </c:extLst>
        </c:ser>
        <c:dLbls>
          <c:showLegendKey val="0"/>
          <c:showVal val="0"/>
          <c:showCatName val="0"/>
          <c:showSerName val="0"/>
          <c:showPercent val="0"/>
          <c:showBubbleSize val="0"/>
        </c:dLbls>
        <c:gapWidth val="150"/>
        <c:axId val="549814312"/>
        <c:axId val="1"/>
      </c:barChart>
      <c:lineChart>
        <c:grouping val="standard"/>
        <c:varyColors val="0"/>
        <c:ser>
          <c:idx val="0"/>
          <c:order val="1"/>
          <c:tx>
            <c:strRef>
              <c:f>'Figure 5.1.1'!$B$11:$C$11</c:f>
              <c:strCache>
                <c:ptCount val="2"/>
                <c:pt idx="0">
                  <c:v>Change in the payment volumes, %  (right axis)</c:v>
                </c:pt>
              </c:strCache>
            </c:strRef>
          </c:tx>
          <c:spPr>
            <a:ln w="38100">
              <a:solidFill>
                <a:srgbClr val="0000FF"/>
              </a:solidFill>
              <a:prstDash val="solid"/>
            </a:ln>
          </c:spPr>
          <c:marker>
            <c:symbol val="diamond"/>
            <c:size val="5"/>
            <c:spPr>
              <a:solidFill>
                <a:srgbClr val="0000FF"/>
              </a:solidFill>
              <a:ln>
                <a:solidFill>
                  <a:srgbClr val="0000FF"/>
                </a:solidFill>
                <a:prstDash val="solid"/>
              </a:ln>
              <a:effectLst>
                <a:outerShdw dist="35921" dir="2700000" algn="br">
                  <a:srgbClr val="000000"/>
                </a:outerShdw>
              </a:effectLst>
            </c:spPr>
          </c:marker>
          <c:cat>
            <c:strRef>
              <c:f>'Figure 5.1.1'!$D$4:$I$4</c:f>
              <c:strCache>
                <c:ptCount val="6"/>
                <c:pt idx="0">
                  <c:v>2005</c:v>
                </c:pt>
                <c:pt idx="1">
                  <c:v>2006</c:v>
                </c:pt>
                <c:pt idx="2">
                  <c:v>2007</c:v>
                </c:pt>
                <c:pt idx="3">
                  <c:v>2008</c:v>
                </c:pt>
                <c:pt idx="4">
                  <c:v>2009</c:v>
                </c:pt>
                <c:pt idx="5">
                  <c:v>9 month.of 2010*</c:v>
                </c:pt>
              </c:strCache>
            </c:strRef>
          </c:cat>
          <c:val>
            <c:numRef>
              <c:f>'Figure 5.1.1'!$D$11:$I$11</c:f>
              <c:numCache>
                <c:formatCode>0.0%</c:formatCode>
                <c:ptCount val="6"/>
                <c:pt idx="0">
                  <c:v>0.72099920117161498</c:v>
                </c:pt>
                <c:pt idx="1">
                  <c:v>0.8316568579479634</c:v>
                </c:pt>
                <c:pt idx="2">
                  <c:v>0.51471642569564457</c:v>
                </c:pt>
                <c:pt idx="3">
                  <c:v>-1.1161193233177208E-2</c:v>
                </c:pt>
                <c:pt idx="4">
                  <c:v>0.126132647560871</c:v>
                </c:pt>
                <c:pt idx="5">
                  <c:v>0.21503971598702001</c:v>
                </c:pt>
              </c:numCache>
            </c:numRef>
          </c:val>
          <c:smooth val="1"/>
          <c:extLst>
            <c:ext xmlns:c16="http://schemas.microsoft.com/office/drawing/2014/chart" uri="{C3380CC4-5D6E-409C-BE32-E72D297353CC}">
              <c16:uniqueId val="{00000002-9627-42C4-B887-6263CEC53DD2}"/>
            </c:ext>
          </c:extLst>
        </c:ser>
        <c:ser>
          <c:idx val="3"/>
          <c:order val="3"/>
          <c:tx>
            <c:strRef>
              <c:f>'Figure 5.1.1'!$B$12:$C$12</c:f>
              <c:strCache>
                <c:ptCount val="2"/>
                <c:pt idx="0">
                  <c:v>Change in the number of payments, %  (right axis)</c:v>
                </c:pt>
              </c:strCache>
            </c:strRef>
          </c:tx>
          <c:spPr>
            <a:ln w="38100">
              <a:solidFill>
                <a:srgbClr val="FF00FF"/>
              </a:solidFill>
              <a:prstDash val="solid"/>
            </a:ln>
          </c:spPr>
          <c:marker>
            <c:symbol val="diamond"/>
            <c:size val="5"/>
            <c:spPr>
              <a:solidFill>
                <a:srgbClr val="FF00FF"/>
              </a:solidFill>
              <a:ln>
                <a:solidFill>
                  <a:srgbClr val="FF00FF"/>
                </a:solidFill>
                <a:prstDash val="solid"/>
              </a:ln>
              <a:effectLst>
                <a:outerShdw dist="35921" dir="2700000" algn="br">
                  <a:srgbClr val="000000"/>
                </a:outerShdw>
              </a:effectLst>
            </c:spPr>
          </c:marker>
          <c:cat>
            <c:strRef>
              <c:f>'Figure 5.1.1'!$D$4:$I$4</c:f>
              <c:strCache>
                <c:ptCount val="6"/>
                <c:pt idx="0">
                  <c:v>2005</c:v>
                </c:pt>
                <c:pt idx="1">
                  <c:v>2006</c:v>
                </c:pt>
                <c:pt idx="2">
                  <c:v>2007</c:v>
                </c:pt>
                <c:pt idx="3">
                  <c:v>2008</c:v>
                </c:pt>
                <c:pt idx="4">
                  <c:v>2009</c:v>
                </c:pt>
                <c:pt idx="5">
                  <c:v>9 month.of 2010*</c:v>
                </c:pt>
              </c:strCache>
            </c:strRef>
          </c:cat>
          <c:val>
            <c:numRef>
              <c:f>'Figure 5.1.1'!$D$12:$I$12</c:f>
              <c:numCache>
                <c:formatCode>0.0%</c:formatCode>
                <c:ptCount val="6"/>
                <c:pt idx="0">
                  <c:v>0.33391350301860562</c:v>
                </c:pt>
                <c:pt idx="1">
                  <c:v>3.7848219553262584E-2</c:v>
                </c:pt>
                <c:pt idx="2">
                  <c:v>-2.0825207671178202E-2</c:v>
                </c:pt>
                <c:pt idx="3">
                  <c:v>3.5776419887535944E-2</c:v>
                </c:pt>
                <c:pt idx="4">
                  <c:v>6.0605506440561674E-2</c:v>
                </c:pt>
                <c:pt idx="5">
                  <c:v>0.17312753881770507</c:v>
                </c:pt>
              </c:numCache>
            </c:numRef>
          </c:val>
          <c:smooth val="1"/>
          <c:extLst>
            <c:ext xmlns:c16="http://schemas.microsoft.com/office/drawing/2014/chart" uri="{C3380CC4-5D6E-409C-BE32-E72D297353CC}">
              <c16:uniqueId val="{00000003-9627-42C4-B887-6263CEC53DD2}"/>
            </c:ext>
          </c:extLst>
        </c:ser>
        <c:dLbls>
          <c:showLegendKey val="0"/>
          <c:showVal val="0"/>
          <c:showCatName val="0"/>
          <c:showSerName val="0"/>
          <c:showPercent val="0"/>
          <c:showBubbleSize val="0"/>
        </c:dLbls>
        <c:marker val="1"/>
        <c:smooth val="0"/>
        <c:axId val="3"/>
        <c:axId val="4"/>
      </c:lineChart>
      <c:catAx>
        <c:axId val="549814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70"/>
          <c:min val="-1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49814312"/>
        <c:crosses val="autoZero"/>
        <c:crossBetween val="between"/>
        <c:majorUnit val="3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05"/>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
        <c:minorUnit val="0.1"/>
      </c:valAx>
      <c:spPr>
        <a:solidFill>
          <a:srgbClr val="FFFFFF"/>
        </a:solidFill>
        <a:ln w="12700">
          <a:solidFill>
            <a:srgbClr val="808080"/>
          </a:solidFill>
          <a:prstDash val="solid"/>
        </a:ln>
      </c:spPr>
    </c:plotArea>
    <c:legend>
      <c:legendPos val="b"/>
      <c:layout>
        <c:manualLayout>
          <c:xMode val="edge"/>
          <c:yMode val="edge"/>
          <c:wMode val="edge"/>
          <c:hMode val="edge"/>
          <c:x val="1.0288065843621399E-2"/>
          <c:y val="0.75250836120401343"/>
          <c:w val="0.88477539073047962"/>
          <c:h val="0.9866220735785953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'Table 5.1.1'!$C$4:$D$4</c:f>
              <c:strCache>
                <c:ptCount val="1"/>
                <c:pt idx="0">
                  <c:v>9 mon. of 2009</c:v>
                </c:pt>
              </c:strCache>
            </c:strRef>
          </c:tx>
          <c:spPr>
            <a:solidFill>
              <a:srgbClr val="CCFFFF"/>
            </a:solidFill>
            <a:ln w="12700">
              <a:solidFill>
                <a:srgbClr val="000000"/>
              </a:solidFill>
              <a:prstDash val="solid"/>
            </a:ln>
          </c:spPr>
          <c:invertIfNegative val="0"/>
          <c:dLbls>
            <c:delete val="1"/>
          </c:dLbls>
          <c:cat>
            <c:strRef>
              <c:f>'Table 5.1.1'!$B$6:$B$13</c:f>
              <c:strCache>
                <c:ptCount val="8"/>
                <c:pt idx="0">
                  <c:v>Foreign currency and precious metals transactions</c:v>
                </c:pt>
                <c:pt idx="1">
                  <c:v>Deposits</c:v>
                </c:pt>
                <c:pt idx="2">
                  <c:v>Loans</c:v>
                </c:pt>
                <c:pt idx="3">
                  <c:v>Securities, bills and certificates of deposit issued by non-residents of the RK</c:v>
                </c:pt>
                <c:pt idx="4">
                  <c:v>Securities and bills issued by residents of the RK</c:v>
                </c:pt>
                <c:pt idx="5">
                  <c:v>Goods and intangible assets</c:v>
                </c:pt>
                <c:pt idx="6">
                  <c:v>Services</c:v>
                </c:pt>
                <c:pt idx="7">
                  <c:v>Other payments*</c:v>
                </c:pt>
              </c:strCache>
            </c:strRef>
          </c:cat>
          <c:val>
            <c:numRef>
              <c:f>'Table 5.1.1'!$C$6:$C$13</c:f>
              <c:numCache>
                <c:formatCode>#\ ##0.0</c:formatCode>
                <c:ptCount val="8"/>
                <c:pt idx="0">
                  <c:v>13542.182683103425</c:v>
                </c:pt>
                <c:pt idx="1">
                  <c:v>32307.052554498143</c:v>
                </c:pt>
                <c:pt idx="2">
                  <c:v>1145.0629443164507</c:v>
                </c:pt>
                <c:pt idx="3">
                  <c:v>1187.6763291219702</c:v>
                </c:pt>
                <c:pt idx="4">
                  <c:v>48586.267875370424</c:v>
                </c:pt>
                <c:pt idx="5">
                  <c:v>4252.3200257131093</c:v>
                </c:pt>
                <c:pt idx="6">
                  <c:v>4292.1828717787412</c:v>
                </c:pt>
                <c:pt idx="7">
                  <c:v>8654.599016022752</c:v>
                </c:pt>
              </c:numCache>
            </c:numRef>
          </c:val>
          <c:extLst>
            <c:ext xmlns:c16="http://schemas.microsoft.com/office/drawing/2014/chart" uri="{C3380CC4-5D6E-409C-BE32-E72D297353CC}">
              <c16:uniqueId val="{00000000-4864-4D7B-B510-9724C53BC7D1}"/>
            </c:ext>
          </c:extLst>
        </c:ser>
        <c:ser>
          <c:idx val="0"/>
          <c:order val="1"/>
          <c:tx>
            <c:strRef>
              <c:f>'Table 5.1.1'!$E$4:$F$4</c:f>
              <c:strCache>
                <c:ptCount val="1"/>
                <c:pt idx="0">
                  <c:v>9 mon. of 2010</c:v>
                </c:pt>
              </c:strCache>
            </c:strRef>
          </c:tx>
          <c:spPr>
            <a:solidFill>
              <a:srgbClr val="9999FF"/>
            </a:solidFill>
            <a:ln w="12700">
              <a:solidFill>
                <a:srgbClr val="000080"/>
              </a:solidFill>
              <a:prstDash val="solid"/>
            </a:ln>
          </c:spPr>
          <c:invertIfNegative val="0"/>
          <c:dLbls>
            <c:delete val="1"/>
          </c:dLbls>
          <c:cat>
            <c:strRef>
              <c:f>'Table 5.1.1'!$B$6:$B$13</c:f>
              <c:strCache>
                <c:ptCount val="8"/>
                <c:pt idx="0">
                  <c:v>Foreign currency and precious metals transactions</c:v>
                </c:pt>
                <c:pt idx="1">
                  <c:v>Deposits</c:v>
                </c:pt>
                <c:pt idx="2">
                  <c:v>Loans</c:v>
                </c:pt>
                <c:pt idx="3">
                  <c:v>Securities, bills and certificates of deposit issued by non-residents of the RK</c:v>
                </c:pt>
                <c:pt idx="4">
                  <c:v>Securities and bills issued by residents of the RK</c:v>
                </c:pt>
                <c:pt idx="5">
                  <c:v>Goods and intangible assets</c:v>
                </c:pt>
                <c:pt idx="6">
                  <c:v>Services</c:v>
                </c:pt>
                <c:pt idx="7">
                  <c:v>Other payments*</c:v>
                </c:pt>
              </c:strCache>
            </c:strRef>
          </c:cat>
          <c:val>
            <c:numRef>
              <c:f>'Table 5.1.1'!$E$6:$E$13</c:f>
              <c:numCache>
                <c:formatCode>#\ ##0.0</c:formatCode>
                <c:ptCount val="8"/>
                <c:pt idx="0">
                  <c:v>14548.44830426382</c:v>
                </c:pt>
                <c:pt idx="1">
                  <c:v>37422.691740592956</c:v>
                </c:pt>
                <c:pt idx="2">
                  <c:v>1077.7250518155399</c:v>
                </c:pt>
                <c:pt idx="3">
                  <c:v>64.000860850860022</c:v>
                </c:pt>
                <c:pt idx="4">
                  <c:v>64144.119960139593</c:v>
                </c:pt>
                <c:pt idx="5">
                  <c:v>5705.6152763763421</c:v>
                </c:pt>
                <c:pt idx="6">
                  <c:v>4965.9637624902753</c:v>
                </c:pt>
                <c:pt idx="7">
                  <c:v>10546.285030030325</c:v>
                </c:pt>
              </c:numCache>
            </c:numRef>
          </c:val>
          <c:extLst>
            <c:ext xmlns:c16="http://schemas.microsoft.com/office/drawing/2014/chart" uri="{C3380CC4-5D6E-409C-BE32-E72D297353CC}">
              <c16:uniqueId val="{00000001-4864-4D7B-B510-9724C53BC7D1}"/>
            </c:ext>
          </c:extLst>
        </c:ser>
        <c:dLbls>
          <c:showLegendKey val="0"/>
          <c:showVal val="1"/>
          <c:showCatName val="0"/>
          <c:showSerName val="0"/>
          <c:showPercent val="0"/>
          <c:showBubbleSize val="0"/>
        </c:dLbls>
        <c:gapWidth val="150"/>
        <c:axId val="549857280"/>
        <c:axId val="1"/>
      </c:barChart>
      <c:catAx>
        <c:axId val="549857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49857280"/>
        <c:crosses val="autoZero"/>
        <c:crossBetween val="between"/>
        <c:majorUnit val="10000"/>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040816326530615"/>
          <c:y val="0.29885225199943877"/>
          <c:w val="0.47193877551020408"/>
          <c:h val="0.52299144099901784"/>
        </c:manualLayout>
      </c:layout>
      <c:pie3DChart>
        <c:varyColors val="1"/>
        <c:ser>
          <c:idx val="0"/>
          <c:order val="0"/>
          <c:spPr>
            <a:solidFill>
              <a:srgbClr val="9999FF"/>
            </a:solidFill>
            <a:ln w="25400">
              <a:noFill/>
            </a:ln>
          </c:spPr>
          <c:explosion val="24"/>
          <c:dPt>
            <c:idx val="0"/>
            <c:bubble3D val="0"/>
            <c:extLst>
              <c:ext xmlns:c16="http://schemas.microsoft.com/office/drawing/2014/chart" uri="{C3380CC4-5D6E-409C-BE32-E72D297353CC}">
                <c16:uniqueId val="{00000000-FC72-4D6C-86BB-BB21087220F8}"/>
              </c:ext>
            </c:extLst>
          </c:dPt>
          <c:dPt>
            <c:idx val="1"/>
            <c:bubble3D val="0"/>
            <c:spPr>
              <a:solidFill>
                <a:srgbClr val="993366"/>
              </a:solidFill>
              <a:ln w="25400">
                <a:noFill/>
              </a:ln>
            </c:spPr>
            <c:extLst>
              <c:ext xmlns:c16="http://schemas.microsoft.com/office/drawing/2014/chart" uri="{C3380CC4-5D6E-409C-BE32-E72D297353CC}">
                <c16:uniqueId val="{00000001-FC72-4D6C-86BB-BB21087220F8}"/>
              </c:ext>
            </c:extLst>
          </c:dPt>
          <c:dPt>
            <c:idx val="2"/>
            <c:bubble3D val="0"/>
            <c:spPr>
              <a:solidFill>
                <a:srgbClr val="FFFFCC"/>
              </a:solidFill>
              <a:ln w="25400">
                <a:noFill/>
              </a:ln>
            </c:spPr>
            <c:extLst>
              <c:ext xmlns:c16="http://schemas.microsoft.com/office/drawing/2014/chart" uri="{C3380CC4-5D6E-409C-BE32-E72D297353CC}">
                <c16:uniqueId val="{00000002-FC72-4D6C-86BB-BB21087220F8}"/>
              </c:ext>
            </c:extLst>
          </c:dPt>
          <c:dLbls>
            <c:dLbl>
              <c:idx val="0"/>
              <c:layout>
                <c:manualLayout>
                  <c:x val="4.9978306283143176E-2"/>
                  <c:y val="-3.6710128518375643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72-4D6C-86BB-BB21087220F8}"/>
                </c:ext>
              </c:extLst>
            </c:dLbl>
            <c:dLbl>
              <c:idx val="1"/>
              <c:layout>
                <c:manualLayout>
                  <c:x val="-7.6091917081793345E-2"/>
                  <c:y val="-3.0013482932381385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72-4D6C-86BB-BB21087220F8}"/>
                </c:ext>
              </c:extLst>
            </c:dLbl>
            <c:dLbl>
              <c:idx val="2"/>
              <c:layout>
                <c:manualLayout>
                  <c:x val="3.3507686539182638E-2"/>
                  <c:y val="-9.928042474705950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72-4D6C-86BB-BB21087220F8}"/>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'Figure 2.1.13'!$D$6:$F$6</c:f>
              <c:strCache>
                <c:ptCount val="3"/>
                <c:pt idx="0">
                  <c:v>Europe</c:v>
                </c:pt>
                <c:pt idx="1">
                  <c:v>USA</c:v>
                </c:pt>
                <c:pt idx="2">
                  <c:v>Other countries</c:v>
                </c:pt>
              </c:strCache>
            </c:strRef>
          </c:cat>
          <c:val>
            <c:numRef>
              <c:f>'Figure 2.1.13'!$D$7:$F$7</c:f>
              <c:numCache>
                <c:formatCode>0.0</c:formatCode>
                <c:ptCount val="3"/>
                <c:pt idx="0">
                  <c:v>16.629000000000001</c:v>
                </c:pt>
                <c:pt idx="1">
                  <c:v>2.3250000000000002</c:v>
                </c:pt>
                <c:pt idx="2">
                  <c:v>2.4379999999999979</c:v>
                </c:pt>
              </c:numCache>
            </c:numRef>
          </c:val>
          <c:extLst>
            <c:ext xmlns:c16="http://schemas.microsoft.com/office/drawing/2014/chart" uri="{C3380CC4-5D6E-409C-BE32-E72D297353CC}">
              <c16:uniqueId val="{00000003-FC72-4D6C-86BB-BB21087220F8}"/>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FFFFFF"/>
      </a:solidFill>
      <a:prstDash val="solid"/>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00" verticalDpi="300"/>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'Table 5.1.1'!#REF!</c:f>
              <c:strCache>
                <c:ptCount val="1"/>
                <c:pt idx="0">
                  <c:v>#ССЫЛКА!</c:v>
                </c:pt>
              </c:strCache>
            </c:strRef>
          </c:tx>
          <c:spPr>
            <a:solidFill>
              <a:srgbClr val="9999FF"/>
            </a:solidFill>
            <a:ln w="12700">
              <a:solidFill>
                <a:srgbClr val="000000"/>
              </a:solidFill>
              <a:prstDash val="solid"/>
            </a:ln>
          </c:spPr>
          <c:invertIfNegative val="0"/>
          <c:val>
            <c:numRef>
              <c:f>('Table 5.1.1'!#REF!,'Table 5.1.1'!#REF!)</c:f>
              <c:numCache>
                <c:formatCode>General</c:formatCode>
                <c:ptCount val="1"/>
                <c:pt idx="0">
                  <c:v>1</c:v>
                </c:pt>
              </c:numCache>
            </c:numRef>
          </c:val>
          <c:extLst>
            <c:ext xmlns:c16="http://schemas.microsoft.com/office/drawing/2014/chart" uri="{C3380CC4-5D6E-409C-BE32-E72D297353CC}">
              <c16:uniqueId val="{00000000-9BD0-48CB-B5A0-659D956168C9}"/>
            </c:ext>
          </c:extLst>
        </c:ser>
        <c:ser>
          <c:idx val="1"/>
          <c:order val="1"/>
          <c:tx>
            <c:strRef>
              <c:f>'Table 5.1.1'!#REF!</c:f>
              <c:strCache>
                <c:ptCount val="1"/>
                <c:pt idx="0">
                  <c:v>#ССЫЛКА!</c:v>
                </c:pt>
              </c:strCache>
            </c:strRef>
          </c:tx>
          <c:spPr>
            <a:solidFill>
              <a:srgbClr val="993366"/>
            </a:solidFill>
            <a:ln w="12700">
              <a:solidFill>
                <a:srgbClr val="000000"/>
              </a:solidFill>
              <a:prstDash val="solid"/>
            </a:ln>
          </c:spPr>
          <c:invertIfNegative val="0"/>
          <c:val>
            <c:numRef>
              <c:f>('Table 5.1.1'!#REF!,'Table 5.1.1'!#REF!)</c:f>
              <c:numCache>
                <c:formatCode>General</c:formatCode>
                <c:ptCount val="1"/>
                <c:pt idx="0">
                  <c:v>1</c:v>
                </c:pt>
              </c:numCache>
            </c:numRef>
          </c:val>
          <c:extLst>
            <c:ext xmlns:c16="http://schemas.microsoft.com/office/drawing/2014/chart" uri="{C3380CC4-5D6E-409C-BE32-E72D297353CC}">
              <c16:uniqueId val="{00000001-9BD0-48CB-B5A0-659D956168C9}"/>
            </c:ext>
          </c:extLst>
        </c:ser>
        <c:ser>
          <c:idx val="2"/>
          <c:order val="2"/>
          <c:tx>
            <c:strRef>
              <c:f>'Table 5.1.1'!$B$6</c:f>
              <c:strCache>
                <c:ptCount val="1"/>
                <c:pt idx="0">
                  <c:v>Foreign currency and precious metals transactions</c:v>
                </c:pt>
              </c:strCache>
            </c:strRef>
          </c:tx>
          <c:spPr>
            <a:solidFill>
              <a:srgbClr val="FFFFCC"/>
            </a:solidFill>
            <a:ln w="12700">
              <a:solidFill>
                <a:srgbClr val="000000"/>
              </a:solidFill>
              <a:prstDash val="solid"/>
            </a:ln>
          </c:spPr>
          <c:invertIfNegative val="0"/>
          <c:val>
            <c:numRef>
              <c:f>('Table 5.1.1'!$D$6,'Table 5.1.1'!$F$6)</c:f>
              <c:numCache>
                <c:formatCode>0.0%</c:formatCode>
                <c:ptCount val="2"/>
                <c:pt idx="0">
                  <c:v>0.1188251140384986</c:v>
                </c:pt>
                <c:pt idx="1">
                  <c:v>0.10506202610564939</c:v>
                </c:pt>
              </c:numCache>
            </c:numRef>
          </c:val>
          <c:extLst>
            <c:ext xmlns:c16="http://schemas.microsoft.com/office/drawing/2014/chart" uri="{C3380CC4-5D6E-409C-BE32-E72D297353CC}">
              <c16:uniqueId val="{00000002-9BD0-48CB-B5A0-659D956168C9}"/>
            </c:ext>
          </c:extLst>
        </c:ser>
        <c:ser>
          <c:idx val="3"/>
          <c:order val="3"/>
          <c:tx>
            <c:strRef>
              <c:f>'Table 5.1.1'!$B$7</c:f>
              <c:strCache>
                <c:ptCount val="1"/>
                <c:pt idx="0">
                  <c:v>Deposits</c:v>
                </c:pt>
              </c:strCache>
            </c:strRef>
          </c:tx>
          <c:spPr>
            <a:solidFill>
              <a:srgbClr val="CCFFFF"/>
            </a:solidFill>
            <a:ln w="12700">
              <a:solidFill>
                <a:srgbClr val="000000"/>
              </a:solidFill>
              <a:prstDash val="solid"/>
            </a:ln>
          </c:spPr>
          <c:invertIfNegative val="0"/>
          <c:val>
            <c:numRef>
              <c:f>('Table 5.1.1'!$D$7,'Table 5.1.1'!$F$7)</c:f>
              <c:numCache>
                <c:formatCode>0.0%</c:formatCode>
                <c:ptCount val="2"/>
                <c:pt idx="0">
                  <c:v>0.28347640065628338</c:v>
                </c:pt>
                <c:pt idx="1">
                  <c:v>0.27024901449053873</c:v>
                </c:pt>
              </c:numCache>
            </c:numRef>
          </c:val>
          <c:extLst>
            <c:ext xmlns:c16="http://schemas.microsoft.com/office/drawing/2014/chart" uri="{C3380CC4-5D6E-409C-BE32-E72D297353CC}">
              <c16:uniqueId val="{00000003-9BD0-48CB-B5A0-659D956168C9}"/>
            </c:ext>
          </c:extLst>
        </c:ser>
        <c:ser>
          <c:idx val="4"/>
          <c:order val="4"/>
          <c:tx>
            <c:strRef>
              <c:f>'Table 5.1.1'!$B$8</c:f>
              <c:strCache>
                <c:ptCount val="1"/>
                <c:pt idx="0">
                  <c:v>Loans</c:v>
                </c:pt>
              </c:strCache>
            </c:strRef>
          </c:tx>
          <c:spPr>
            <a:solidFill>
              <a:srgbClr val="00FF00"/>
            </a:solidFill>
            <a:ln w="12700">
              <a:solidFill>
                <a:srgbClr val="000000"/>
              </a:solidFill>
              <a:prstDash val="solid"/>
            </a:ln>
          </c:spPr>
          <c:invertIfNegative val="0"/>
          <c:val>
            <c:numRef>
              <c:f>('Table 5.1.1'!$D$8,'Table 5.1.1'!$F$8)</c:f>
              <c:numCache>
                <c:formatCode>0.0%</c:formatCode>
                <c:ptCount val="2"/>
                <c:pt idx="0">
                  <c:v>1.0047289873694144E-2</c:v>
                </c:pt>
                <c:pt idx="1">
                  <c:v>7.7828215876034048E-3</c:v>
                </c:pt>
              </c:numCache>
            </c:numRef>
          </c:val>
          <c:extLst>
            <c:ext xmlns:c16="http://schemas.microsoft.com/office/drawing/2014/chart" uri="{C3380CC4-5D6E-409C-BE32-E72D297353CC}">
              <c16:uniqueId val="{00000004-9BD0-48CB-B5A0-659D956168C9}"/>
            </c:ext>
          </c:extLst>
        </c:ser>
        <c:ser>
          <c:idx val="5"/>
          <c:order val="5"/>
          <c:tx>
            <c:strRef>
              <c:f>'Table 5.1.1'!$B$9</c:f>
              <c:strCache>
                <c:ptCount val="1"/>
                <c:pt idx="0">
                  <c:v>Securities, bills and certificates of deposit issued by non-residents of the RK</c:v>
                </c:pt>
              </c:strCache>
            </c:strRef>
          </c:tx>
          <c:spPr>
            <a:solidFill>
              <a:srgbClr val="FF8080"/>
            </a:solidFill>
            <a:ln w="12700">
              <a:solidFill>
                <a:srgbClr val="000000"/>
              </a:solidFill>
              <a:prstDash val="solid"/>
            </a:ln>
          </c:spPr>
          <c:invertIfNegative val="0"/>
          <c:val>
            <c:numRef>
              <c:f>('Table 5.1.1'!$D$9,'Table 5.1.1'!$F$9)</c:f>
              <c:numCache>
                <c:formatCode>0.00%</c:formatCode>
                <c:ptCount val="2"/>
                <c:pt idx="0" formatCode="0.0%">
                  <c:v>1.0421198602262696E-2</c:v>
                </c:pt>
                <c:pt idx="1">
                  <c:v>4.621840056665301E-4</c:v>
                </c:pt>
              </c:numCache>
            </c:numRef>
          </c:val>
          <c:extLst>
            <c:ext xmlns:c16="http://schemas.microsoft.com/office/drawing/2014/chart" uri="{C3380CC4-5D6E-409C-BE32-E72D297353CC}">
              <c16:uniqueId val="{00000005-9BD0-48CB-B5A0-659D956168C9}"/>
            </c:ext>
          </c:extLst>
        </c:ser>
        <c:ser>
          <c:idx val="6"/>
          <c:order val="6"/>
          <c:tx>
            <c:strRef>
              <c:f>'Table 5.1.1'!$B$10</c:f>
              <c:strCache>
                <c:ptCount val="1"/>
                <c:pt idx="0">
                  <c:v>Securities and bills issued by residents of the RK</c:v>
                </c:pt>
              </c:strCache>
            </c:strRef>
          </c:tx>
          <c:spPr>
            <a:solidFill>
              <a:srgbClr val="0066CC"/>
            </a:solidFill>
            <a:ln w="12700">
              <a:solidFill>
                <a:srgbClr val="000000"/>
              </a:solidFill>
              <a:prstDash val="solid"/>
            </a:ln>
          </c:spPr>
          <c:invertIfNegative val="0"/>
          <c:val>
            <c:numRef>
              <c:f>('Table 5.1.1'!$D$10,'Table 5.1.1'!$F$10)</c:f>
              <c:numCache>
                <c:formatCode>0.0%</c:formatCode>
                <c:ptCount val="2"/>
                <c:pt idx="0">
                  <c:v>0.42631745237045404</c:v>
                </c:pt>
                <c:pt idx="1">
                  <c:v>0.46321855532875017</c:v>
                </c:pt>
              </c:numCache>
            </c:numRef>
          </c:val>
          <c:extLst>
            <c:ext xmlns:c16="http://schemas.microsoft.com/office/drawing/2014/chart" uri="{C3380CC4-5D6E-409C-BE32-E72D297353CC}">
              <c16:uniqueId val="{00000006-9BD0-48CB-B5A0-659D956168C9}"/>
            </c:ext>
          </c:extLst>
        </c:ser>
        <c:ser>
          <c:idx val="7"/>
          <c:order val="7"/>
          <c:tx>
            <c:strRef>
              <c:f>'Table 5.1.1'!$B$11</c:f>
              <c:strCache>
                <c:ptCount val="1"/>
                <c:pt idx="0">
                  <c:v>Goods and intangible assets</c:v>
                </c:pt>
              </c:strCache>
            </c:strRef>
          </c:tx>
          <c:spPr>
            <a:solidFill>
              <a:srgbClr val="CCCCFF"/>
            </a:solidFill>
            <a:ln w="12700">
              <a:solidFill>
                <a:srgbClr val="000000"/>
              </a:solidFill>
              <a:prstDash val="solid"/>
            </a:ln>
          </c:spPr>
          <c:invertIfNegative val="0"/>
          <c:val>
            <c:numRef>
              <c:f>('Table 5.1.1'!$D$11,'Table 5.1.1'!$F$11)</c:f>
              <c:numCache>
                <c:formatCode>0.0%</c:formatCode>
                <c:ptCount val="2"/>
                <c:pt idx="0">
                  <c:v>3.7311740936266657E-2</c:v>
                </c:pt>
                <c:pt idx="1">
                  <c:v>4.1203260208840277E-2</c:v>
                </c:pt>
              </c:numCache>
            </c:numRef>
          </c:val>
          <c:extLst>
            <c:ext xmlns:c16="http://schemas.microsoft.com/office/drawing/2014/chart" uri="{C3380CC4-5D6E-409C-BE32-E72D297353CC}">
              <c16:uniqueId val="{00000007-9BD0-48CB-B5A0-659D956168C9}"/>
            </c:ext>
          </c:extLst>
        </c:ser>
        <c:ser>
          <c:idx val="8"/>
          <c:order val="8"/>
          <c:tx>
            <c:strRef>
              <c:f>'Table 5.1.1'!$B$12</c:f>
              <c:strCache>
                <c:ptCount val="1"/>
                <c:pt idx="0">
                  <c:v>Services</c:v>
                </c:pt>
              </c:strCache>
            </c:strRef>
          </c:tx>
          <c:spPr>
            <a:solidFill>
              <a:srgbClr val="969696"/>
            </a:solidFill>
            <a:ln w="12700">
              <a:solidFill>
                <a:srgbClr val="000000"/>
              </a:solidFill>
              <a:prstDash val="solid"/>
            </a:ln>
          </c:spPr>
          <c:invertIfNegative val="0"/>
          <c:val>
            <c:numRef>
              <c:f>('Table 5.1.1'!$D$12,'Table 5.1.1'!$F$12)</c:f>
              <c:numCache>
                <c:formatCode>0.0%</c:formatCode>
                <c:ptCount val="2"/>
                <c:pt idx="0">
                  <c:v>3.7661515218632369E-2</c:v>
                </c:pt>
                <c:pt idx="1">
                  <c:v>3.5861846125648585E-2</c:v>
                </c:pt>
              </c:numCache>
            </c:numRef>
          </c:val>
          <c:extLst>
            <c:ext xmlns:c16="http://schemas.microsoft.com/office/drawing/2014/chart" uri="{C3380CC4-5D6E-409C-BE32-E72D297353CC}">
              <c16:uniqueId val="{00000008-9BD0-48CB-B5A0-659D956168C9}"/>
            </c:ext>
          </c:extLst>
        </c:ser>
        <c:ser>
          <c:idx val="9"/>
          <c:order val="9"/>
          <c:tx>
            <c:strRef>
              <c:f>'Table 5.1.1'!$B$13</c:f>
              <c:strCache>
                <c:ptCount val="1"/>
                <c:pt idx="0">
                  <c:v>Other payments*</c:v>
                </c:pt>
              </c:strCache>
            </c:strRef>
          </c:tx>
          <c:spPr>
            <a:solidFill>
              <a:srgbClr val="FF00FF"/>
            </a:solidFill>
            <a:ln w="12700">
              <a:solidFill>
                <a:srgbClr val="000000"/>
              </a:solidFill>
              <a:prstDash val="solid"/>
            </a:ln>
          </c:spPr>
          <c:invertIfNegative val="0"/>
          <c:val>
            <c:numRef>
              <c:f>('Table 5.1.1'!$D$13,'Table 5.1.1'!$F$13)</c:f>
              <c:numCache>
                <c:formatCode>0.0%</c:formatCode>
                <c:ptCount val="2"/>
                <c:pt idx="0">
                  <c:v>7.593928830390799E-2</c:v>
                </c:pt>
                <c:pt idx="1">
                  <c:v>7.6160292147302855E-2</c:v>
                </c:pt>
              </c:numCache>
            </c:numRef>
          </c:val>
          <c:extLst>
            <c:ext xmlns:c16="http://schemas.microsoft.com/office/drawing/2014/chart" uri="{C3380CC4-5D6E-409C-BE32-E72D297353CC}">
              <c16:uniqueId val="{00000009-9BD0-48CB-B5A0-659D956168C9}"/>
            </c:ext>
          </c:extLst>
        </c:ser>
        <c:dLbls>
          <c:showLegendKey val="0"/>
          <c:showVal val="0"/>
          <c:showCatName val="0"/>
          <c:showSerName val="0"/>
          <c:showPercent val="0"/>
          <c:showBubbleSize val="0"/>
        </c:dLbls>
        <c:gapWidth val="270"/>
        <c:shape val="box"/>
        <c:axId val="549864168"/>
        <c:axId val="1"/>
        <c:axId val="0"/>
      </c:bar3DChart>
      <c:catAx>
        <c:axId val="549864168"/>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64168"/>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'Figure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5.2.1'!#REF!</c:f>
              <c:numCache>
                <c:formatCode>General</c:formatCode>
                <c:ptCount val="1"/>
                <c:pt idx="0">
                  <c:v>1</c:v>
                </c:pt>
              </c:numCache>
            </c:numRef>
          </c:cat>
          <c:val>
            <c:numRef>
              <c:f>'Figure 5.2.1'!#REF!</c:f>
              <c:numCache>
                <c:formatCode>General</c:formatCode>
                <c:ptCount val="1"/>
                <c:pt idx="0">
                  <c:v>1</c:v>
                </c:pt>
              </c:numCache>
            </c:numRef>
          </c:val>
          <c:extLst>
            <c:ext xmlns:c16="http://schemas.microsoft.com/office/drawing/2014/chart" uri="{C3380CC4-5D6E-409C-BE32-E72D297353CC}">
              <c16:uniqueId val="{00000000-F8FB-4572-99D9-52C26535F56F}"/>
            </c:ext>
          </c:extLst>
        </c:ser>
        <c:dLbls>
          <c:showLegendKey val="0"/>
          <c:showVal val="1"/>
          <c:showCatName val="0"/>
          <c:showSerName val="0"/>
          <c:showPercent val="0"/>
          <c:showBubbleSize val="0"/>
        </c:dLbls>
        <c:gapWidth val="150"/>
        <c:axId val="549823168"/>
        <c:axId val="1"/>
      </c:barChart>
      <c:catAx>
        <c:axId val="54982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498231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'Figure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5.2.1'!#REF!</c:f>
              <c:numCache>
                <c:formatCode>General</c:formatCode>
                <c:ptCount val="1"/>
                <c:pt idx="0">
                  <c:v>1</c:v>
                </c:pt>
              </c:numCache>
            </c:numRef>
          </c:cat>
          <c:val>
            <c:numRef>
              <c:f>'Figure 5.2.1'!#REF!</c:f>
              <c:numCache>
                <c:formatCode>General</c:formatCode>
                <c:ptCount val="1"/>
                <c:pt idx="0">
                  <c:v>1</c:v>
                </c:pt>
              </c:numCache>
            </c:numRef>
          </c:val>
          <c:extLst>
            <c:ext xmlns:c16="http://schemas.microsoft.com/office/drawing/2014/chart" uri="{C3380CC4-5D6E-409C-BE32-E72D297353CC}">
              <c16:uniqueId val="{00000000-BE4A-400F-82B2-0F7249AF61C5}"/>
            </c:ext>
          </c:extLst>
        </c:ser>
        <c:dLbls>
          <c:showLegendKey val="0"/>
          <c:showVal val="1"/>
          <c:showCatName val="0"/>
          <c:showSerName val="0"/>
          <c:showPercent val="0"/>
          <c:showBubbleSize val="0"/>
        </c:dLbls>
        <c:gapWidth val="150"/>
        <c:axId val="549819232"/>
        <c:axId val="1"/>
      </c:barChart>
      <c:catAx>
        <c:axId val="54981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498192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33778115232021"/>
          <c:y val="8.2251429972563128E-2"/>
          <c:w val="0.7340162619088948"/>
          <c:h val="0.51515369298605329"/>
        </c:manualLayout>
      </c:layout>
      <c:barChart>
        <c:barDir val="col"/>
        <c:grouping val="clustered"/>
        <c:varyColors val="0"/>
        <c:ser>
          <c:idx val="1"/>
          <c:order val="0"/>
          <c:tx>
            <c:strRef>
              <c:f>'Figure 5.2.1'!$B$5</c:f>
              <c:strCache>
                <c:ptCount val="1"/>
                <c:pt idx="0">
                  <c:v>Daily average turonver, KZT bln.</c:v>
                </c:pt>
              </c:strCache>
            </c:strRef>
          </c:tx>
          <c:spPr>
            <a:solidFill>
              <a:srgbClr val="CCFFFF"/>
            </a:solidFill>
            <a:ln w="12700">
              <a:solidFill>
                <a:srgbClr val="000000"/>
              </a:solidFill>
              <a:prstDash val="solid"/>
            </a:ln>
          </c:spPr>
          <c:invertIfNegative val="0"/>
          <c:cat>
            <c:strRef>
              <c:f>'Figure 5.2.1'!$C$4:$H$4</c:f>
              <c:strCache>
                <c:ptCount val="6"/>
                <c:pt idx="0">
                  <c:v>2005</c:v>
                </c:pt>
                <c:pt idx="1">
                  <c:v>2006</c:v>
                </c:pt>
                <c:pt idx="2">
                  <c:v>2007</c:v>
                </c:pt>
                <c:pt idx="3">
                  <c:v>2008</c:v>
                </c:pt>
                <c:pt idx="4">
                  <c:v>2009</c:v>
                </c:pt>
                <c:pt idx="5">
                  <c:v>9 mon. 2010</c:v>
                </c:pt>
              </c:strCache>
            </c:strRef>
          </c:cat>
          <c:val>
            <c:numRef>
              <c:f>'Figure 5.2.1'!$C$5:$H$5</c:f>
              <c:numCache>
                <c:formatCode>0.0</c:formatCode>
                <c:ptCount val="6"/>
                <c:pt idx="0">
                  <c:v>201</c:v>
                </c:pt>
                <c:pt idx="1">
                  <c:v>372.6</c:v>
                </c:pt>
                <c:pt idx="2">
                  <c:v>564.59393215766738</c:v>
                </c:pt>
                <c:pt idx="3">
                  <c:v>560.47574442261748</c:v>
                </c:pt>
                <c:pt idx="4">
                  <c:v>630.53553316772388</c:v>
                </c:pt>
                <c:pt idx="5">
                  <c:v>739.89930914158288</c:v>
                </c:pt>
              </c:numCache>
            </c:numRef>
          </c:val>
          <c:extLst>
            <c:ext xmlns:c16="http://schemas.microsoft.com/office/drawing/2014/chart" uri="{C3380CC4-5D6E-409C-BE32-E72D297353CC}">
              <c16:uniqueId val="{00000000-D9D5-42FB-B4AE-4E0402603E5A}"/>
            </c:ext>
          </c:extLst>
        </c:ser>
        <c:ser>
          <c:idx val="0"/>
          <c:order val="1"/>
          <c:tx>
            <c:strRef>
              <c:f>'Figure 5.2.1'!$B$6</c:f>
              <c:strCache>
                <c:ptCount val="1"/>
                <c:pt idx="0">
                  <c:v>Average opening balance for the period, KZT bln.</c:v>
                </c:pt>
              </c:strCache>
            </c:strRef>
          </c:tx>
          <c:spPr>
            <a:solidFill>
              <a:srgbClr val="FFFF00"/>
            </a:solidFill>
            <a:ln w="12700">
              <a:solidFill>
                <a:srgbClr val="000000"/>
              </a:solidFill>
              <a:prstDash val="solid"/>
            </a:ln>
          </c:spPr>
          <c:invertIfNegative val="0"/>
          <c:cat>
            <c:strRef>
              <c:f>'Figure 5.2.1'!$C$4:$H$4</c:f>
              <c:strCache>
                <c:ptCount val="6"/>
                <c:pt idx="0">
                  <c:v>2005</c:v>
                </c:pt>
                <c:pt idx="1">
                  <c:v>2006</c:v>
                </c:pt>
                <c:pt idx="2">
                  <c:v>2007</c:v>
                </c:pt>
                <c:pt idx="3">
                  <c:v>2008</c:v>
                </c:pt>
                <c:pt idx="4">
                  <c:v>2009</c:v>
                </c:pt>
                <c:pt idx="5">
                  <c:v>9 mon. 2010</c:v>
                </c:pt>
              </c:strCache>
            </c:strRef>
          </c:cat>
          <c:val>
            <c:numRef>
              <c:f>'Figure 5.2.1'!$C$6:$H$6</c:f>
              <c:numCache>
                <c:formatCode>0.0</c:formatCode>
                <c:ptCount val="6"/>
                <c:pt idx="0">
                  <c:v>143</c:v>
                </c:pt>
                <c:pt idx="1">
                  <c:v>350.5</c:v>
                </c:pt>
                <c:pt idx="2">
                  <c:v>580.28009431632006</c:v>
                </c:pt>
                <c:pt idx="3">
                  <c:v>531.86095116758577</c:v>
                </c:pt>
                <c:pt idx="4">
                  <c:v>578.28249256276183</c:v>
                </c:pt>
                <c:pt idx="5">
                  <c:v>712.3420350220722</c:v>
                </c:pt>
              </c:numCache>
            </c:numRef>
          </c:val>
          <c:extLst>
            <c:ext xmlns:c16="http://schemas.microsoft.com/office/drawing/2014/chart" uri="{C3380CC4-5D6E-409C-BE32-E72D297353CC}">
              <c16:uniqueId val="{00000001-D9D5-42FB-B4AE-4E0402603E5A}"/>
            </c:ext>
          </c:extLst>
        </c:ser>
        <c:dLbls>
          <c:showLegendKey val="0"/>
          <c:showVal val="0"/>
          <c:showCatName val="0"/>
          <c:showSerName val="0"/>
          <c:showPercent val="0"/>
          <c:showBubbleSize val="0"/>
        </c:dLbls>
        <c:gapWidth val="150"/>
        <c:axId val="549823824"/>
        <c:axId val="1"/>
      </c:barChart>
      <c:lineChart>
        <c:grouping val="standard"/>
        <c:varyColors val="0"/>
        <c:ser>
          <c:idx val="2"/>
          <c:order val="2"/>
          <c:tx>
            <c:strRef>
              <c:f>'Figure 5.2.1'!$B$7</c:f>
              <c:strCache>
                <c:ptCount val="1"/>
                <c:pt idx="0">
                  <c:v>MLR average for period (right axis)</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'Figure 5.2.1'!$C$4:$H$4</c:f>
              <c:strCache>
                <c:ptCount val="6"/>
                <c:pt idx="0">
                  <c:v>2005</c:v>
                </c:pt>
                <c:pt idx="1">
                  <c:v>2006</c:v>
                </c:pt>
                <c:pt idx="2">
                  <c:v>2007</c:v>
                </c:pt>
                <c:pt idx="3">
                  <c:v>2008</c:v>
                </c:pt>
                <c:pt idx="4">
                  <c:v>2009</c:v>
                </c:pt>
                <c:pt idx="5">
                  <c:v>9 mon. 2010</c:v>
                </c:pt>
              </c:strCache>
            </c:strRef>
          </c:cat>
          <c:val>
            <c:numRef>
              <c:f>'Figure 5.2.1'!$C$7:$H$7</c:f>
              <c:numCache>
                <c:formatCode>0.00</c:formatCode>
                <c:ptCount val="6"/>
                <c:pt idx="0">
                  <c:v>0.78</c:v>
                </c:pt>
                <c:pt idx="1">
                  <c:v>1.04</c:v>
                </c:pt>
                <c:pt idx="2">
                  <c:v>1.1608768414184933</c:v>
                </c:pt>
                <c:pt idx="3">
                  <c:v>1.0355415222145865</c:v>
                </c:pt>
                <c:pt idx="4">
                  <c:v>1.0539234284918217</c:v>
                </c:pt>
                <c:pt idx="5">
                  <c:v>1.0932173795631097</c:v>
                </c:pt>
              </c:numCache>
            </c:numRef>
          </c:val>
          <c:smooth val="0"/>
          <c:extLst>
            <c:ext xmlns:c16="http://schemas.microsoft.com/office/drawing/2014/chart" uri="{C3380CC4-5D6E-409C-BE32-E72D297353CC}">
              <c16:uniqueId val="{00000002-D9D5-42FB-B4AE-4E0402603E5A}"/>
            </c:ext>
          </c:extLst>
        </c:ser>
        <c:ser>
          <c:idx val="3"/>
          <c:order val="3"/>
          <c:tx>
            <c:strRef>
              <c:f>'Figure 5.2.1'!$B$8</c:f>
              <c:strCache>
                <c:ptCount val="1"/>
                <c:pt idx="0">
                  <c:v>MTR average for period (right axis)</c:v>
                </c:pt>
              </c:strCache>
            </c:strRef>
          </c:tx>
          <c:spPr>
            <a:ln w="25400">
              <a:solidFill>
                <a:srgbClr val="0000FF"/>
              </a:solidFill>
              <a:prstDash val="solid"/>
            </a:ln>
          </c:spPr>
          <c:marker>
            <c:symbol val="x"/>
            <c:size val="5"/>
            <c:spPr>
              <a:solidFill>
                <a:srgbClr val="00FFFF"/>
              </a:solidFill>
              <a:ln>
                <a:solidFill>
                  <a:srgbClr val="0000FF"/>
                </a:solidFill>
                <a:prstDash val="solid"/>
              </a:ln>
            </c:spPr>
          </c:marker>
          <c:cat>
            <c:strRef>
              <c:f>'Figure 5.2.1'!$C$4:$H$4</c:f>
              <c:strCache>
                <c:ptCount val="6"/>
                <c:pt idx="0">
                  <c:v>2005</c:v>
                </c:pt>
                <c:pt idx="1">
                  <c:v>2006</c:v>
                </c:pt>
                <c:pt idx="2">
                  <c:v>2007</c:v>
                </c:pt>
                <c:pt idx="3">
                  <c:v>2008</c:v>
                </c:pt>
                <c:pt idx="4">
                  <c:v>2009</c:v>
                </c:pt>
                <c:pt idx="5">
                  <c:v>9 mon. 2010</c:v>
                </c:pt>
              </c:strCache>
            </c:strRef>
          </c:cat>
          <c:val>
            <c:numRef>
              <c:f>'Figure 5.2.1'!$C$8:$H$8</c:f>
              <c:numCache>
                <c:formatCode>0.00</c:formatCode>
                <c:ptCount val="6"/>
                <c:pt idx="0">
                  <c:v>1.43</c:v>
                </c:pt>
                <c:pt idx="1">
                  <c:v>1.07</c:v>
                </c:pt>
                <c:pt idx="2">
                  <c:v>1.0445603634672649</c:v>
                </c:pt>
                <c:pt idx="3">
                  <c:v>1.0551450670407705</c:v>
                </c:pt>
                <c:pt idx="4">
                  <c:v>1.0948742203085007</c:v>
                </c:pt>
                <c:pt idx="5">
                  <c:v>1.0401844555241542</c:v>
                </c:pt>
              </c:numCache>
            </c:numRef>
          </c:val>
          <c:smooth val="0"/>
          <c:extLst>
            <c:ext xmlns:c16="http://schemas.microsoft.com/office/drawing/2014/chart" uri="{C3380CC4-5D6E-409C-BE32-E72D297353CC}">
              <c16:uniqueId val="{00000003-D9D5-42FB-B4AE-4E0402603E5A}"/>
            </c:ext>
          </c:extLst>
        </c:ser>
        <c:dLbls>
          <c:showLegendKey val="0"/>
          <c:showVal val="0"/>
          <c:showCatName val="0"/>
          <c:showSerName val="0"/>
          <c:showPercent val="0"/>
          <c:showBubbleSize val="0"/>
        </c:dLbls>
        <c:marker val="1"/>
        <c:smooth val="0"/>
        <c:axId val="3"/>
        <c:axId val="4"/>
      </c:lineChart>
      <c:catAx>
        <c:axId val="54982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8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3.0690537084398978E-2"/>
              <c:y val="0.1601736146618036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49823824"/>
        <c:crosses val="autoZero"/>
        <c:crossBetween val="between"/>
        <c:majorUnit val="20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
          <c:min val="0.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437350893798121"/>
              <c:y val="0.2857156491802160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5"/>
      </c:valAx>
      <c:spPr>
        <a:noFill/>
        <a:ln w="25400">
          <a:noFill/>
        </a:ln>
      </c:spPr>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12531984959420156"/>
          <c:y val="0.74892091501333791"/>
          <c:w val="0.80562760453415283"/>
          <c:h val="0.225109176767014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54869195547497"/>
          <c:y val="6.4815107851869266E-2"/>
          <c:w val="0.61935581425751995"/>
          <c:h val="0.59259527178851901"/>
        </c:manualLayout>
      </c:layout>
      <c:barChart>
        <c:barDir val="col"/>
        <c:grouping val="stacked"/>
        <c:varyColors val="0"/>
        <c:ser>
          <c:idx val="1"/>
          <c:order val="0"/>
          <c:tx>
            <c:strRef>
              <c:f>'Figure 5.2.2'!$B$6</c:f>
              <c:strCache>
                <c:ptCount val="1"/>
                <c:pt idx="0">
                  <c:v>Document amount, in KZT bln.</c:v>
                </c:pt>
              </c:strCache>
            </c:strRef>
          </c:tx>
          <c:spPr>
            <a:solidFill>
              <a:srgbClr val="00FF00"/>
            </a:solidFill>
            <a:ln w="12700">
              <a:solidFill>
                <a:srgbClr val="000000"/>
              </a:solidFill>
              <a:prstDash val="solid"/>
            </a:ln>
          </c:spPr>
          <c:invertIfNegative val="0"/>
          <c:cat>
            <c:strRef>
              <c:f>'Figure 5.2.2'!$C$4:$H$4</c:f>
              <c:strCache>
                <c:ptCount val="6"/>
                <c:pt idx="0">
                  <c:v>2005</c:v>
                </c:pt>
                <c:pt idx="1">
                  <c:v>2006</c:v>
                </c:pt>
                <c:pt idx="2">
                  <c:v>2007</c:v>
                </c:pt>
                <c:pt idx="3">
                  <c:v>2008</c:v>
                </c:pt>
                <c:pt idx="4">
                  <c:v>2009</c:v>
                </c:pt>
                <c:pt idx="5">
                  <c:v>9 mon. 2010</c:v>
                </c:pt>
              </c:strCache>
            </c:strRef>
          </c:cat>
          <c:val>
            <c:numRef>
              <c:f>'Figure 5.2.2'!$C$6:$H$6</c:f>
              <c:numCache>
                <c:formatCode>#\ ##0.0</c:formatCode>
                <c:ptCount val="6"/>
                <c:pt idx="0">
                  <c:v>239.71467269727026</c:v>
                </c:pt>
                <c:pt idx="1">
                  <c:v>534.98837359298989</c:v>
                </c:pt>
                <c:pt idx="2">
                  <c:v>1574.274898948001</c:v>
                </c:pt>
                <c:pt idx="3">
                  <c:v>1163.0120192622403</c:v>
                </c:pt>
                <c:pt idx="4">
                  <c:v>557.9176002776818</c:v>
                </c:pt>
                <c:pt idx="5">
                  <c:v>555.53196426746024</c:v>
                </c:pt>
              </c:numCache>
            </c:numRef>
          </c:val>
          <c:extLst>
            <c:ext xmlns:c16="http://schemas.microsoft.com/office/drawing/2014/chart" uri="{C3380CC4-5D6E-409C-BE32-E72D297353CC}">
              <c16:uniqueId val="{00000000-B45C-4764-83A1-5E2CD56A68D6}"/>
            </c:ext>
          </c:extLst>
        </c:ser>
        <c:dLbls>
          <c:showLegendKey val="0"/>
          <c:showVal val="0"/>
          <c:showCatName val="0"/>
          <c:showSerName val="0"/>
          <c:showPercent val="0"/>
          <c:showBubbleSize val="0"/>
        </c:dLbls>
        <c:gapWidth val="150"/>
        <c:overlap val="100"/>
        <c:axId val="549825464"/>
        <c:axId val="1"/>
      </c:barChart>
      <c:lineChart>
        <c:grouping val="standard"/>
        <c:varyColors val="0"/>
        <c:ser>
          <c:idx val="0"/>
          <c:order val="1"/>
          <c:tx>
            <c:strRef>
              <c:f>'Figure 5.2.2'!$B$7</c:f>
              <c:strCache>
                <c:ptCount val="1"/>
                <c:pt idx="0">
                  <c:v>Number of documents, in units (right axis)</c:v>
                </c:pt>
              </c:strCache>
            </c:strRef>
          </c:tx>
          <c:spPr>
            <a:ln w="25400">
              <a:solidFill>
                <a:srgbClr val="800000"/>
              </a:solidFill>
              <a:prstDash val="solid"/>
            </a:ln>
          </c:spPr>
          <c:marker>
            <c:symbol val="diamond"/>
            <c:size val="6"/>
            <c:spPr>
              <a:solidFill>
                <a:srgbClr val="800000"/>
              </a:solidFill>
              <a:ln>
                <a:solidFill>
                  <a:srgbClr val="800000"/>
                </a:solidFill>
                <a:prstDash val="solid"/>
              </a:ln>
              <a:effectLst>
                <a:outerShdw dist="35921" dir="2700000" algn="br">
                  <a:srgbClr val="000000"/>
                </a:outerShdw>
              </a:effectLst>
            </c:spPr>
          </c:marker>
          <c:val>
            <c:numRef>
              <c:f>'Figure 5.2.2'!$C$7:$H$7</c:f>
              <c:numCache>
                <c:formatCode>_-* #\ ##0_р_._-;\-* #\ ##0_р_._-;_-* "-"??_р_._-;_-@_-</c:formatCode>
                <c:ptCount val="6"/>
                <c:pt idx="0">
                  <c:v>10754</c:v>
                </c:pt>
                <c:pt idx="1">
                  <c:v>13139</c:v>
                </c:pt>
                <c:pt idx="2">
                  <c:v>37742</c:v>
                </c:pt>
                <c:pt idx="3">
                  <c:v>17266</c:v>
                </c:pt>
                <c:pt idx="4">
                  <c:v>16557</c:v>
                </c:pt>
                <c:pt idx="5">
                  <c:v>10196</c:v>
                </c:pt>
              </c:numCache>
            </c:numRef>
          </c:val>
          <c:smooth val="0"/>
          <c:extLst>
            <c:ext xmlns:c16="http://schemas.microsoft.com/office/drawing/2014/chart" uri="{C3380CC4-5D6E-409C-BE32-E72D297353CC}">
              <c16:uniqueId val="{00000001-B45C-4764-83A1-5E2CD56A68D6}"/>
            </c:ext>
          </c:extLst>
        </c:ser>
        <c:dLbls>
          <c:showLegendKey val="0"/>
          <c:showVal val="0"/>
          <c:showCatName val="0"/>
          <c:showSerName val="0"/>
          <c:showPercent val="0"/>
          <c:showBubbleSize val="0"/>
        </c:dLbls>
        <c:marker val="1"/>
        <c:smooth val="0"/>
        <c:axId val="3"/>
        <c:axId val="4"/>
      </c:lineChart>
      <c:catAx>
        <c:axId val="549825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6129032258064516E-2"/>
              <c:y val="0.208334305434042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25464"/>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2903361273389207"/>
              <c:y val="0.2962977544473607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000"/>
      </c:valAx>
      <c:spPr>
        <a:noFill/>
        <a:ln w="25400">
          <a:noFill/>
        </a:ln>
      </c:spPr>
    </c:plotArea>
    <c:legend>
      <c:legendPos val="r"/>
      <c:layout>
        <c:manualLayout>
          <c:xMode val="edge"/>
          <c:yMode val="edge"/>
          <c:x val="1.6129032258064516E-2"/>
          <c:y val="0.81018518518518523"/>
          <c:w val="0.95161290322580649"/>
          <c:h val="0.175925925925925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69483400606113"/>
          <c:y val="6.3636504875055205E-2"/>
          <c:w val="0.71556990838134527"/>
          <c:h val="0.57272854387549688"/>
        </c:manualLayout>
      </c:layout>
      <c:barChart>
        <c:barDir val="col"/>
        <c:grouping val="stacked"/>
        <c:varyColors val="0"/>
        <c:ser>
          <c:idx val="1"/>
          <c:order val="0"/>
          <c:tx>
            <c:strRef>
              <c:f>'Figure 5.2.2'!$B$9</c:f>
              <c:strCache>
                <c:ptCount val="1"/>
                <c:pt idx="0">
                  <c:v>Document amount, in KZT bln.</c:v>
                </c:pt>
              </c:strCache>
            </c:strRef>
          </c:tx>
          <c:spPr>
            <a:solidFill>
              <a:srgbClr val="FFFF00"/>
            </a:solidFill>
            <a:ln w="12700">
              <a:solidFill>
                <a:srgbClr val="000000"/>
              </a:solidFill>
              <a:prstDash val="solid"/>
            </a:ln>
          </c:spPr>
          <c:invertIfNegative val="0"/>
          <c:cat>
            <c:strRef>
              <c:f>'Figure 5.2.2'!$C$4:$H$4</c:f>
              <c:strCache>
                <c:ptCount val="6"/>
                <c:pt idx="0">
                  <c:v>2005</c:v>
                </c:pt>
                <c:pt idx="1">
                  <c:v>2006</c:v>
                </c:pt>
                <c:pt idx="2">
                  <c:v>2007</c:v>
                </c:pt>
                <c:pt idx="3">
                  <c:v>2008</c:v>
                </c:pt>
                <c:pt idx="4">
                  <c:v>2009</c:v>
                </c:pt>
                <c:pt idx="5">
                  <c:v>9 mon. 2010</c:v>
                </c:pt>
              </c:strCache>
            </c:strRef>
          </c:cat>
          <c:val>
            <c:numRef>
              <c:f>'Figure 5.2.2'!$C$9:$H$9</c:f>
              <c:numCache>
                <c:formatCode>#\ ##0.0</c:formatCode>
                <c:ptCount val="6"/>
                <c:pt idx="0">
                  <c:v>0.71660000000000001</c:v>
                </c:pt>
                <c:pt idx="1">
                  <c:v>48.0886</c:v>
                </c:pt>
                <c:pt idx="2">
                  <c:v>224.9522</c:v>
                </c:pt>
                <c:pt idx="3">
                  <c:v>151.78156106863</c:v>
                </c:pt>
                <c:pt idx="4">
                  <c:v>7.9078286795999997</c:v>
                </c:pt>
                <c:pt idx="5">
                  <c:v>7.0650070850000004</c:v>
                </c:pt>
              </c:numCache>
            </c:numRef>
          </c:val>
          <c:extLst>
            <c:ext xmlns:c16="http://schemas.microsoft.com/office/drawing/2014/chart" uri="{C3380CC4-5D6E-409C-BE32-E72D297353CC}">
              <c16:uniqueId val="{00000000-BAB7-431E-A815-84030634AA60}"/>
            </c:ext>
          </c:extLst>
        </c:ser>
        <c:dLbls>
          <c:showLegendKey val="0"/>
          <c:showVal val="0"/>
          <c:showCatName val="0"/>
          <c:showSerName val="0"/>
          <c:showPercent val="0"/>
          <c:showBubbleSize val="0"/>
        </c:dLbls>
        <c:gapWidth val="150"/>
        <c:overlap val="100"/>
        <c:axId val="549833664"/>
        <c:axId val="1"/>
      </c:barChart>
      <c:lineChart>
        <c:grouping val="standard"/>
        <c:varyColors val="0"/>
        <c:ser>
          <c:idx val="0"/>
          <c:order val="1"/>
          <c:tx>
            <c:strRef>
              <c:f>'Figure 5.2.2'!$B$10</c:f>
              <c:strCache>
                <c:ptCount val="1"/>
                <c:pt idx="0">
                  <c:v>Number of documents, in units (right axis)</c:v>
                </c:pt>
              </c:strCache>
            </c:strRef>
          </c:tx>
          <c:spPr>
            <a:ln w="25400">
              <a:solidFill>
                <a:srgbClr val="FF00FF"/>
              </a:solidFill>
              <a:prstDash val="solid"/>
            </a:ln>
          </c:spPr>
          <c:marker>
            <c:symbol val="circle"/>
            <c:size val="6"/>
            <c:spPr>
              <a:solidFill>
                <a:srgbClr val="FF00FF"/>
              </a:solidFill>
              <a:ln>
                <a:solidFill>
                  <a:srgbClr val="FF00FF"/>
                </a:solidFill>
                <a:prstDash val="solid"/>
              </a:ln>
              <a:effectLst>
                <a:outerShdw dist="35921" dir="2700000" algn="br">
                  <a:srgbClr val="000000"/>
                </a:outerShdw>
              </a:effectLst>
            </c:spPr>
          </c:marker>
          <c:val>
            <c:numRef>
              <c:f>'Figure 5.2.2'!$C$10:$H$10</c:f>
              <c:numCache>
                <c:formatCode>#,##0</c:formatCode>
                <c:ptCount val="6"/>
                <c:pt idx="0">
                  <c:v>27</c:v>
                </c:pt>
                <c:pt idx="1">
                  <c:v>39</c:v>
                </c:pt>
                <c:pt idx="2">
                  <c:v>26</c:v>
                </c:pt>
                <c:pt idx="3">
                  <c:v>13</c:v>
                </c:pt>
                <c:pt idx="4">
                  <c:v>30</c:v>
                </c:pt>
                <c:pt idx="5">
                  <c:v>5</c:v>
                </c:pt>
              </c:numCache>
            </c:numRef>
          </c:val>
          <c:smooth val="0"/>
          <c:extLst>
            <c:ext xmlns:c16="http://schemas.microsoft.com/office/drawing/2014/chart" uri="{C3380CC4-5D6E-409C-BE32-E72D297353CC}">
              <c16:uniqueId val="{00000001-BAB7-431E-A815-84030634AA60}"/>
            </c:ext>
          </c:extLst>
        </c:ser>
        <c:dLbls>
          <c:showLegendKey val="0"/>
          <c:showVal val="0"/>
          <c:showCatName val="0"/>
          <c:showSerName val="0"/>
          <c:showPercent val="0"/>
          <c:showBubbleSize val="0"/>
        </c:dLbls>
        <c:marker val="1"/>
        <c:smooth val="0"/>
        <c:axId val="3"/>
        <c:axId val="4"/>
      </c:lineChart>
      <c:catAx>
        <c:axId val="549833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4970059880239521E-2"/>
              <c:y val="0.200000477213075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3664"/>
        <c:crosses val="autoZero"/>
        <c:crossBetween val="between"/>
        <c:majorUnit val="60"/>
        <c:minorUnit val="36"/>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4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3413299385480997"/>
              <c:y val="0.3090913863039846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
        <c:minorUnit val="1"/>
      </c:valAx>
      <c:spPr>
        <a:noFill/>
        <a:ln w="25400">
          <a:noFill/>
        </a:ln>
      </c:spPr>
    </c:plotArea>
    <c:legend>
      <c:legendPos val="b"/>
      <c:layout>
        <c:manualLayout>
          <c:xMode val="edge"/>
          <c:yMode val="edge"/>
          <c:wMode val="edge"/>
          <c:hMode val="edge"/>
          <c:x val="2.6946107784431138E-2"/>
          <c:y val="0.81363827248866616"/>
          <c:w val="0.98802520942367233"/>
          <c:h val="0.9500023860653781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1113356246368"/>
          <c:y val="6.7729083665338641E-2"/>
          <c:w val="0.79049759392041741"/>
          <c:h val="0.61752988047808766"/>
        </c:manualLayout>
      </c:layout>
      <c:barChart>
        <c:barDir val="col"/>
        <c:grouping val="clustered"/>
        <c:varyColors val="0"/>
        <c:ser>
          <c:idx val="1"/>
          <c:order val="0"/>
          <c:tx>
            <c:strRef>
              <c:f>'Figure 5.2.3'!$B$5</c:f>
              <c:strCache>
                <c:ptCount val="1"/>
                <c:pt idx="0">
                  <c:v>Daily average users' turnover, KZT bln.</c:v>
                </c:pt>
              </c:strCache>
            </c:strRef>
          </c:tx>
          <c:spPr>
            <a:solidFill>
              <a:srgbClr val="CCFFFF"/>
            </a:solidFill>
            <a:ln w="12700">
              <a:solidFill>
                <a:srgbClr val="000000"/>
              </a:solidFill>
              <a:prstDash val="solid"/>
            </a:ln>
          </c:spPr>
          <c:invertIfNegative val="0"/>
          <c:cat>
            <c:strRef>
              <c:f>'Figure 5.2.3'!$C$4:$H$4</c:f>
              <c:strCache>
                <c:ptCount val="6"/>
                <c:pt idx="0">
                  <c:v>2005</c:v>
                </c:pt>
                <c:pt idx="1">
                  <c:v>2006</c:v>
                </c:pt>
                <c:pt idx="2">
                  <c:v>2007</c:v>
                </c:pt>
                <c:pt idx="3">
                  <c:v>2008</c:v>
                </c:pt>
                <c:pt idx="4">
                  <c:v>2009</c:v>
                </c:pt>
                <c:pt idx="5">
                  <c:v>9 mon. 2010</c:v>
                </c:pt>
              </c:strCache>
            </c:strRef>
          </c:cat>
          <c:val>
            <c:numRef>
              <c:f>'Figure 5.2.3'!$C$5:$H$5</c:f>
              <c:numCache>
                <c:formatCode>General</c:formatCode>
                <c:ptCount val="6"/>
                <c:pt idx="0">
                  <c:v>5.8</c:v>
                </c:pt>
                <c:pt idx="1">
                  <c:v>7.8</c:v>
                </c:pt>
                <c:pt idx="2" formatCode="0.0">
                  <c:v>9.2236267509274796</c:v>
                </c:pt>
                <c:pt idx="3" formatCode="0.0">
                  <c:v>9.2161339767824604</c:v>
                </c:pt>
                <c:pt idx="4" formatCode="0.0">
                  <c:v>11.013090148118236</c:v>
                </c:pt>
                <c:pt idx="5" formatCode="0.0">
                  <c:v>12.681397307110112</c:v>
                </c:pt>
              </c:numCache>
            </c:numRef>
          </c:val>
          <c:extLst>
            <c:ext xmlns:c16="http://schemas.microsoft.com/office/drawing/2014/chart" uri="{C3380CC4-5D6E-409C-BE32-E72D297353CC}">
              <c16:uniqueId val="{00000000-C9FE-454B-9BAD-ED36B09BF769}"/>
            </c:ext>
          </c:extLst>
        </c:ser>
        <c:ser>
          <c:idx val="0"/>
          <c:order val="1"/>
          <c:tx>
            <c:strRef>
              <c:f>'Figure 5.2.3'!$B$6</c:f>
              <c:strCache>
                <c:ptCount val="1"/>
                <c:pt idx="0">
                  <c:v>Average amount of users net position (AUNP), KZT bln.</c:v>
                </c:pt>
              </c:strCache>
            </c:strRef>
          </c:tx>
          <c:spPr>
            <a:solidFill>
              <a:srgbClr val="FFFF00"/>
            </a:solidFill>
            <a:ln w="12700">
              <a:solidFill>
                <a:srgbClr val="000000"/>
              </a:solidFill>
              <a:prstDash val="solid"/>
            </a:ln>
          </c:spPr>
          <c:invertIfNegative val="0"/>
          <c:cat>
            <c:strRef>
              <c:f>'Figure 5.2.3'!$C$4:$H$4</c:f>
              <c:strCache>
                <c:ptCount val="6"/>
                <c:pt idx="0">
                  <c:v>2005</c:v>
                </c:pt>
                <c:pt idx="1">
                  <c:v>2006</c:v>
                </c:pt>
                <c:pt idx="2">
                  <c:v>2007</c:v>
                </c:pt>
                <c:pt idx="3">
                  <c:v>2008</c:v>
                </c:pt>
                <c:pt idx="4">
                  <c:v>2009</c:v>
                </c:pt>
                <c:pt idx="5">
                  <c:v>9 mon. 2010</c:v>
                </c:pt>
              </c:strCache>
            </c:strRef>
          </c:cat>
          <c:val>
            <c:numRef>
              <c:f>'Figure 5.2.3'!$C$6:$H$6</c:f>
              <c:numCache>
                <c:formatCode>General</c:formatCode>
                <c:ptCount val="6"/>
                <c:pt idx="0">
                  <c:v>1.23</c:v>
                </c:pt>
                <c:pt idx="1">
                  <c:v>1.72</c:v>
                </c:pt>
                <c:pt idx="2" formatCode="0.00">
                  <c:v>2.2226044490469619</c:v>
                </c:pt>
                <c:pt idx="3" formatCode="0.00">
                  <c:v>2.5329901026954218</c:v>
                </c:pt>
                <c:pt idx="4" formatCode="0.00">
                  <c:v>2.2367385476134944</c:v>
                </c:pt>
                <c:pt idx="5" formatCode="0.00">
                  <c:v>2.5584230582296197</c:v>
                </c:pt>
              </c:numCache>
            </c:numRef>
          </c:val>
          <c:extLst>
            <c:ext xmlns:c16="http://schemas.microsoft.com/office/drawing/2014/chart" uri="{C3380CC4-5D6E-409C-BE32-E72D297353CC}">
              <c16:uniqueId val="{00000001-C9FE-454B-9BAD-ED36B09BF769}"/>
            </c:ext>
          </c:extLst>
        </c:ser>
        <c:dLbls>
          <c:showLegendKey val="0"/>
          <c:showVal val="0"/>
          <c:showCatName val="0"/>
          <c:showSerName val="0"/>
          <c:showPercent val="0"/>
          <c:showBubbleSize val="0"/>
        </c:dLbls>
        <c:gapWidth val="150"/>
        <c:axId val="549831696"/>
        <c:axId val="1"/>
      </c:barChart>
      <c:lineChart>
        <c:grouping val="standard"/>
        <c:varyColors val="0"/>
        <c:ser>
          <c:idx val="2"/>
          <c:order val="2"/>
          <c:tx>
            <c:strRef>
              <c:f>'Figure 5.2.3'!$B$7</c:f>
              <c:strCache>
                <c:ptCount val="1"/>
                <c:pt idx="0">
                  <c:v>Money Turnover Ratio in ICS in average for period (right axis)</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'Figure 5.2.3'!$C$4:$H$4</c:f>
              <c:strCache>
                <c:ptCount val="6"/>
                <c:pt idx="0">
                  <c:v>2005</c:v>
                </c:pt>
                <c:pt idx="1">
                  <c:v>2006</c:v>
                </c:pt>
                <c:pt idx="2">
                  <c:v>2007</c:v>
                </c:pt>
                <c:pt idx="3">
                  <c:v>2008</c:v>
                </c:pt>
                <c:pt idx="4">
                  <c:v>2009</c:v>
                </c:pt>
                <c:pt idx="5">
                  <c:v>9 mon. 2010</c:v>
                </c:pt>
              </c:strCache>
            </c:strRef>
          </c:cat>
          <c:val>
            <c:numRef>
              <c:f>'Figure 5.2.3'!$C$7:$H$7</c:f>
              <c:numCache>
                <c:formatCode>0.00</c:formatCode>
                <c:ptCount val="6"/>
                <c:pt idx="0">
                  <c:v>5.0641289599240507</c:v>
                </c:pt>
                <c:pt idx="1">
                  <c:v>4.9014795593584282</c:v>
                </c:pt>
                <c:pt idx="2">
                  <c:v>4.5510470839571511</c:v>
                </c:pt>
                <c:pt idx="3">
                  <c:v>3.9453860304385251</c:v>
                </c:pt>
                <c:pt idx="4">
                  <c:v>5.2760949322164894</c:v>
                </c:pt>
                <c:pt idx="5">
                  <c:v>5.1818718810985143</c:v>
                </c:pt>
              </c:numCache>
            </c:numRef>
          </c:val>
          <c:smooth val="0"/>
          <c:extLst>
            <c:ext xmlns:c16="http://schemas.microsoft.com/office/drawing/2014/chart" uri="{C3380CC4-5D6E-409C-BE32-E72D297353CC}">
              <c16:uniqueId val="{00000002-C9FE-454B-9BAD-ED36B09BF769}"/>
            </c:ext>
          </c:extLst>
        </c:ser>
        <c:dLbls>
          <c:showLegendKey val="0"/>
          <c:showVal val="0"/>
          <c:showCatName val="0"/>
          <c:showSerName val="0"/>
          <c:showPercent val="0"/>
          <c:showBubbleSize val="0"/>
        </c:dLbls>
        <c:marker val="1"/>
        <c:smooth val="0"/>
        <c:axId val="3"/>
        <c:axId val="4"/>
      </c:lineChart>
      <c:catAx>
        <c:axId val="549831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591792656587473E-2"/>
              <c:y val="0.2031872509960159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31696"/>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6"/>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units</a:t>
                </a:r>
              </a:p>
            </c:rich>
          </c:tx>
          <c:layout>
            <c:manualLayout>
              <c:xMode val="edge"/>
              <c:yMode val="edge"/>
              <c:x val="0.95032488109612645"/>
              <c:y val="0.2629482071713147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2"/>
        <c:minorUnit val="1"/>
      </c:valAx>
      <c:spPr>
        <a:noFill/>
        <a:ln w="25400">
          <a:noFill/>
        </a:ln>
      </c:spPr>
    </c:plotArea>
    <c:legend>
      <c:legendPos val="r"/>
      <c:layout>
        <c:manualLayout>
          <c:xMode val="edge"/>
          <c:yMode val="edge"/>
          <c:wMode val="edge"/>
          <c:hMode val="edge"/>
          <c:x val="3.6717062634989202E-2"/>
          <c:y val="0.77290836653386452"/>
          <c:w val="0.98704194373111565"/>
          <c:h val="0.988047808764940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453781512605"/>
          <c:y val="5.1470588235294115E-2"/>
          <c:w val="0.77941176470588236"/>
          <c:h val="0.69485294117647056"/>
        </c:manualLayout>
      </c:layout>
      <c:areaChart>
        <c:grouping val="standard"/>
        <c:varyColors val="0"/>
        <c:ser>
          <c:idx val="4"/>
          <c:order val="1"/>
          <c:tx>
            <c:strRef>
              <c:f>'Figure 6.1.1'!$B$11</c:f>
              <c:strCache>
                <c:ptCount val="1"/>
                <c:pt idx="0">
                  <c:v>Net  purchase by NBRK</c:v>
                </c:pt>
              </c:strCache>
            </c:strRef>
          </c:tx>
          <c:spPr>
            <a:solidFill>
              <a:srgbClr val="00FF00"/>
            </a:solidFill>
            <a:ln w="12700">
              <a:solidFill>
                <a:srgbClr val="000000"/>
              </a:solidFill>
              <a:prstDash val="solid"/>
            </a:ln>
          </c:spPr>
          <c:cat>
            <c:strRef>
              <c:f>'Figure 6.1.1'!$C$3:$N$3</c:f>
              <c:strCache>
                <c:ptCount val="12"/>
                <c:pt idx="0">
                  <c:v>Oct.09</c:v>
                </c:pt>
                <c:pt idx="1">
                  <c:v>Nov.09</c:v>
                </c:pt>
                <c:pt idx="2">
                  <c:v>Dec.09</c:v>
                </c:pt>
                <c:pt idx="3">
                  <c:v>Jan.10</c:v>
                </c:pt>
                <c:pt idx="4">
                  <c:v>Feb.10</c:v>
                </c:pt>
                <c:pt idx="5">
                  <c:v>Mar.10</c:v>
                </c:pt>
                <c:pt idx="6">
                  <c:v>Apr.10</c:v>
                </c:pt>
                <c:pt idx="7">
                  <c:v>May.10</c:v>
                </c:pt>
                <c:pt idx="8">
                  <c:v>Jun.10</c:v>
                </c:pt>
                <c:pt idx="9">
                  <c:v>Jul.10</c:v>
                </c:pt>
                <c:pt idx="10">
                  <c:v>Aug.10</c:v>
                </c:pt>
                <c:pt idx="11">
                  <c:v>Sep.10</c:v>
                </c:pt>
              </c:strCache>
            </c:strRef>
          </c:cat>
          <c:val>
            <c:numRef>
              <c:f>'Figure 6.1.1'!$C$11:$N$11</c:f>
              <c:numCache>
                <c:formatCode>#\ ##0.0</c:formatCode>
                <c:ptCount val="12"/>
                <c:pt idx="0">
                  <c:v>-0.35751499999999997</c:v>
                </c:pt>
                <c:pt idx="1">
                  <c:v>2.6578550000000001</c:v>
                </c:pt>
                <c:pt idx="2">
                  <c:v>0.41885000000000006</c:v>
                </c:pt>
                <c:pt idx="3">
                  <c:v>2.0078499999999999</c:v>
                </c:pt>
                <c:pt idx="4">
                  <c:v>1.7315550000000002</c:v>
                </c:pt>
                <c:pt idx="5">
                  <c:v>0.53310000000000002</c:v>
                </c:pt>
                <c:pt idx="6">
                  <c:v>0.85129999999999995</c:v>
                </c:pt>
                <c:pt idx="7">
                  <c:v>-0.62890000000000001</c:v>
                </c:pt>
                <c:pt idx="8">
                  <c:v>-1.3974500000000001</c:v>
                </c:pt>
                <c:pt idx="9">
                  <c:v>-0.70350000000000001</c:v>
                </c:pt>
                <c:pt idx="10">
                  <c:v>0.66930000000000001</c:v>
                </c:pt>
                <c:pt idx="11">
                  <c:v>4.4500000000000005E-2</c:v>
                </c:pt>
              </c:numCache>
            </c:numRef>
          </c:val>
          <c:extLst>
            <c:ext xmlns:c16="http://schemas.microsoft.com/office/drawing/2014/chart" uri="{C3380CC4-5D6E-409C-BE32-E72D297353CC}">
              <c16:uniqueId val="{00000000-0FEB-4361-A0ED-3DDBD6AAC618}"/>
            </c:ext>
          </c:extLst>
        </c:ser>
        <c:dLbls>
          <c:showLegendKey val="0"/>
          <c:showVal val="0"/>
          <c:showCatName val="0"/>
          <c:showSerName val="0"/>
          <c:showPercent val="0"/>
          <c:showBubbleSize val="0"/>
        </c:dLbls>
        <c:axId val="549842192"/>
        <c:axId val="1"/>
      </c:areaChart>
      <c:lineChart>
        <c:grouping val="standard"/>
        <c:varyColors val="0"/>
        <c:ser>
          <c:idx val="1"/>
          <c:order val="2"/>
          <c:tx>
            <c:strRef>
              <c:f>'Figure 6.1.1'!$B$9</c:f>
              <c:strCache>
                <c:ptCount val="1"/>
                <c:pt idx="0">
                  <c:v>Sale by NBRK</c:v>
                </c:pt>
              </c:strCache>
            </c:strRef>
          </c:tx>
          <c:spPr>
            <a:ln w="38100">
              <a:pattFill prst="pct50">
                <a:fgClr>
                  <a:srgbClr val="FF9900"/>
                </a:fgClr>
                <a:bgClr>
                  <a:srgbClr val="FFFFFF"/>
                </a:bgClr>
              </a:pattFill>
              <a:prstDash val="solid"/>
            </a:ln>
          </c:spPr>
          <c:marker>
            <c:symbol val="none"/>
          </c:marker>
          <c:cat>
            <c:strRef>
              <c:f>'Figure 6.1.1'!$C$3:$N$3</c:f>
              <c:strCache>
                <c:ptCount val="12"/>
                <c:pt idx="0">
                  <c:v>Oct.09</c:v>
                </c:pt>
                <c:pt idx="1">
                  <c:v>Nov.09</c:v>
                </c:pt>
                <c:pt idx="2">
                  <c:v>Dec.09</c:v>
                </c:pt>
                <c:pt idx="3">
                  <c:v>Jan.10</c:v>
                </c:pt>
                <c:pt idx="4">
                  <c:v>Feb.10</c:v>
                </c:pt>
                <c:pt idx="5">
                  <c:v>Mar.10</c:v>
                </c:pt>
                <c:pt idx="6">
                  <c:v>Apr.10</c:v>
                </c:pt>
                <c:pt idx="7">
                  <c:v>May.10</c:v>
                </c:pt>
                <c:pt idx="8">
                  <c:v>Jun.10</c:v>
                </c:pt>
                <c:pt idx="9">
                  <c:v>Jul.10</c:v>
                </c:pt>
                <c:pt idx="10">
                  <c:v>Aug.10</c:v>
                </c:pt>
                <c:pt idx="11">
                  <c:v>Sep.10</c:v>
                </c:pt>
              </c:strCache>
            </c:strRef>
          </c:cat>
          <c:val>
            <c:numRef>
              <c:f>'Figure 6.1.1'!$C$9:$N$9</c:f>
              <c:numCache>
                <c:formatCode>#\ ##0.0</c:formatCode>
                <c:ptCount val="12"/>
                <c:pt idx="0">
                  <c:v>0.39681499999999997</c:v>
                </c:pt>
                <c:pt idx="1">
                  <c:v>0.36775999999999998</c:v>
                </c:pt>
                <c:pt idx="2">
                  <c:v>0.42754999999999999</c:v>
                </c:pt>
                <c:pt idx="3">
                  <c:v>0.24466499999999999</c:v>
                </c:pt>
                <c:pt idx="4">
                  <c:v>0.35099999999999998</c:v>
                </c:pt>
                <c:pt idx="5">
                  <c:v>9.1700000000000004E-2</c:v>
                </c:pt>
                <c:pt idx="6">
                  <c:v>0.23419999999999999</c:v>
                </c:pt>
                <c:pt idx="7">
                  <c:v>1.0748</c:v>
                </c:pt>
                <c:pt idx="8">
                  <c:v>1.3974500000000001</c:v>
                </c:pt>
                <c:pt idx="9">
                  <c:v>0.77249999999999996</c:v>
                </c:pt>
                <c:pt idx="10">
                  <c:v>7.9000000000000001E-2</c:v>
                </c:pt>
                <c:pt idx="11">
                  <c:v>6.0000000000000001E-3</c:v>
                </c:pt>
              </c:numCache>
            </c:numRef>
          </c:val>
          <c:smooth val="0"/>
          <c:extLst>
            <c:ext xmlns:c16="http://schemas.microsoft.com/office/drawing/2014/chart" uri="{C3380CC4-5D6E-409C-BE32-E72D297353CC}">
              <c16:uniqueId val="{00000001-0FEB-4361-A0ED-3DDBD6AAC618}"/>
            </c:ext>
          </c:extLst>
        </c:ser>
        <c:ser>
          <c:idx val="2"/>
          <c:order val="3"/>
          <c:tx>
            <c:strRef>
              <c:f>'Figure 6.1.1'!$B$10</c:f>
              <c:strCache>
                <c:ptCount val="1"/>
                <c:pt idx="0">
                  <c:v>Purchase by NBRK</c:v>
                </c:pt>
              </c:strCache>
            </c:strRef>
          </c:tx>
          <c:spPr>
            <a:ln w="38100">
              <a:pattFill prst="pct50">
                <a:fgClr>
                  <a:srgbClr val="339966"/>
                </a:fgClr>
                <a:bgClr>
                  <a:srgbClr val="FFFFFF"/>
                </a:bgClr>
              </a:pattFill>
              <a:prstDash val="solid"/>
            </a:ln>
          </c:spPr>
          <c:marker>
            <c:symbol val="none"/>
          </c:marker>
          <c:cat>
            <c:strRef>
              <c:f>'Figure 6.1.1'!$C$3:$N$3</c:f>
              <c:strCache>
                <c:ptCount val="12"/>
                <c:pt idx="0">
                  <c:v>Oct.09</c:v>
                </c:pt>
                <c:pt idx="1">
                  <c:v>Nov.09</c:v>
                </c:pt>
                <c:pt idx="2">
                  <c:v>Dec.09</c:v>
                </c:pt>
                <c:pt idx="3">
                  <c:v>Jan.10</c:v>
                </c:pt>
                <c:pt idx="4">
                  <c:v>Feb.10</c:v>
                </c:pt>
                <c:pt idx="5">
                  <c:v>Mar.10</c:v>
                </c:pt>
                <c:pt idx="6">
                  <c:v>Apr.10</c:v>
                </c:pt>
                <c:pt idx="7">
                  <c:v>May.10</c:v>
                </c:pt>
                <c:pt idx="8">
                  <c:v>Jun.10</c:v>
                </c:pt>
                <c:pt idx="9">
                  <c:v>Jul.10</c:v>
                </c:pt>
                <c:pt idx="10">
                  <c:v>Aug.10</c:v>
                </c:pt>
                <c:pt idx="11">
                  <c:v>Sep.10</c:v>
                </c:pt>
              </c:strCache>
            </c:strRef>
          </c:cat>
          <c:val>
            <c:numRef>
              <c:f>'Figure 6.1.1'!$C$10:$N$10</c:f>
              <c:numCache>
                <c:formatCode>#\ ##0.0</c:formatCode>
                <c:ptCount val="12"/>
                <c:pt idx="0">
                  <c:v>3.9300000000000002E-2</c:v>
                </c:pt>
                <c:pt idx="1">
                  <c:v>3.0256150000000002</c:v>
                </c:pt>
                <c:pt idx="2">
                  <c:v>0.84640000000000004</c:v>
                </c:pt>
                <c:pt idx="3">
                  <c:v>2.2525149999999998</c:v>
                </c:pt>
                <c:pt idx="4">
                  <c:v>2.0825550000000002</c:v>
                </c:pt>
                <c:pt idx="5">
                  <c:v>0.62480000000000002</c:v>
                </c:pt>
                <c:pt idx="6">
                  <c:v>1.0854999999999999</c:v>
                </c:pt>
                <c:pt idx="7">
                  <c:v>0.44590000000000002</c:v>
                </c:pt>
                <c:pt idx="8">
                  <c:v>0</c:v>
                </c:pt>
                <c:pt idx="9">
                  <c:v>6.9000000000000006E-2</c:v>
                </c:pt>
                <c:pt idx="10">
                  <c:v>0.74829999999999997</c:v>
                </c:pt>
                <c:pt idx="11">
                  <c:v>5.0500000000000003E-2</c:v>
                </c:pt>
              </c:numCache>
            </c:numRef>
          </c:val>
          <c:smooth val="0"/>
          <c:extLst>
            <c:ext xmlns:c16="http://schemas.microsoft.com/office/drawing/2014/chart" uri="{C3380CC4-5D6E-409C-BE32-E72D297353CC}">
              <c16:uniqueId val="{00000002-0FEB-4361-A0ED-3DDBD6AAC618}"/>
            </c:ext>
          </c:extLst>
        </c:ser>
        <c:dLbls>
          <c:showLegendKey val="0"/>
          <c:showVal val="0"/>
          <c:showCatName val="0"/>
          <c:showSerName val="0"/>
          <c:showPercent val="0"/>
          <c:showBubbleSize val="0"/>
        </c:dLbls>
        <c:marker val="1"/>
        <c:smooth val="0"/>
        <c:axId val="549842192"/>
        <c:axId val="1"/>
      </c:lineChart>
      <c:lineChart>
        <c:grouping val="standard"/>
        <c:varyColors val="0"/>
        <c:ser>
          <c:idx val="0"/>
          <c:order val="0"/>
          <c:tx>
            <c:strRef>
              <c:f>'Figure 6.1.1'!$B$8</c:f>
              <c:strCache>
                <c:ptCount val="1"/>
                <c:pt idx="0">
                  <c:v>Average monthly rate of  USD</c:v>
                </c:pt>
              </c:strCache>
            </c:strRef>
          </c:tx>
          <c:spPr>
            <a:ln w="38100">
              <a:pattFill prst="pct50">
                <a:fgClr>
                  <a:srgbClr val="3366FF"/>
                </a:fgClr>
                <a:bgClr>
                  <a:srgbClr val="FFFFFF"/>
                </a:bgClr>
              </a:pattFill>
              <a:prstDash val="solid"/>
            </a:ln>
          </c:spPr>
          <c:marker>
            <c:symbol val="none"/>
          </c:marker>
          <c:cat>
            <c:strRef>
              <c:f>'Figure 6.1.1'!$C$3:$N$3</c:f>
              <c:strCache>
                <c:ptCount val="12"/>
                <c:pt idx="0">
                  <c:v>Oct.09</c:v>
                </c:pt>
                <c:pt idx="1">
                  <c:v>Nov.09</c:v>
                </c:pt>
                <c:pt idx="2">
                  <c:v>Dec.09</c:v>
                </c:pt>
                <c:pt idx="3">
                  <c:v>Jan.10</c:v>
                </c:pt>
                <c:pt idx="4">
                  <c:v>Feb.10</c:v>
                </c:pt>
                <c:pt idx="5">
                  <c:v>Mar.10</c:v>
                </c:pt>
                <c:pt idx="6">
                  <c:v>Apr.10</c:v>
                </c:pt>
                <c:pt idx="7">
                  <c:v>May.10</c:v>
                </c:pt>
                <c:pt idx="8">
                  <c:v>Jun.10</c:v>
                </c:pt>
                <c:pt idx="9">
                  <c:v>Jul.10</c:v>
                </c:pt>
                <c:pt idx="10">
                  <c:v>Aug.10</c:v>
                </c:pt>
                <c:pt idx="11">
                  <c:v>Sep.10</c:v>
                </c:pt>
              </c:strCache>
            </c:strRef>
          </c:cat>
          <c:val>
            <c:numRef>
              <c:f>'Figure 6.1.1'!$C$8:$N$8</c:f>
              <c:numCache>
                <c:formatCode>0.00</c:formatCode>
                <c:ptCount val="12"/>
                <c:pt idx="0">
                  <c:v>150.78204545454548</c:v>
                </c:pt>
                <c:pt idx="1">
                  <c:v>149.79450000000003</c:v>
                </c:pt>
                <c:pt idx="2">
                  <c:v>148.68023809523805</c:v>
                </c:pt>
                <c:pt idx="3">
                  <c:v>148.0658333333333</c:v>
                </c:pt>
                <c:pt idx="4">
                  <c:v>147.82</c:v>
                </c:pt>
                <c:pt idx="5">
                  <c:v>147.11894736842103</c:v>
                </c:pt>
                <c:pt idx="6">
                  <c:v>146.68318181818182</c:v>
                </c:pt>
                <c:pt idx="7">
                  <c:v>146.7273684210526</c:v>
                </c:pt>
                <c:pt idx="8">
                  <c:v>147.09795454545454</c:v>
                </c:pt>
                <c:pt idx="9">
                  <c:v>147.52928571428569</c:v>
                </c:pt>
                <c:pt idx="10">
                  <c:v>147.32833333333332</c:v>
                </c:pt>
                <c:pt idx="11">
                  <c:v>147.38204545454545</c:v>
                </c:pt>
              </c:numCache>
            </c:numRef>
          </c:val>
          <c:smooth val="0"/>
          <c:extLst>
            <c:ext xmlns:c16="http://schemas.microsoft.com/office/drawing/2014/chart" uri="{C3380CC4-5D6E-409C-BE32-E72D297353CC}">
              <c16:uniqueId val="{00000003-0FEB-4361-A0ED-3DDBD6AAC618}"/>
            </c:ext>
          </c:extLst>
        </c:ser>
        <c:dLbls>
          <c:showLegendKey val="0"/>
          <c:showVal val="0"/>
          <c:showCatName val="0"/>
          <c:showSerName val="0"/>
          <c:showPercent val="0"/>
          <c:showBubbleSize val="0"/>
        </c:dLbls>
        <c:marker val="1"/>
        <c:smooth val="0"/>
        <c:axId val="3"/>
        <c:axId val="4"/>
      </c:lineChart>
      <c:catAx>
        <c:axId val="54984219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USD bln.</a:t>
                </a:r>
              </a:p>
            </c:rich>
          </c:tx>
          <c:layout>
            <c:manualLayout>
              <c:xMode val="edge"/>
              <c:yMode val="edge"/>
              <c:x val="1.4705882352941176E-2"/>
              <c:y val="0.22794117647058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219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KZT/USD</a:t>
                </a:r>
              </a:p>
            </c:rich>
          </c:tx>
          <c:layout>
            <c:manualLayout>
              <c:xMode val="edge"/>
              <c:yMode val="edge"/>
              <c:x val="0.95168067226890751"/>
              <c:y val="0.2463235294117647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12700">
          <a:solidFill>
            <a:srgbClr val="808080"/>
          </a:solidFill>
          <a:prstDash val="solid"/>
        </a:ln>
      </c:spPr>
    </c:plotArea>
    <c:legend>
      <c:legendPos val="r"/>
      <c:layout>
        <c:manualLayout>
          <c:xMode val="edge"/>
          <c:yMode val="edge"/>
          <c:x val="3.1512605042016806E-2"/>
          <c:y val="0.76838235294117652"/>
          <c:w val="0.92226890756302526"/>
          <c:h val="0.220588235294117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017250963626744E-2"/>
          <c:y val="4.2168674698795178E-2"/>
          <c:w val="0.85470228148751581"/>
          <c:h val="0.48493975903614456"/>
        </c:manualLayout>
      </c:layout>
      <c:areaChart>
        <c:grouping val="stacked"/>
        <c:varyColors val="0"/>
        <c:ser>
          <c:idx val="1"/>
          <c:order val="1"/>
          <c:tx>
            <c:strRef>
              <c:f>'Figure 6.1.2'!$D$4</c:f>
              <c:strCache>
                <c:ptCount val="1"/>
                <c:pt idx="0">
                  <c:v>Reverse REPOs with Alliance Bank</c:v>
                </c:pt>
              </c:strCache>
            </c:strRef>
          </c:tx>
          <c:spPr>
            <a:solidFill>
              <a:srgbClr val="C0C0C0"/>
            </a:solidFill>
            <a:ln w="12700">
              <a:solidFill>
                <a:srgbClr val="000000"/>
              </a:solidFill>
              <a:prstDash val="solid"/>
            </a:ln>
          </c:spPr>
          <c:cat>
            <c:numRef>
              <c:f>'Figure 6.1.2'!$B$5:$B$25</c:f>
              <c:numCache>
                <c:formatCode>[$-409]mmm\-yy;@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'Figure 6.1.2'!$D$5:$D$25</c:f>
              <c:numCache>
                <c:formatCode>0.0</c:formatCode>
                <c:ptCount val="21"/>
                <c:pt idx="0">
                  <c:v>106.35167387225</c:v>
                </c:pt>
                <c:pt idx="1">
                  <c:v>127.31914537124001</c:v>
                </c:pt>
                <c:pt idx="2">
                  <c:v>33.630900930519999</c:v>
                </c:pt>
                <c:pt idx="3">
                  <c:v>14.999549999999999</c:v>
                </c:pt>
                <c:pt idx="4">
                  <c:v>0</c:v>
                </c:pt>
                <c:pt idx="5">
                  <c:v>0</c:v>
                </c:pt>
                <c:pt idx="6">
                  <c:v>0</c:v>
                </c:pt>
                <c:pt idx="7">
                  <c:v>0</c:v>
                </c:pt>
                <c:pt idx="8">
                  <c:v>0</c:v>
                </c:pt>
                <c:pt idx="9">
                  <c:v>5.7</c:v>
                </c:pt>
                <c:pt idx="10">
                  <c:v>24.7</c:v>
                </c:pt>
                <c:pt idx="11">
                  <c:v>11.4</c:v>
                </c:pt>
                <c:pt idx="12">
                  <c:v>0</c:v>
                </c:pt>
                <c:pt idx="13">
                  <c:v>0</c:v>
                </c:pt>
                <c:pt idx="14">
                  <c:v>49.875</c:v>
                </c:pt>
                <c:pt idx="15">
                  <c:v>39.9</c:v>
                </c:pt>
                <c:pt idx="16">
                  <c:v>49.875</c:v>
                </c:pt>
                <c:pt idx="17">
                  <c:v>55.575000000000003</c:v>
                </c:pt>
                <c:pt idx="18">
                  <c:v>0</c:v>
                </c:pt>
                <c:pt idx="19">
                  <c:v>0</c:v>
                </c:pt>
                <c:pt idx="20">
                  <c:v>63.65</c:v>
                </c:pt>
              </c:numCache>
            </c:numRef>
          </c:val>
          <c:extLst>
            <c:ext xmlns:c16="http://schemas.microsoft.com/office/drawing/2014/chart" uri="{C3380CC4-5D6E-409C-BE32-E72D297353CC}">
              <c16:uniqueId val="{00000000-DBED-4418-8E21-C1ADC157B179}"/>
            </c:ext>
          </c:extLst>
        </c:ser>
        <c:ser>
          <c:idx val="2"/>
          <c:order val="2"/>
          <c:tx>
            <c:strRef>
              <c:f>'Figure 6.1.2'!$E$4</c:f>
              <c:strCache>
                <c:ptCount val="1"/>
                <c:pt idx="0">
                  <c:v>Reverse REPOs with BTA Bank</c:v>
                </c:pt>
              </c:strCache>
            </c:strRef>
          </c:tx>
          <c:spPr>
            <a:solidFill>
              <a:srgbClr val="33CCCC"/>
            </a:solidFill>
            <a:ln w="12700">
              <a:solidFill>
                <a:srgbClr val="000000"/>
              </a:solidFill>
              <a:prstDash val="solid"/>
            </a:ln>
          </c:spPr>
          <c:cat>
            <c:numRef>
              <c:f>'Figure 6.1.2'!$B$5:$B$25</c:f>
              <c:numCache>
                <c:formatCode>[$-409]mmm\-yy;@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'Figure 6.1.2'!$E$5:$E$25</c:f>
              <c:numCache>
                <c:formatCode>0.0</c:formatCode>
                <c:ptCount val="21"/>
                <c:pt idx="0">
                  <c:v>14.95908</c:v>
                </c:pt>
                <c:pt idx="1">
                  <c:v>20.28142651832</c:v>
                </c:pt>
                <c:pt idx="2">
                  <c:v>541.82064509890006</c:v>
                </c:pt>
                <c:pt idx="3">
                  <c:v>324.89999999999998</c:v>
                </c:pt>
                <c:pt idx="4">
                  <c:v>354.92</c:v>
                </c:pt>
                <c:pt idx="5">
                  <c:v>355.01499999999999</c:v>
                </c:pt>
                <c:pt idx="6">
                  <c:v>380.11874999999998</c:v>
                </c:pt>
                <c:pt idx="7">
                  <c:v>404.93844999999999</c:v>
                </c:pt>
                <c:pt idx="8">
                  <c:v>414.93720000000002</c:v>
                </c:pt>
                <c:pt idx="9">
                  <c:v>0</c:v>
                </c:pt>
                <c:pt idx="10">
                  <c:v>409.97345000000001</c:v>
                </c:pt>
                <c:pt idx="11">
                  <c:v>745.48969999999997</c:v>
                </c:pt>
                <c:pt idx="12">
                  <c:v>404.93844999999999</c:v>
                </c:pt>
                <c:pt idx="13">
                  <c:v>404.93844999999999</c:v>
                </c:pt>
                <c:pt idx="14">
                  <c:v>454.2919</c:v>
                </c:pt>
                <c:pt idx="15">
                  <c:v>404.93844999999999</c:v>
                </c:pt>
                <c:pt idx="16">
                  <c:v>404.93844999999999</c:v>
                </c:pt>
                <c:pt idx="17">
                  <c:v>429.92345</c:v>
                </c:pt>
                <c:pt idx="18">
                  <c:v>316.75470000000001</c:v>
                </c:pt>
                <c:pt idx="19">
                  <c:v>466.85469999999998</c:v>
                </c:pt>
                <c:pt idx="20">
                  <c:v>447.52125000000001</c:v>
                </c:pt>
              </c:numCache>
            </c:numRef>
          </c:val>
          <c:extLst>
            <c:ext xmlns:c16="http://schemas.microsoft.com/office/drawing/2014/chart" uri="{C3380CC4-5D6E-409C-BE32-E72D297353CC}">
              <c16:uniqueId val="{00000001-DBED-4418-8E21-C1ADC157B179}"/>
            </c:ext>
          </c:extLst>
        </c:ser>
        <c:dLbls>
          <c:showLegendKey val="0"/>
          <c:showVal val="0"/>
          <c:showCatName val="0"/>
          <c:showSerName val="0"/>
          <c:showPercent val="0"/>
          <c:showBubbleSize val="0"/>
        </c:dLbls>
        <c:axId val="549847112"/>
        <c:axId val="1"/>
      </c:areaChart>
      <c:lineChart>
        <c:grouping val="standard"/>
        <c:varyColors val="0"/>
        <c:ser>
          <c:idx val="0"/>
          <c:order val="0"/>
          <c:tx>
            <c:strRef>
              <c:f>'Figure 6.1.2'!$C$4</c:f>
              <c:strCache>
                <c:ptCount val="1"/>
                <c:pt idx="0">
                  <c:v>Sum of reverse REPO operations conducted by NBRK over the period, incl.  stock exchange and off-exchange operations</c:v>
                </c:pt>
              </c:strCache>
            </c:strRef>
          </c:tx>
          <c:spPr>
            <a:ln w="38100">
              <a:pattFill prst="pct75">
                <a:fgClr>
                  <a:srgbClr val="339966"/>
                </a:fgClr>
                <a:bgClr>
                  <a:srgbClr val="FFFFFF"/>
                </a:bgClr>
              </a:pattFill>
              <a:prstDash val="solid"/>
            </a:ln>
          </c:spPr>
          <c:marker>
            <c:symbol val="none"/>
          </c:marker>
          <c:cat>
            <c:numRef>
              <c:f>'Figure 6.1.2'!$B$5:$B$25</c:f>
              <c:numCache>
                <c:formatCode>[$-409]mmm\-yy;@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'Figure 6.1.2'!$C$5:$C$25</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2-DBED-4418-8E21-C1ADC157B179}"/>
            </c:ext>
          </c:extLst>
        </c:ser>
        <c:ser>
          <c:idx val="3"/>
          <c:order val="3"/>
          <c:tx>
            <c:strRef>
              <c:f>'Figure 6.1.2'!$F$4</c:f>
              <c:strCache>
                <c:ptCount val="1"/>
                <c:pt idx="0">
                  <c:v>Volume of  NBRK's notes in circulation</c:v>
                </c:pt>
              </c:strCache>
            </c:strRef>
          </c:tx>
          <c:spPr>
            <a:ln w="38100">
              <a:solidFill>
                <a:srgbClr val="008000"/>
              </a:solidFill>
              <a:prstDash val="solid"/>
            </a:ln>
          </c:spPr>
          <c:marker>
            <c:symbol val="none"/>
          </c:marker>
          <c:cat>
            <c:numRef>
              <c:f>'Figure 6.1.2'!$B$5:$B$25</c:f>
              <c:numCache>
                <c:formatCode>[$-409]mmm\-yy;@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'Figure 6.1.2'!$F$5:$F$25</c:f>
              <c:numCache>
                <c:formatCode>0.0</c:formatCode>
                <c:ptCount val="21"/>
                <c:pt idx="0">
                  <c:v>240.97200000000001</c:v>
                </c:pt>
                <c:pt idx="1">
                  <c:v>179.44499999999999</c:v>
                </c:pt>
                <c:pt idx="2">
                  <c:v>191.38900000000001</c:v>
                </c:pt>
                <c:pt idx="3">
                  <c:v>172.42599999999999</c:v>
                </c:pt>
                <c:pt idx="4">
                  <c:v>145.01300000000001</c:v>
                </c:pt>
                <c:pt idx="5">
                  <c:v>145.01300000000001</c:v>
                </c:pt>
                <c:pt idx="6">
                  <c:v>152.845</c:v>
                </c:pt>
                <c:pt idx="7">
                  <c:v>221.16800000000001</c:v>
                </c:pt>
                <c:pt idx="8">
                  <c:v>180.21299999999999</c:v>
                </c:pt>
                <c:pt idx="9">
                  <c:v>228.29932795800002</c:v>
                </c:pt>
                <c:pt idx="10">
                  <c:v>344.18537829299999</c:v>
                </c:pt>
                <c:pt idx="11">
                  <c:v>473.29205674000002</c:v>
                </c:pt>
                <c:pt idx="12">
                  <c:v>681.0212220599999</c:v>
                </c:pt>
                <c:pt idx="13">
                  <c:v>824.06601653252994</c:v>
                </c:pt>
                <c:pt idx="14">
                  <c:v>963.34584999999993</c:v>
                </c:pt>
                <c:pt idx="15">
                  <c:v>1110.4957231804101</c:v>
                </c:pt>
                <c:pt idx="16">
                  <c:v>1050.73177221981</c:v>
                </c:pt>
                <c:pt idx="17">
                  <c:v>990.25816617786006</c:v>
                </c:pt>
                <c:pt idx="18">
                  <c:v>963.73505372534999</c:v>
                </c:pt>
                <c:pt idx="19">
                  <c:v>971.80389333360006</c:v>
                </c:pt>
                <c:pt idx="20">
                  <c:v>1014.3783592196</c:v>
                </c:pt>
              </c:numCache>
            </c:numRef>
          </c:val>
          <c:smooth val="0"/>
          <c:extLst>
            <c:ext xmlns:c16="http://schemas.microsoft.com/office/drawing/2014/chart" uri="{C3380CC4-5D6E-409C-BE32-E72D297353CC}">
              <c16:uniqueId val="{00000003-DBED-4418-8E21-C1ADC157B179}"/>
            </c:ext>
          </c:extLst>
        </c:ser>
        <c:dLbls>
          <c:showLegendKey val="0"/>
          <c:showVal val="0"/>
          <c:showCatName val="0"/>
          <c:showSerName val="0"/>
          <c:showPercent val="0"/>
          <c:showBubbleSize val="0"/>
        </c:dLbls>
        <c:marker val="1"/>
        <c:smooth val="0"/>
        <c:axId val="549847112"/>
        <c:axId val="1"/>
      </c:lineChart>
      <c:lineChart>
        <c:grouping val="standard"/>
        <c:varyColors val="0"/>
        <c:ser>
          <c:idx val="4"/>
          <c:order val="4"/>
          <c:tx>
            <c:strRef>
              <c:f>'Figure 6.1.2'!$H$4</c:f>
              <c:strCache>
                <c:ptCount val="1"/>
                <c:pt idx="0">
                  <c:v>Rates on NBRK notes (right axis)</c:v>
                </c:pt>
              </c:strCache>
            </c:strRef>
          </c:tx>
          <c:spPr>
            <a:ln w="38100">
              <a:pattFill prst="pct50">
                <a:fgClr>
                  <a:srgbClr val="FF00FF"/>
                </a:fgClr>
                <a:bgClr>
                  <a:srgbClr val="FFFFFF"/>
                </a:bgClr>
              </a:pattFill>
              <a:prstDash val="solid"/>
            </a:ln>
          </c:spPr>
          <c:marker>
            <c:symbol val="none"/>
          </c:marker>
          <c:cat>
            <c:numRef>
              <c:f>'Figure 6.1.2'!$B$5:$B$25</c:f>
              <c:numCache>
                <c:formatCode>[$-409]mmm\-yy;@</c:formatCode>
                <c:ptCount val="2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numCache>
            </c:numRef>
          </c:cat>
          <c:val>
            <c:numRef>
              <c:f>'Figure 6.1.2'!$H$5:$H$25</c:f>
              <c:numCache>
                <c:formatCode>0.0%</c:formatCode>
                <c:ptCount val="21"/>
                <c:pt idx="0">
                  <c:v>6.5199999999999994E-2</c:v>
                </c:pt>
                <c:pt idx="1">
                  <c:v>6.4500000000000002E-2</c:v>
                </c:pt>
                <c:pt idx="2">
                  <c:v>6.4199999999999993E-2</c:v>
                </c:pt>
                <c:pt idx="3">
                  <c:v>6.3200000000000006E-2</c:v>
                </c:pt>
                <c:pt idx="4">
                  <c:v>6.13E-2</c:v>
                </c:pt>
                <c:pt idx="5">
                  <c:v>5.2999999999999999E-2</c:v>
                </c:pt>
                <c:pt idx="6">
                  <c:v>4.3099999999999999E-2</c:v>
                </c:pt>
                <c:pt idx="7">
                  <c:v>3.56E-2</c:v>
                </c:pt>
                <c:pt idx="8">
                  <c:v>2.5000000000000001E-2</c:v>
                </c:pt>
                <c:pt idx="9">
                  <c:v>2.52E-2</c:v>
                </c:pt>
                <c:pt idx="10">
                  <c:v>2.5399999999999999E-2</c:v>
                </c:pt>
                <c:pt idx="11">
                  <c:v>2.4E-2</c:v>
                </c:pt>
                <c:pt idx="12">
                  <c:v>2.23E-2</c:v>
                </c:pt>
                <c:pt idx="13">
                  <c:v>1.9588629142286325E-2</c:v>
                </c:pt>
                <c:pt idx="14">
                  <c:v>1.83E-2</c:v>
                </c:pt>
                <c:pt idx="15">
                  <c:v>1.6504620038223235E-2</c:v>
                </c:pt>
                <c:pt idx="16">
                  <c:v>1.505514E-2</c:v>
                </c:pt>
                <c:pt idx="17">
                  <c:v>1.485691040953079E-2</c:v>
                </c:pt>
                <c:pt idx="18">
                  <c:v>1.3093070516624063E-2</c:v>
                </c:pt>
                <c:pt idx="19">
                  <c:v>1.3447444775000211E-2</c:v>
                </c:pt>
                <c:pt idx="20">
                  <c:v>1.3045331937977101E-2</c:v>
                </c:pt>
              </c:numCache>
            </c:numRef>
          </c:val>
          <c:smooth val="0"/>
          <c:extLst>
            <c:ext xmlns:c16="http://schemas.microsoft.com/office/drawing/2014/chart" uri="{C3380CC4-5D6E-409C-BE32-E72D297353CC}">
              <c16:uniqueId val="{00000004-DBED-4418-8E21-C1ADC157B179}"/>
            </c:ext>
          </c:extLst>
        </c:ser>
        <c:dLbls>
          <c:showLegendKey val="0"/>
          <c:showVal val="0"/>
          <c:showCatName val="0"/>
          <c:showSerName val="0"/>
          <c:showPercent val="0"/>
          <c:showBubbleSize val="0"/>
        </c:dLbls>
        <c:marker val="1"/>
        <c:smooth val="0"/>
        <c:axId val="3"/>
        <c:axId val="4"/>
      </c:lineChart>
      <c:dateAx>
        <c:axId val="549847112"/>
        <c:scaling>
          <c:orientation val="minMax"/>
        </c:scaling>
        <c:delete val="0"/>
        <c:axPos val="b"/>
        <c:numFmt formatCode="[$-409]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9007574053243348E-2"/>
              <c:y val="0.219089044737575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7112"/>
        <c:crosses val="autoZero"/>
        <c:crossBetween val="midCat"/>
        <c:majorUnit val="300"/>
      </c:valAx>
      <c:dateAx>
        <c:axId val="3"/>
        <c:scaling>
          <c:orientation val="minMax"/>
        </c:scaling>
        <c:delete val="1"/>
        <c:axPos val="b"/>
        <c:numFmt formatCode="[$-409]mmm\-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2"/>
      </c:valAx>
      <c:spPr>
        <a:noFill/>
        <a:ln w="12700">
          <a:solidFill>
            <a:srgbClr val="808080"/>
          </a:solidFill>
          <a:prstDash val="solid"/>
        </a:ln>
      </c:spPr>
    </c:plotArea>
    <c:legend>
      <c:legendPos val="b"/>
      <c:layout>
        <c:manualLayout>
          <c:xMode val="edge"/>
          <c:yMode val="edge"/>
          <c:x val="8.5470228148751583E-3"/>
          <c:y val="0.61144578313253017"/>
          <c:w val="0.9846170282736183"/>
          <c:h val="0.3795180722891566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7283028586145"/>
          <c:y val="4.9295774647887321E-2"/>
          <c:w val="0.78692145248519185"/>
          <c:h val="0.51056338028169013"/>
        </c:manualLayout>
      </c:layout>
      <c:areaChart>
        <c:grouping val="stacked"/>
        <c:varyColors val="0"/>
        <c:ser>
          <c:idx val="0"/>
          <c:order val="0"/>
          <c:tx>
            <c:strRef>
              <c:f>'Figure 6.1.3'!$B$5</c:f>
              <c:strCache>
                <c:ptCount val="1"/>
                <c:pt idx="0">
                  <c:v>Minimum reserve requirements</c:v>
                </c:pt>
              </c:strCache>
            </c:strRef>
          </c:tx>
          <c:spPr>
            <a:solidFill>
              <a:srgbClr val="CCFFCC"/>
            </a:solidFill>
            <a:ln w="12700">
              <a:solidFill>
                <a:srgbClr val="000000"/>
              </a:solidFill>
              <a:prstDash val="solid"/>
            </a:ln>
          </c:spPr>
          <c:cat>
            <c:numRef>
              <c:f>'Figure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'Figure 6.1.3'!$C$5:$AX$5</c:f>
              <c:numCache>
                <c:formatCode>#,##0</c:formatCode>
                <c:ptCount val="48"/>
                <c:pt idx="0">
                  <c:v>235.82856797285714</c:v>
                </c:pt>
                <c:pt idx="1">
                  <c:v>234.678097165</c:v>
                </c:pt>
                <c:pt idx="2">
                  <c:v>232.75327806785711</c:v>
                </c:pt>
                <c:pt idx="3">
                  <c:v>249.18289427071426</c:v>
                </c:pt>
                <c:pt idx="4">
                  <c:v>270.02276554571426</c:v>
                </c:pt>
                <c:pt idx="5">
                  <c:v>246.35968319071426</c:v>
                </c:pt>
                <c:pt idx="6">
                  <c:v>227.61459442142854</c:v>
                </c:pt>
                <c:pt idx="7">
                  <c:v>230.25330561428578</c:v>
                </c:pt>
                <c:pt idx="8">
                  <c:v>225.60640184142858</c:v>
                </c:pt>
                <c:pt idx="9">
                  <c:v>222.53936860107137</c:v>
                </c:pt>
                <c:pt idx="10">
                  <c:v>220.01414337428571</c:v>
                </c:pt>
                <c:pt idx="11">
                  <c:v>219.46413778928567</c:v>
                </c:pt>
                <c:pt idx="12">
                  <c:v>218.53454009892855</c:v>
                </c:pt>
                <c:pt idx="13">
                  <c:v>218.30956391535713</c:v>
                </c:pt>
                <c:pt idx="14">
                  <c:v>220.27720369035717</c:v>
                </c:pt>
                <c:pt idx="15">
                  <c:v>220.52508838571433</c:v>
                </c:pt>
                <c:pt idx="16">
                  <c:v>223.55482742571434</c:v>
                </c:pt>
                <c:pt idx="17">
                  <c:v>225.65265672142857</c:v>
                </c:pt>
                <c:pt idx="18">
                  <c:v>225.21400762785714</c:v>
                </c:pt>
                <c:pt idx="19">
                  <c:v>226.60075080285711</c:v>
                </c:pt>
                <c:pt idx="20">
                  <c:v>226.98379076607142</c:v>
                </c:pt>
                <c:pt idx="21">
                  <c:v>226.29619798857144</c:v>
                </c:pt>
                <c:pt idx="22">
                  <c:v>224.44632086535719</c:v>
                </c:pt>
                <c:pt idx="23" formatCode="0">
                  <c:v>222.83092498607144</c:v>
                </c:pt>
                <c:pt idx="24" formatCode="0">
                  <c:v>132.18738175464287</c:v>
                </c:pt>
                <c:pt idx="25" formatCode="0">
                  <c:v>128.31427366142856</c:v>
                </c:pt>
                <c:pt idx="26" formatCode="0">
                  <c:v>127.69252278107139</c:v>
                </c:pt>
                <c:pt idx="27" formatCode="0">
                  <c:v>127.11610177357143</c:v>
                </c:pt>
                <c:pt idx="28" formatCode="0">
                  <c:v>127.94747953928569</c:v>
                </c:pt>
                <c:pt idx="29" formatCode="0">
                  <c:v>128.76915780607141</c:v>
                </c:pt>
                <c:pt idx="30" formatCode="0">
                  <c:v>129.94351268499997</c:v>
                </c:pt>
                <c:pt idx="31" formatCode="0">
                  <c:v>129.25772829714288</c:v>
                </c:pt>
                <c:pt idx="32" formatCode="0">
                  <c:v>130.17531803321427</c:v>
                </c:pt>
                <c:pt idx="33" formatCode="0">
                  <c:v>132.38518486892858</c:v>
                </c:pt>
                <c:pt idx="34" formatCode="0">
                  <c:v>132.10740731178569</c:v>
                </c:pt>
                <c:pt idx="35" formatCode="0">
                  <c:v>132.74882838107143</c:v>
                </c:pt>
                <c:pt idx="36" formatCode="0">
                  <c:v>139.81124107928571</c:v>
                </c:pt>
                <c:pt idx="37" formatCode="0">
                  <c:v>138.32010516714288</c:v>
                </c:pt>
                <c:pt idx="38" formatCode="0">
                  <c:v>139.01843654785716</c:v>
                </c:pt>
                <c:pt idx="39" formatCode="0">
                  <c:v>140.23730254535712</c:v>
                </c:pt>
                <c:pt idx="40" formatCode="0">
                  <c:v>141.25519597928567</c:v>
                </c:pt>
                <c:pt idx="41" formatCode="0">
                  <c:v>140.5259598575</c:v>
                </c:pt>
                <c:pt idx="42" formatCode="0">
                  <c:v>141.44810697142859</c:v>
                </c:pt>
                <c:pt idx="43" formatCode="0">
                  <c:v>141.75829227678571</c:v>
                </c:pt>
                <c:pt idx="44" formatCode="0">
                  <c:v>139.68259572964288</c:v>
                </c:pt>
                <c:pt idx="45" formatCode="0">
                  <c:v>148.87693561821428</c:v>
                </c:pt>
                <c:pt idx="46" formatCode="0">
                  <c:v>163.18488613535717</c:v>
                </c:pt>
                <c:pt idx="47" formatCode="0">
                  <c:v>164.11052907357143</c:v>
                </c:pt>
              </c:numCache>
            </c:numRef>
          </c:val>
          <c:extLst>
            <c:ext xmlns:c16="http://schemas.microsoft.com/office/drawing/2014/chart" uri="{C3380CC4-5D6E-409C-BE32-E72D297353CC}">
              <c16:uniqueId val="{00000000-FB76-4B06-A499-9B2054D21013}"/>
            </c:ext>
          </c:extLst>
        </c:ser>
        <c:ser>
          <c:idx val="1"/>
          <c:order val="1"/>
          <c:tx>
            <c:strRef>
              <c:f>'Figure 6.1.3'!$B$6</c:f>
              <c:strCache>
                <c:ptCount val="1"/>
                <c:pt idx="0">
                  <c:v>Excess of reserve assets over minimum reserve requirements</c:v>
                </c:pt>
              </c:strCache>
            </c:strRef>
          </c:tx>
          <c:spPr>
            <a:solidFill>
              <a:srgbClr val="3366FF"/>
            </a:solidFill>
            <a:ln w="12700">
              <a:solidFill>
                <a:srgbClr val="000000"/>
              </a:solidFill>
              <a:prstDash val="solid"/>
            </a:ln>
          </c:spPr>
          <c:cat>
            <c:numRef>
              <c:f>'Figure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'Figure 6.1.3'!$C$6:$AX$6</c:f>
              <c:numCache>
                <c:formatCode>#,##0</c:formatCode>
                <c:ptCount val="48"/>
                <c:pt idx="0">
                  <c:v>251.44838766999993</c:v>
                </c:pt>
                <c:pt idx="1">
                  <c:v>255.28144047785727</c:v>
                </c:pt>
                <c:pt idx="2">
                  <c:v>326.33287793214299</c:v>
                </c:pt>
                <c:pt idx="3">
                  <c:v>687.93472244357122</c:v>
                </c:pt>
                <c:pt idx="4">
                  <c:v>743.92588995428559</c:v>
                </c:pt>
                <c:pt idx="5">
                  <c:v>668.5515825235716</c:v>
                </c:pt>
                <c:pt idx="6">
                  <c:v>760.23771336428558</c:v>
                </c:pt>
                <c:pt idx="7">
                  <c:v>574.63253088571435</c:v>
                </c:pt>
                <c:pt idx="8">
                  <c:v>673.90354287285732</c:v>
                </c:pt>
                <c:pt idx="9">
                  <c:v>534.46153747035726</c:v>
                </c:pt>
                <c:pt idx="10">
                  <c:v>559.88849005428574</c:v>
                </c:pt>
                <c:pt idx="11">
                  <c:v>578.67792956785718</c:v>
                </c:pt>
                <c:pt idx="12">
                  <c:v>491.03781911535714</c:v>
                </c:pt>
                <c:pt idx="13">
                  <c:v>471.47646265607142</c:v>
                </c:pt>
                <c:pt idx="14">
                  <c:v>441.39094638107156</c:v>
                </c:pt>
                <c:pt idx="15">
                  <c:v>462.20109732857134</c:v>
                </c:pt>
                <c:pt idx="16">
                  <c:v>559.56588514571422</c:v>
                </c:pt>
                <c:pt idx="17">
                  <c:v>600.65243192142839</c:v>
                </c:pt>
                <c:pt idx="18">
                  <c:v>619.17822158642844</c:v>
                </c:pt>
                <c:pt idx="19">
                  <c:v>630.13021826857164</c:v>
                </c:pt>
                <c:pt idx="20">
                  <c:v>670.30766094821433</c:v>
                </c:pt>
                <c:pt idx="21">
                  <c:v>665.34572058285721</c:v>
                </c:pt>
                <c:pt idx="22">
                  <c:v>656.55482592035708</c:v>
                </c:pt>
                <c:pt idx="23" formatCode="0">
                  <c:v>687.22264279964293</c:v>
                </c:pt>
                <c:pt idx="24" formatCode="0">
                  <c:v>686.18102353107156</c:v>
                </c:pt>
                <c:pt idx="25" formatCode="0">
                  <c:v>513.40733733857155</c:v>
                </c:pt>
                <c:pt idx="26" formatCode="0">
                  <c:v>545.5322895046429</c:v>
                </c:pt>
                <c:pt idx="27" formatCode="0">
                  <c:v>564.17363901214264</c:v>
                </c:pt>
                <c:pt idx="28" formatCode="0">
                  <c:v>580.3949851750001</c:v>
                </c:pt>
                <c:pt idx="29" formatCode="0">
                  <c:v>588.05011269392844</c:v>
                </c:pt>
                <c:pt idx="30" formatCode="0">
                  <c:v>565.74261817214278</c:v>
                </c:pt>
                <c:pt idx="31" formatCode="0">
                  <c:v>556.49775591714297</c:v>
                </c:pt>
                <c:pt idx="32" formatCode="0">
                  <c:v>509.5267674667856</c:v>
                </c:pt>
                <c:pt idx="33" formatCode="0">
                  <c:v>615.47280427392866</c:v>
                </c:pt>
                <c:pt idx="34" formatCode="0">
                  <c:v>563.72526775964297</c:v>
                </c:pt>
                <c:pt idx="35" formatCode="0">
                  <c:v>555.3967861189285</c:v>
                </c:pt>
                <c:pt idx="36" formatCode="0">
                  <c:v>544.1873302778572</c:v>
                </c:pt>
                <c:pt idx="37" formatCode="0">
                  <c:v>553.27837804714284</c:v>
                </c:pt>
                <c:pt idx="38" formatCode="0">
                  <c:v>536.01923480928576</c:v>
                </c:pt>
                <c:pt idx="39" formatCode="0">
                  <c:v>654.41448116892877</c:v>
                </c:pt>
                <c:pt idx="40" formatCode="0">
                  <c:v>600.29271909214287</c:v>
                </c:pt>
                <c:pt idx="41" formatCode="0">
                  <c:v>505.30109292821453</c:v>
                </c:pt>
                <c:pt idx="42" formatCode="0">
                  <c:v>464.2093733142857</c:v>
                </c:pt>
                <c:pt idx="43" formatCode="0">
                  <c:v>451.48460186607144</c:v>
                </c:pt>
                <c:pt idx="44" formatCode="0">
                  <c:v>489.18960427035711</c:v>
                </c:pt>
                <c:pt idx="45" formatCode="0">
                  <c:v>509.22552802464293</c:v>
                </c:pt>
                <c:pt idx="46" formatCode="0">
                  <c:v>536.82112907892872</c:v>
                </c:pt>
                <c:pt idx="47" formatCode="0">
                  <c:v>457.83861935499999</c:v>
                </c:pt>
              </c:numCache>
            </c:numRef>
          </c:val>
          <c:extLst>
            <c:ext xmlns:c16="http://schemas.microsoft.com/office/drawing/2014/chart" uri="{C3380CC4-5D6E-409C-BE32-E72D297353CC}">
              <c16:uniqueId val="{00000001-FB76-4B06-A499-9B2054D21013}"/>
            </c:ext>
          </c:extLst>
        </c:ser>
        <c:dLbls>
          <c:showLegendKey val="0"/>
          <c:showVal val="0"/>
          <c:showCatName val="0"/>
          <c:showSerName val="0"/>
          <c:showPercent val="0"/>
          <c:showBubbleSize val="0"/>
        </c:dLbls>
        <c:axId val="549848096"/>
        <c:axId val="1"/>
      </c:areaChart>
      <c:lineChart>
        <c:grouping val="standard"/>
        <c:varyColors val="0"/>
        <c:ser>
          <c:idx val="2"/>
          <c:order val="2"/>
          <c:tx>
            <c:strRef>
              <c:f>'Figure 6.1.3'!$B$7</c:f>
              <c:strCache>
                <c:ptCount val="1"/>
                <c:pt idx="0">
                  <c:v>Reserve assets/MRR (right axis)</c:v>
                </c:pt>
              </c:strCache>
            </c:strRef>
          </c:tx>
          <c:spPr>
            <a:ln w="38100">
              <a:pattFill prst="pct75">
                <a:fgClr>
                  <a:srgbClr val="666699"/>
                </a:fgClr>
                <a:bgClr>
                  <a:srgbClr val="FFFFFF"/>
                </a:bgClr>
              </a:pattFill>
              <a:prstDash val="solid"/>
            </a:ln>
          </c:spPr>
          <c:marker>
            <c:symbol val="none"/>
          </c:marker>
          <c:cat>
            <c:numRef>
              <c:f>'Figure 6.1.3'!$C$3:$AX$3</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'Figure 6.1.3'!$C$7:$AX$7</c:f>
              <c:numCache>
                <c:formatCode>0.00%</c:formatCode>
                <c:ptCount val="48"/>
                <c:pt idx="0">
                  <c:v>2.0662337893640625</c:v>
                </c:pt>
                <c:pt idx="1">
                  <c:v>2.0877940615752104</c:v>
                </c:pt>
                <c:pt idx="2">
                  <c:v>2.402054916867824</c:v>
                </c:pt>
                <c:pt idx="3">
                  <c:v>3.7607622283100763</c:v>
                </c:pt>
                <c:pt idx="4">
                  <c:v>3.7550487769089251</c:v>
                </c:pt>
                <c:pt idx="5">
                  <c:v>3.7137215548618245</c:v>
                </c:pt>
                <c:pt idx="6">
                  <c:v>4.340021826354004</c:v>
                </c:pt>
                <c:pt idx="7">
                  <c:v>3.4956537729292081</c:v>
                </c:pt>
                <c:pt idx="8">
                  <c:v>3.9870763301589394</c:v>
                </c:pt>
                <c:pt idx="9">
                  <c:v>3.4016493837925994</c:v>
                </c:pt>
                <c:pt idx="10">
                  <c:v>3.544784082820573</c:v>
                </c:pt>
                <c:pt idx="11">
                  <c:v>3.6367767207755088</c:v>
                </c:pt>
                <c:pt idx="12">
                  <c:v>3.2469574781774493</c:v>
                </c:pt>
                <c:pt idx="13">
                  <c:v>3.1596692980380467</c:v>
                </c:pt>
                <c:pt idx="14">
                  <c:v>3.0037976648801714</c:v>
                </c:pt>
                <c:pt idx="15">
                  <c:v>3.0959116294294287</c:v>
                </c:pt>
                <c:pt idx="16">
                  <c:v>3.5030364657710371</c:v>
                </c:pt>
                <c:pt idx="17">
                  <c:v>3.6618451590532013</c:v>
                </c:pt>
                <c:pt idx="18">
                  <c:v>3.749288235257358</c:v>
                </c:pt>
                <c:pt idx="19">
                  <c:v>3.7807949269187793</c:v>
                </c:pt>
                <c:pt idx="20">
                  <c:v>3.9531080553634363</c:v>
                </c:pt>
                <c:pt idx="21">
                  <c:v>3.9401542160087857</c:v>
                </c:pt>
                <c:pt idx="22">
                  <c:v>3.92521981821309</c:v>
                </c:pt>
                <c:pt idx="23">
                  <c:v>4.0840541672687456</c:v>
                </c:pt>
                <c:pt idx="24">
                  <c:v>6.1909721973668681</c:v>
                </c:pt>
                <c:pt idx="25">
                  <c:v>5.0011708961799037</c:v>
                </c:pt>
                <c:pt idx="26">
                  <c:v>5.2722336251430875</c:v>
                </c:pt>
                <c:pt idx="27">
                  <c:v>5.4382547225770841</c:v>
                </c:pt>
                <c:pt idx="28">
                  <c:v>5.5361970963780687</c:v>
                </c:pt>
                <c:pt idx="29">
                  <c:v>5.5666999979882004</c:v>
                </c:pt>
                <c:pt idx="30">
                  <c:v>5.3537580790475987</c:v>
                </c:pt>
                <c:pt idx="31">
                  <c:v>5.3053344913956986</c:v>
                </c:pt>
                <c:pt idx="32">
                  <c:v>4.9141580382909433</c:v>
                </c:pt>
                <c:pt idx="33">
                  <c:v>5.64910635493914</c:v>
                </c:pt>
                <c:pt idx="34">
                  <c:v>5.2671738037307723</c:v>
                </c:pt>
                <c:pt idx="35">
                  <c:v>5.1838168584403279</c:v>
                </c:pt>
                <c:pt idx="36">
                  <c:v>4.8923002619600053</c:v>
                </c:pt>
                <c:pt idx="37">
                  <c:v>4.9999852326498289</c:v>
                </c:pt>
                <c:pt idx="38">
                  <c:v>4.8557420736404335</c:v>
                </c:pt>
                <c:pt idx="39">
                  <c:v>5.6664793838092447</c:v>
                </c:pt>
                <c:pt idx="40">
                  <c:v>5.2497036298768975</c:v>
                </c:pt>
                <c:pt idx="41">
                  <c:v>4.5957846752344818</c:v>
                </c:pt>
                <c:pt idx="42">
                  <c:v>4.2818351779571886</c:v>
                </c:pt>
                <c:pt idx="43">
                  <c:v>4.1848902425019299</c:v>
                </c:pt>
                <c:pt idx="44">
                  <c:v>4.5021514435283603</c:v>
                </c:pt>
                <c:pt idx="45">
                  <c:v>4.4204460611045917</c:v>
                </c:pt>
                <c:pt idx="46">
                  <c:v>4.2896498063776018</c:v>
                </c:pt>
                <c:pt idx="47">
                  <c:v>3.789818678542856</c:v>
                </c:pt>
              </c:numCache>
            </c:numRef>
          </c:val>
          <c:smooth val="0"/>
          <c:extLst>
            <c:ext xmlns:c16="http://schemas.microsoft.com/office/drawing/2014/chart" uri="{C3380CC4-5D6E-409C-BE32-E72D297353CC}">
              <c16:uniqueId val="{00000002-FB76-4B06-A499-9B2054D21013}"/>
            </c:ext>
          </c:extLst>
        </c:ser>
        <c:dLbls>
          <c:showLegendKey val="0"/>
          <c:showVal val="0"/>
          <c:showCatName val="0"/>
          <c:showSerName val="0"/>
          <c:showPercent val="0"/>
          <c:showBubbleSize val="0"/>
        </c:dLbls>
        <c:marker val="1"/>
        <c:smooth val="0"/>
        <c:axId val="3"/>
        <c:axId val="4"/>
      </c:lineChart>
      <c:dateAx>
        <c:axId val="54984809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1947794500370998E-2"/>
              <c:y val="0.247934641972570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48096"/>
        <c:crosses val="autoZero"/>
        <c:crossBetween val="midCat"/>
        <c:majorUnit val="300"/>
      </c:valAx>
      <c:dateAx>
        <c:axId val="3"/>
        <c:scaling>
          <c:orientation val="minMax"/>
        </c:scaling>
        <c:delete val="1"/>
        <c:axPos val="b"/>
        <c:numFmt formatCode="dd/mm/yy;@" sourceLinked="1"/>
        <c:majorTickMark val="out"/>
        <c:minorTickMark val="none"/>
        <c:tickLblPos val="nextTo"/>
        <c:crossAx val="4"/>
        <c:crosses val="autoZero"/>
        <c:auto val="1"/>
        <c:lblOffset val="100"/>
        <c:baseTimeUnit val="day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
      </c:valAx>
      <c:spPr>
        <a:noFill/>
        <a:ln w="3175">
          <a:solidFill>
            <a:srgbClr val="000000"/>
          </a:solidFill>
          <a:prstDash val="solid"/>
        </a:ln>
      </c:spPr>
    </c:plotArea>
    <c:legend>
      <c:legendPos val="r"/>
      <c:layout>
        <c:manualLayout>
          <c:xMode val="edge"/>
          <c:yMode val="edge"/>
          <c:wMode val="edge"/>
          <c:hMode val="edge"/>
          <c:x val="6.9620474655857897E-2"/>
          <c:y val="0.78521126760563376"/>
          <c:w val="0.97257583308415552"/>
          <c:h val="0.9894366197183097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77686587064087"/>
          <c:y val="0.15"/>
          <c:w val="0.75242807620514951"/>
          <c:h val="0.53"/>
        </c:manualLayout>
      </c:layout>
      <c:barChart>
        <c:barDir val="col"/>
        <c:grouping val="clustered"/>
        <c:varyColors val="0"/>
        <c:ser>
          <c:idx val="1"/>
          <c:order val="0"/>
          <c:tx>
            <c:strRef>
              <c:f>'Figure 2.1.14'!$D$5</c:f>
              <c:strCache>
                <c:ptCount val="1"/>
                <c:pt idx="0">
                  <c:v>Long-term</c:v>
                </c:pt>
              </c:strCache>
            </c:strRef>
          </c:tx>
          <c:spPr>
            <a:solidFill>
              <a:srgbClr val="993366"/>
            </a:solidFill>
            <a:ln w="12700">
              <a:solidFill>
                <a:srgbClr val="000000"/>
              </a:solidFill>
              <a:prstDash val="solid"/>
            </a:ln>
          </c:spPr>
          <c:invertIfNegative val="0"/>
          <c:cat>
            <c:strRef>
              <c:f>'Figure 2.1.14'!$B$6:$B$11</c:f>
              <c:strCache>
                <c:ptCount val="6"/>
                <c:pt idx="0">
                  <c:v>Mar.09</c:v>
                </c:pt>
                <c:pt idx="1">
                  <c:v>Jun.09</c:v>
                </c:pt>
                <c:pt idx="2">
                  <c:v>Sep.09</c:v>
                </c:pt>
                <c:pt idx="3">
                  <c:v>Dec.09</c:v>
                </c:pt>
                <c:pt idx="4">
                  <c:v>Mar.10</c:v>
                </c:pt>
                <c:pt idx="5">
                  <c:v>Jun.10</c:v>
                </c:pt>
              </c:strCache>
            </c:strRef>
          </c:cat>
          <c:val>
            <c:numRef>
              <c:f>'Figure 2.1.14'!$D$6:$D$11</c:f>
              <c:numCache>
                <c:formatCode>#,##0</c:formatCode>
                <c:ptCount val="6"/>
                <c:pt idx="0">
                  <c:v>31750.141677476593</c:v>
                </c:pt>
                <c:pt idx="1">
                  <c:v>29302.8572454024</c:v>
                </c:pt>
                <c:pt idx="2">
                  <c:v>28020.530495548282</c:v>
                </c:pt>
                <c:pt idx="3">
                  <c:v>26149.650715484568</c:v>
                </c:pt>
                <c:pt idx="4">
                  <c:v>22711.446757602836</c:v>
                </c:pt>
                <c:pt idx="5">
                  <c:v>19943.380780401716</c:v>
                </c:pt>
              </c:numCache>
            </c:numRef>
          </c:val>
          <c:extLst>
            <c:ext xmlns:c16="http://schemas.microsoft.com/office/drawing/2014/chart" uri="{C3380CC4-5D6E-409C-BE32-E72D297353CC}">
              <c16:uniqueId val="{00000000-AC44-425D-822F-6256CC919CB9}"/>
            </c:ext>
          </c:extLst>
        </c:ser>
        <c:ser>
          <c:idx val="0"/>
          <c:order val="1"/>
          <c:tx>
            <c:strRef>
              <c:f>'Figure 2.1.14'!$C$5</c:f>
              <c:strCache>
                <c:ptCount val="1"/>
                <c:pt idx="0">
                  <c:v>Short-term</c:v>
                </c:pt>
              </c:strCache>
            </c:strRef>
          </c:tx>
          <c:spPr>
            <a:solidFill>
              <a:srgbClr val="9999FF"/>
            </a:solidFill>
            <a:ln w="12700">
              <a:solidFill>
                <a:srgbClr val="000000"/>
              </a:solidFill>
              <a:prstDash val="solid"/>
            </a:ln>
          </c:spPr>
          <c:invertIfNegative val="0"/>
          <c:cat>
            <c:strRef>
              <c:f>'Figure 2.1.14'!$B$6:$B$11</c:f>
              <c:strCache>
                <c:ptCount val="6"/>
                <c:pt idx="0">
                  <c:v>Mar.09</c:v>
                </c:pt>
                <c:pt idx="1">
                  <c:v>Jun.09</c:v>
                </c:pt>
                <c:pt idx="2">
                  <c:v>Sep.09</c:v>
                </c:pt>
                <c:pt idx="3">
                  <c:v>Dec.09</c:v>
                </c:pt>
                <c:pt idx="4">
                  <c:v>Mar.10</c:v>
                </c:pt>
                <c:pt idx="5">
                  <c:v>Jun.10</c:v>
                </c:pt>
              </c:strCache>
            </c:strRef>
          </c:cat>
          <c:val>
            <c:numRef>
              <c:f>'Figure 2.1.14'!$C$6:$C$11</c:f>
              <c:numCache>
                <c:formatCode>#,##0</c:formatCode>
                <c:ptCount val="6"/>
                <c:pt idx="0">
                  <c:v>2292.7785600000002</c:v>
                </c:pt>
                <c:pt idx="1">
                  <c:v>2835.1593197128232</c:v>
                </c:pt>
                <c:pt idx="2">
                  <c:v>3259.8328002649887</c:v>
                </c:pt>
                <c:pt idx="3">
                  <c:v>3938.4298815929869</c:v>
                </c:pt>
                <c:pt idx="4">
                  <c:v>3488.43824</c:v>
                </c:pt>
                <c:pt idx="5">
                  <c:v>5136.924</c:v>
                </c:pt>
              </c:numCache>
            </c:numRef>
          </c:val>
          <c:extLst>
            <c:ext xmlns:c16="http://schemas.microsoft.com/office/drawing/2014/chart" uri="{C3380CC4-5D6E-409C-BE32-E72D297353CC}">
              <c16:uniqueId val="{00000001-AC44-425D-822F-6256CC919CB9}"/>
            </c:ext>
          </c:extLst>
        </c:ser>
        <c:dLbls>
          <c:showLegendKey val="0"/>
          <c:showVal val="0"/>
          <c:showCatName val="0"/>
          <c:showSerName val="0"/>
          <c:showPercent val="0"/>
          <c:showBubbleSize val="0"/>
        </c:dLbls>
        <c:gapWidth val="240"/>
        <c:overlap val="10"/>
        <c:axId val="554507192"/>
        <c:axId val="1"/>
      </c:barChart>
      <c:catAx>
        <c:axId val="554507192"/>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54507192"/>
        <c:crosses val="autoZero"/>
        <c:crossBetween val="between"/>
      </c:valAx>
      <c:spPr>
        <a:noFill/>
        <a:ln w="25400">
          <a:noFill/>
        </a:ln>
      </c:spPr>
    </c:plotArea>
    <c:legend>
      <c:legendPos val="r"/>
      <c:layout>
        <c:manualLayout>
          <c:xMode val="edge"/>
          <c:yMode val="edge"/>
          <c:x val="0.29854368932038833"/>
          <c:y val="0.85"/>
          <c:w val="0.4344660194174757"/>
          <c:h val="0.1"/>
        </c:manualLayout>
      </c:layout>
      <c:overlay val="0"/>
      <c:spPr>
        <a:solidFill>
          <a:srgbClr val="FFFFFF"/>
        </a:solidFill>
        <a:ln w="25400">
          <a:noFill/>
        </a:ln>
      </c:spPr>
      <c:txPr>
        <a:bodyPr/>
        <a:lstStyle/>
        <a:p>
          <a:pPr>
            <a:defRPr sz="75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2946635730858"/>
          <c:y val="3.733343055580874E-2"/>
          <c:w val="0.79814385150812062"/>
          <c:h val="0.51733468055906395"/>
        </c:manualLayout>
      </c:layout>
      <c:barChart>
        <c:barDir val="col"/>
        <c:grouping val="stacked"/>
        <c:varyColors val="0"/>
        <c:ser>
          <c:idx val="0"/>
          <c:order val="0"/>
          <c:tx>
            <c:strRef>
              <c:f>'Figure 6.2.1'!$B$4</c:f>
              <c:strCache>
                <c:ptCount val="1"/>
                <c:pt idx="0">
                  <c:v>Equity participation</c:v>
                </c:pt>
              </c:strCache>
            </c:strRef>
          </c:tx>
          <c:spPr>
            <a:solidFill>
              <a:srgbClr val="008000"/>
            </a:solidFill>
            <a:ln w="12700">
              <a:solidFill>
                <a:srgbClr val="000000"/>
              </a:solidFill>
              <a:prstDash val="solid"/>
            </a:ln>
          </c:spPr>
          <c:invertIfNegative val="0"/>
          <c:cat>
            <c:strRef>
              <c:f>'Figure 6.2.1'!$C$3:$F$3</c:f>
              <c:strCache>
                <c:ptCount val="4"/>
                <c:pt idx="0">
                  <c:v>4 qtr. 2009</c:v>
                </c:pt>
                <c:pt idx="1">
                  <c:v>1 qtr. 2010</c:v>
                </c:pt>
                <c:pt idx="2">
                  <c:v>2 qtr. 2010</c:v>
                </c:pt>
                <c:pt idx="3">
                  <c:v>3 qtr. 2010</c:v>
                </c:pt>
              </c:strCache>
            </c:strRef>
          </c:cat>
          <c:val>
            <c:numRef>
              <c:f>'Figure 6.2.1'!$C$4:$F$4</c:f>
              <c:numCache>
                <c:formatCode>0.000</c:formatCode>
                <c:ptCount val="4"/>
                <c:pt idx="0">
                  <c:v>308.094527427</c:v>
                </c:pt>
                <c:pt idx="1">
                  <c:v>449.43781042699999</c:v>
                </c:pt>
                <c:pt idx="2">
                  <c:v>449.43781042699999</c:v>
                </c:pt>
                <c:pt idx="3">
                  <c:v>449.43781042699999</c:v>
                </c:pt>
              </c:numCache>
            </c:numRef>
          </c:val>
          <c:extLst>
            <c:ext xmlns:c16="http://schemas.microsoft.com/office/drawing/2014/chart" uri="{C3380CC4-5D6E-409C-BE32-E72D297353CC}">
              <c16:uniqueId val="{00000000-54F7-4830-8CAD-DBF5CEAACA3C}"/>
            </c:ext>
          </c:extLst>
        </c:ser>
        <c:ser>
          <c:idx val="3"/>
          <c:order val="1"/>
          <c:tx>
            <c:strRef>
              <c:f>'Figure 6.2.1'!$B$5</c:f>
              <c:strCache>
                <c:ptCount val="1"/>
                <c:pt idx="0">
                  <c:v>Volume of funds placed as part of the governmental progrms for the support of top-priority sectors</c:v>
                </c:pt>
              </c:strCache>
            </c:strRef>
          </c:tx>
          <c:spPr>
            <a:solidFill>
              <a:srgbClr val="CCFFCC"/>
            </a:solidFill>
            <a:ln w="12700">
              <a:solidFill>
                <a:srgbClr val="000000"/>
              </a:solidFill>
              <a:prstDash val="solid"/>
            </a:ln>
          </c:spPr>
          <c:invertIfNegative val="0"/>
          <c:cat>
            <c:strRef>
              <c:f>'Figure 6.2.1'!$C$3:$F$3</c:f>
              <c:strCache>
                <c:ptCount val="4"/>
                <c:pt idx="0">
                  <c:v>4 qtr. 2009</c:v>
                </c:pt>
                <c:pt idx="1">
                  <c:v>1 qtr. 2010</c:v>
                </c:pt>
                <c:pt idx="2">
                  <c:v>2 qtr. 2010</c:v>
                </c:pt>
                <c:pt idx="3">
                  <c:v>3 qtr. 2010</c:v>
                </c:pt>
              </c:strCache>
            </c:strRef>
          </c:cat>
          <c:val>
            <c:numRef>
              <c:f>'Figure 6.2.1'!$C$5:$F$5</c:f>
              <c:numCache>
                <c:formatCode>0.000</c:formatCode>
                <c:ptCount val="4"/>
                <c:pt idx="0">
                  <c:v>367.35299037200002</c:v>
                </c:pt>
                <c:pt idx="1">
                  <c:v>367.62709239200001</c:v>
                </c:pt>
                <c:pt idx="2">
                  <c:v>307.62709239200001</c:v>
                </c:pt>
                <c:pt idx="3">
                  <c:v>314.27496418599998</c:v>
                </c:pt>
              </c:numCache>
            </c:numRef>
          </c:val>
          <c:extLst>
            <c:ext xmlns:c16="http://schemas.microsoft.com/office/drawing/2014/chart" uri="{C3380CC4-5D6E-409C-BE32-E72D297353CC}">
              <c16:uniqueId val="{00000001-54F7-4830-8CAD-DBF5CEAACA3C}"/>
            </c:ext>
          </c:extLst>
        </c:ser>
        <c:ser>
          <c:idx val="1"/>
          <c:order val="4"/>
          <c:tx>
            <c:strRef>
              <c:f>'Figure 6.2.1'!$B$6</c:f>
              <c:strCache>
                <c:ptCount val="1"/>
                <c:pt idx="0">
                  <c:v>Volume of deposits of the NWF's subsidiaries including the Stressed Assets Fund</c:v>
                </c:pt>
              </c:strCache>
            </c:strRef>
          </c:tx>
          <c:spPr>
            <a:solidFill>
              <a:srgbClr val="993366"/>
            </a:solidFill>
            <a:ln w="12700">
              <a:solidFill>
                <a:srgbClr val="000000"/>
              </a:solidFill>
              <a:prstDash val="solid"/>
            </a:ln>
          </c:spPr>
          <c:invertIfNegative val="0"/>
          <c:val>
            <c:numRef>
              <c:f>'Figure 6.2.1'!$C$6:$F$6</c:f>
              <c:numCache>
                <c:formatCode>0.000</c:formatCode>
                <c:ptCount val="4"/>
                <c:pt idx="0">
                  <c:v>272.51661024999999</c:v>
                </c:pt>
                <c:pt idx="1">
                  <c:v>262.49988340446004</c:v>
                </c:pt>
                <c:pt idx="2">
                  <c:v>257.34350952674998</c:v>
                </c:pt>
                <c:pt idx="3">
                  <c:v>228.87785030910999</c:v>
                </c:pt>
              </c:numCache>
            </c:numRef>
          </c:val>
          <c:extLst>
            <c:ext xmlns:c16="http://schemas.microsoft.com/office/drawing/2014/chart" uri="{C3380CC4-5D6E-409C-BE32-E72D297353CC}">
              <c16:uniqueId val="{00000002-54F7-4830-8CAD-DBF5CEAACA3C}"/>
            </c:ext>
          </c:extLst>
        </c:ser>
        <c:dLbls>
          <c:showLegendKey val="0"/>
          <c:showVal val="0"/>
          <c:showCatName val="0"/>
          <c:showSerName val="0"/>
          <c:showPercent val="0"/>
          <c:showBubbleSize val="0"/>
        </c:dLbls>
        <c:gapWidth val="150"/>
        <c:overlap val="100"/>
        <c:axId val="549858264"/>
        <c:axId val="1"/>
      </c:barChart>
      <c:lineChart>
        <c:grouping val="standard"/>
        <c:varyColors val="0"/>
        <c:ser>
          <c:idx val="4"/>
          <c:order val="2"/>
          <c:tx>
            <c:strRef>
              <c:f>'Figure 6.2.1'!$B$11</c:f>
              <c:strCache>
                <c:ptCount val="1"/>
                <c:pt idx="0">
                  <c:v>Ratio of the governmental support volumes to assets of the banks participating in implementation of the stabilization measures</c:v>
                </c:pt>
              </c:strCache>
            </c:strRef>
          </c:tx>
          <c:spPr>
            <a:ln w="38100">
              <a:pattFill prst="pct50">
                <a:fgClr>
                  <a:srgbClr val="0000FF"/>
                </a:fgClr>
                <a:bgClr>
                  <a:srgbClr val="FFFFFF"/>
                </a:bgClr>
              </a:pattFill>
              <a:prstDash val="solid"/>
            </a:ln>
          </c:spPr>
          <c:marker>
            <c:symbol val="diamond"/>
            <c:size val="9"/>
            <c:spPr>
              <a:solidFill>
                <a:srgbClr val="9999FF"/>
              </a:solidFill>
              <a:ln>
                <a:solidFill>
                  <a:srgbClr val="800080"/>
                </a:solidFill>
                <a:prstDash val="solid"/>
              </a:ln>
            </c:spPr>
          </c:marker>
          <c:cat>
            <c:strRef>
              <c:f>'Figure 6.2.1'!$C$3:$F$3</c:f>
              <c:strCache>
                <c:ptCount val="4"/>
                <c:pt idx="0">
                  <c:v>4 qtr. 2009</c:v>
                </c:pt>
                <c:pt idx="1">
                  <c:v>1 qtr. 2010</c:v>
                </c:pt>
                <c:pt idx="2">
                  <c:v>2 qtr. 2010</c:v>
                </c:pt>
                <c:pt idx="3">
                  <c:v>3 qtr. 2010</c:v>
                </c:pt>
              </c:strCache>
            </c:strRef>
          </c:cat>
          <c:val>
            <c:numRef>
              <c:f>'Figure 6.2.1'!$C$11:$F$11</c:f>
              <c:numCache>
                <c:formatCode>0.0%</c:formatCode>
                <c:ptCount val="4"/>
                <c:pt idx="0">
                  <c:v>8.9586052328318927E-2</c:v>
                </c:pt>
                <c:pt idx="1">
                  <c:v>0.10024455157250295</c:v>
                </c:pt>
                <c:pt idx="2">
                  <c:v>9.3105989327147948E-2</c:v>
                </c:pt>
                <c:pt idx="3">
                  <c:v>9.1313888340871743E-2</c:v>
                </c:pt>
              </c:numCache>
            </c:numRef>
          </c:val>
          <c:smooth val="0"/>
          <c:extLst>
            <c:ext xmlns:c16="http://schemas.microsoft.com/office/drawing/2014/chart" uri="{C3380CC4-5D6E-409C-BE32-E72D297353CC}">
              <c16:uniqueId val="{00000003-54F7-4830-8CAD-DBF5CEAACA3C}"/>
            </c:ext>
          </c:extLst>
        </c:ser>
        <c:ser>
          <c:idx val="5"/>
          <c:order val="3"/>
          <c:tx>
            <c:strRef>
              <c:f>'Figure 6.2.1'!$B$12</c:f>
              <c:strCache>
                <c:ptCount val="1"/>
                <c:pt idx="0">
                  <c:v>Ratio of  the governmental support  volumes to assets (less provisions)</c:v>
                </c:pt>
              </c:strCache>
            </c:strRef>
          </c:tx>
          <c:spPr>
            <a:ln w="38100">
              <a:pattFill prst="pct50">
                <a:fgClr>
                  <a:srgbClr val="000000"/>
                </a:fgClr>
                <a:bgClr>
                  <a:srgbClr val="FFFFFF"/>
                </a:bgClr>
              </a:pattFill>
              <a:prstDash val="solid"/>
            </a:ln>
          </c:spPr>
          <c:marker>
            <c:symbol val="circle"/>
            <c:size val="7"/>
            <c:spPr>
              <a:solidFill>
                <a:srgbClr val="808080"/>
              </a:solidFill>
              <a:ln>
                <a:solidFill>
                  <a:srgbClr val="000000"/>
                </a:solidFill>
                <a:prstDash val="solid"/>
              </a:ln>
            </c:spPr>
          </c:marker>
          <c:cat>
            <c:strRef>
              <c:f>'Figure 6.2.1'!$C$3:$F$3</c:f>
              <c:strCache>
                <c:ptCount val="4"/>
                <c:pt idx="0">
                  <c:v>4 qtr. 2009</c:v>
                </c:pt>
                <c:pt idx="1">
                  <c:v>1 qtr. 2010</c:v>
                </c:pt>
                <c:pt idx="2">
                  <c:v>2 qtr. 2010</c:v>
                </c:pt>
                <c:pt idx="3">
                  <c:v>3 qtr. 2010</c:v>
                </c:pt>
              </c:strCache>
            </c:strRef>
          </c:cat>
          <c:val>
            <c:numRef>
              <c:f>'Figure 6.2.1'!$C$12:$F$12</c:f>
              <c:numCache>
                <c:formatCode>0.0%</c:formatCode>
                <c:ptCount val="4"/>
                <c:pt idx="0">
                  <c:v>8.2022832369012574E-2</c:v>
                </c:pt>
                <c:pt idx="1">
                  <c:v>9.0372367511160817E-2</c:v>
                </c:pt>
                <c:pt idx="2">
                  <c:v>8.4800685035264861E-2</c:v>
                </c:pt>
                <c:pt idx="3">
                  <c:v>8.322129716236526E-2</c:v>
                </c:pt>
              </c:numCache>
            </c:numRef>
          </c:val>
          <c:smooth val="0"/>
          <c:extLst>
            <c:ext xmlns:c16="http://schemas.microsoft.com/office/drawing/2014/chart" uri="{C3380CC4-5D6E-409C-BE32-E72D297353CC}">
              <c16:uniqueId val="{00000004-54F7-4830-8CAD-DBF5CEAACA3C}"/>
            </c:ext>
          </c:extLst>
        </c:ser>
        <c:dLbls>
          <c:showLegendKey val="0"/>
          <c:showVal val="0"/>
          <c:showCatName val="0"/>
          <c:showSerName val="0"/>
          <c:showPercent val="0"/>
          <c:showBubbleSize val="0"/>
        </c:dLbls>
        <c:marker val="1"/>
        <c:smooth val="0"/>
        <c:axId val="3"/>
        <c:axId val="4"/>
      </c:lineChart>
      <c:catAx>
        <c:axId val="549858264"/>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1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3.6544689454421443E-2"/>
              <c:y val="0.238397200349956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582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02"/>
      </c:valAx>
      <c:spPr>
        <a:noFill/>
        <a:ln w="3175">
          <a:solidFill>
            <a:srgbClr val="000000"/>
          </a:solidFill>
          <a:prstDash val="solid"/>
        </a:ln>
      </c:spPr>
    </c:plotArea>
    <c:legend>
      <c:legendPos val="b"/>
      <c:layout>
        <c:manualLayout>
          <c:xMode val="edge"/>
          <c:yMode val="edge"/>
          <c:wMode val="edge"/>
          <c:hMode val="edge"/>
          <c:x val="1.1600928074245939E-2"/>
          <c:y val="0.6240016797900263"/>
          <c:w val="0.98375870069605564"/>
          <c:h val="0.989335853018372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41412520064199E-2"/>
          <c:y val="2.88659793814433E-2"/>
          <c:w val="0.8667736757624398"/>
          <c:h val="0.55876288659793816"/>
        </c:manualLayout>
      </c:layout>
      <c:barChart>
        <c:barDir val="col"/>
        <c:grouping val="stacked"/>
        <c:varyColors val="0"/>
        <c:ser>
          <c:idx val="0"/>
          <c:order val="0"/>
          <c:tx>
            <c:strRef>
              <c:f>'Figure 6.2.2'!$B$4</c:f>
              <c:strCache>
                <c:ptCount val="1"/>
                <c:pt idx="0">
                  <c:v>Equity participation</c:v>
                </c:pt>
              </c:strCache>
            </c:strRef>
          </c:tx>
          <c:spPr>
            <a:solidFill>
              <a:srgbClr val="008000"/>
            </a:solidFill>
            <a:ln w="12700">
              <a:solidFill>
                <a:srgbClr val="000000"/>
              </a:solidFill>
              <a:prstDash val="solid"/>
            </a:ln>
          </c:spPr>
          <c:invertIfNegative val="0"/>
          <c:cat>
            <c:strRef>
              <c:f>'Figure 6.2.2'!$C$3:$Q$3</c:f>
              <c:strCache>
                <c:ptCount val="15"/>
                <c:pt idx="0">
                  <c:v>Alliance Bank</c:v>
                </c:pt>
                <c:pt idx="1">
                  <c:v>ATF Bank</c:v>
                </c:pt>
                <c:pt idx="2">
                  <c:v>Caspyi Bank</c:v>
                </c:pt>
                <c:pt idx="3">
                  <c:v>Bank CenterCredit</c:v>
                </c:pt>
                <c:pt idx="4">
                  <c:v>BTA Bank</c:v>
                </c:pt>
                <c:pt idx="5">
                  <c:v>Eurasian Bank</c:v>
                </c:pt>
                <c:pt idx="6">
                  <c:v>Kazcommertsbank</c:v>
                </c:pt>
                <c:pt idx="7">
                  <c:v>Halyk Bank</c:v>
                </c:pt>
                <c:pt idx="8">
                  <c:v>Nurbank</c:v>
                </c:pt>
                <c:pt idx="9">
                  <c:v>Temirbank</c:v>
                </c:pt>
                <c:pt idx="10">
                  <c:v>Tsesna Bank</c:v>
                </c:pt>
                <c:pt idx="11">
                  <c:v>Bank Astana Finance</c:v>
                </c:pt>
                <c:pt idx="12">
                  <c:v>Savings Bank Kazakhstan</c:v>
                </c:pt>
                <c:pt idx="13">
                  <c:v>Deltabank</c:v>
                </c:pt>
                <c:pt idx="14">
                  <c:v>Danabank</c:v>
                </c:pt>
              </c:strCache>
            </c:strRef>
          </c:cat>
          <c:val>
            <c:numRef>
              <c:f>'Figure 6.2.2'!$C$4:$Q$4</c:f>
              <c:numCache>
                <c:formatCode>0</c:formatCode>
                <c:ptCount val="15"/>
                <c:pt idx="0">
                  <c:v>141.343283001</c:v>
                </c:pt>
                <c:pt idx="1">
                  <c:v>0</c:v>
                </c:pt>
                <c:pt idx="2">
                  <c:v>0</c:v>
                </c:pt>
                <c:pt idx="3">
                  <c:v>0</c:v>
                </c:pt>
                <c:pt idx="4">
                  <c:v>212.094527543</c:v>
                </c:pt>
                <c:pt idx="5">
                  <c:v>0</c:v>
                </c:pt>
                <c:pt idx="6">
                  <c:v>35.999999918</c:v>
                </c:pt>
                <c:pt idx="7">
                  <c:v>59.999999965000001</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7199-48F5-9F96-E7BB67D3508C}"/>
            </c:ext>
          </c:extLst>
        </c:ser>
        <c:ser>
          <c:idx val="3"/>
          <c:order val="1"/>
          <c:tx>
            <c:strRef>
              <c:f>'Figure 6.2.2'!$B$7</c:f>
              <c:strCache>
                <c:ptCount val="1"/>
                <c:pt idx="0">
                  <c:v>Placement of funds as part of the set of measures for the support of top-priority industries of the economy</c:v>
                </c:pt>
              </c:strCache>
            </c:strRef>
          </c:tx>
          <c:spPr>
            <a:solidFill>
              <a:srgbClr val="CCFFCC"/>
            </a:solidFill>
            <a:ln w="12700">
              <a:solidFill>
                <a:srgbClr val="000000"/>
              </a:solidFill>
              <a:prstDash val="solid"/>
            </a:ln>
          </c:spPr>
          <c:invertIfNegative val="0"/>
          <c:cat>
            <c:strRef>
              <c:f>'Figure 6.2.2'!$C$3:$Q$3</c:f>
              <c:strCache>
                <c:ptCount val="15"/>
                <c:pt idx="0">
                  <c:v>Alliance Bank</c:v>
                </c:pt>
                <c:pt idx="1">
                  <c:v>ATF Bank</c:v>
                </c:pt>
                <c:pt idx="2">
                  <c:v>Caspyi Bank</c:v>
                </c:pt>
                <c:pt idx="3">
                  <c:v>Bank CenterCredit</c:v>
                </c:pt>
                <c:pt idx="4">
                  <c:v>BTA Bank</c:v>
                </c:pt>
                <c:pt idx="5">
                  <c:v>Eurasian Bank</c:v>
                </c:pt>
                <c:pt idx="6">
                  <c:v>Kazcommertsbank</c:v>
                </c:pt>
                <c:pt idx="7">
                  <c:v>Halyk Bank</c:v>
                </c:pt>
                <c:pt idx="8">
                  <c:v>Nurbank</c:v>
                </c:pt>
                <c:pt idx="9">
                  <c:v>Temirbank</c:v>
                </c:pt>
                <c:pt idx="10">
                  <c:v>Tsesna Bank</c:v>
                </c:pt>
                <c:pt idx="11">
                  <c:v>Bank Astana Finance</c:v>
                </c:pt>
                <c:pt idx="12">
                  <c:v>Savings Bank Kazakhstan</c:v>
                </c:pt>
                <c:pt idx="13">
                  <c:v>Deltabank</c:v>
                </c:pt>
                <c:pt idx="14">
                  <c:v>Danabank</c:v>
                </c:pt>
              </c:strCache>
            </c:strRef>
          </c:cat>
          <c:val>
            <c:numRef>
              <c:f>'Figure 6.2.2'!$C$7:$Q$7</c:f>
              <c:numCache>
                <c:formatCode>0</c:formatCode>
                <c:ptCount val="15"/>
                <c:pt idx="0">
                  <c:v>12.155223919999999</c:v>
                </c:pt>
                <c:pt idx="1">
                  <c:v>4.4310792120000002</c:v>
                </c:pt>
                <c:pt idx="2">
                  <c:v>4.3</c:v>
                </c:pt>
                <c:pt idx="3">
                  <c:v>11.904921330000001</c:v>
                </c:pt>
                <c:pt idx="4">
                  <c:v>64.411782009999996</c:v>
                </c:pt>
                <c:pt idx="5">
                  <c:v>10.774760369999999</c:v>
                </c:pt>
                <c:pt idx="6">
                  <c:v>164.53871100999999</c:v>
                </c:pt>
                <c:pt idx="7">
                  <c:v>20.5</c:v>
                </c:pt>
                <c:pt idx="8">
                  <c:v>5.0996840380000004</c:v>
                </c:pt>
                <c:pt idx="9">
                  <c:v>11.699980249999999</c:v>
                </c:pt>
                <c:pt idx="10">
                  <c:v>4.4588220459999999</c:v>
                </c:pt>
                <c:pt idx="11">
                  <c:v>0</c:v>
                </c:pt>
                <c:pt idx="12">
                  <c:v>0</c:v>
                </c:pt>
                <c:pt idx="13">
                  <c:v>0</c:v>
                </c:pt>
                <c:pt idx="14">
                  <c:v>0</c:v>
                </c:pt>
              </c:numCache>
            </c:numRef>
          </c:val>
          <c:extLst>
            <c:ext xmlns:c16="http://schemas.microsoft.com/office/drawing/2014/chart" uri="{C3380CC4-5D6E-409C-BE32-E72D297353CC}">
              <c16:uniqueId val="{00000001-7199-48F5-9F96-E7BB67D3508C}"/>
            </c:ext>
          </c:extLst>
        </c:ser>
        <c:ser>
          <c:idx val="1"/>
          <c:order val="4"/>
          <c:tx>
            <c:strRef>
              <c:f>'Figure 6.2.2'!$B$8</c:f>
              <c:strCache>
                <c:ptCount val="1"/>
                <c:pt idx="0">
                  <c:v>Volume of deposits of the NWF's subsidiaries, including the SAF</c:v>
                </c:pt>
              </c:strCache>
            </c:strRef>
          </c:tx>
          <c:spPr>
            <a:solidFill>
              <a:srgbClr val="993366"/>
            </a:solidFill>
            <a:ln w="12700">
              <a:solidFill>
                <a:srgbClr val="000000"/>
              </a:solidFill>
              <a:prstDash val="solid"/>
            </a:ln>
          </c:spPr>
          <c:invertIfNegative val="0"/>
          <c:val>
            <c:numRef>
              <c:f>'Figure 6.2.2'!$C$8:$Q$8</c:f>
              <c:numCache>
                <c:formatCode>0</c:formatCode>
                <c:ptCount val="15"/>
                <c:pt idx="0">
                  <c:v>19.79313741</c:v>
                </c:pt>
                <c:pt idx="1">
                  <c:v>25.546138800000001</c:v>
                </c:pt>
                <c:pt idx="2">
                  <c:v>8.5704971430000008</c:v>
                </c:pt>
                <c:pt idx="3">
                  <c:v>26.342774761009998</c:v>
                </c:pt>
                <c:pt idx="4">
                  <c:v>43.645849228110002</c:v>
                </c:pt>
                <c:pt idx="5">
                  <c:v>22.38042096053</c:v>
                </c:pt>
                <c:pt idx="6">
                  <c:v>39.63300699346</c:v>
                </c:pt>
                <c:pt idx="7">
                  <c:v>11.9</c:v>
                </c:pt>
                <c:pt idx="8">
                  <c:v>11.948123410000001</c:v>
                </c:pt>
                <c:pt idx="9">
                  <c:v>2.8013479999999999</c:v>
                </c:pt>
                <c:pt idx="10">
                  <c:v>9.2416073900000004</c:v>
                </c:pt>
                <c:pt idx="11">
                  <c:v>1.358680018</c:v>
                </c:pt>
                <c:pt idx="12">
                  <c:v>5.3624230759999998</c:v>
                </c:pt>
                <c:pt idx="13">
                  <c:v>0.2</c:v>
                </c:pt>
                <c:pt idx="14">
                  <c:v>0.153843119</c:v>
                </c:pt>
              </c:numCache>
            </c:numRef>
          </c:val>
          <c:extLst>
            <c:ext xmlns:c16="http://schemas.microsoft.com/office/drawing/2014/chart" uri="{C3380CC4-5D6E-409C-BE32-E72D297353CC}">
              <c16:uniqueId val="{00000002-7199-48F5-9F96-E7BB67D3508C}"/>
            </c:ext>
          </c:extLst>
        </c:ser>
        <c:dLbls>
          <c:showLegendKey val="0"/>
          <c:showVal val="0"/>
          <c:showCatName val="0"/>
          <c:showSerName val="0"/>
          <c:showPercent val="0"/>
          <c:showBubbleSize val="0"/>
        </c:dLbls>
        <c:gapWidth val="150"/>
        <c:overlap val="100"/>
        <c:axId val="549851704"/>
        <c:axId val="1"/>
      </c:barChart>
      <c:lineChart>
        <c:grouping val="standard"/>
        <c:varyColors val="0"/>
        <c:ser>
          <c:idx val="4"/>
          <c:order val="2"/>
          <c:tx>
            <c:strRef>
              <c:f>'Figure 6.2.2'!$B$12</c:f>
              <c:strCache>
                <c:ptCount val="1"/>
                <c:pt idx="0">
                  <c:v>Ratio of volumes of  government support to assets (less provisions)</c:v>
                </c:pt>
              </c:strCache>
            </c:strRef>
          </c:tx>
          <c:spPr>
            <a:ln w="38100">
              <a:pattFill prst="pct75">
                <a:fgClr>
                  <a:srgbClr val="800080"/>
                </a:fgClr>
                <a:bgClr>
                  <a:srgbClr val="FFFFFF"/>
                </a:bgClr>
              </a:pattFill>
              <a:prstDash val="solid"/>
            </a:ln>
          </c:spPr>
          <c:marker>
            <c:symbol val="none"/>
          </c:marker>
          <c:cat>
            <c:strRef>
              <c:f>'Figure 6.2.2'!$C$3:$Q$3</c:f>
              <c:strCache>
                <c:ptCount val="15"/>
                <c:pt idx="0">
                  <c:v>Alliance Bank</c:v>
                </c:pt>
                <c:pt idx="1">
                  <c:v>ATF Bank</c:v>
                </c:pt>
                <c:pt idx="2">
                  <c:v>Caspyi Bank</c:v>
                </c:pt>
                <c:pt idx="3">
                  <c:v>Bank CenterCredit</c:v>
                </c:pt>
                <c:pt idx="4">
                  <c:v>BTA Bank</c:v>
                </c:pt>
                <c:pt idx="5">
                  <c:v>Eurasian Bank</c:v>
                </c:pt>
                <c:pt idx="6">
                  <c:v>Kazcommertsbank</c:v>
                </c:pt>
                <c:pt idx="7">
                  <c:v>Halyk Bank</c:v>
                </c:pt>
                <c:pt idx="8">
                  <c:v>Nurbank</c:v>
                </c:pt>
                <c:pt idx="9">
                  <c:v>Temirbank</c:v>
                </c:pt>
                <c:pt idx="10">
                  <c:v>Tsesna Bank</c:v>
                </c:pt>
                <c:pt idx="11">
                  <c:v>Bank Astana Finance</c:v>
                </c:pt>
                <c:pt idx="12">
                  <c:v>Savings Bank Kazakhstan</c:v>
                </c:pt>
                <c:pt idx="13">
                  <c:v>Deltabank</c:v>
                </c:pt>
                <c:pt idx="14">
                  <c:v>Danabank</c:v>
                </c:pt>
              </c:strCache>
            </c:strRef>
          </c:cat>
          <c:val>
            <c:numRef>
              <c:f>'Figure 6.2.2'!$C$12:$Q$12</c:f>
              <c:numCache>
                <c:formatCode>0.00%</c:formatCode>
                <c:ptCount val="15"/>
                <c:pt idx="0">
                  <c:v>0.377766680774342</c:v>
                </c:pt>
                <c:pt idx="1">
                  <c:v>2.8987528397347782E-2</c:v>
                </c:pt>
                <c:pt idx="2">
                  <c:v>3.9329625815372575E-2</c:v>
                </c:pt>
                <c:pt idx="3">
                  <c:v>2.9161281901719405E-2</c:v>
                </c:pt>
                <c:pt idx="4">
                  <c:v>0.16420188019958687</c:v>
                </c:pt>
                <c:pt idx="5">
                  <c:v>9.8818725627718859E-2</c:v>
                </c:pt>
                <c:pt idx="6">
                  <c:v>9.8406828493242018E-2</c:v>
                </c:pt>
                <c:pt idx="7">
                  <c:v>4.6342341806114226E-2</c:v>
                </c:pt>
                <c:pt idx="8">
                  <c:v>5.3443598201738038E-2</c:v>
                </c:pt>
                <c:pt idx="9">
                  <c:v>7.6191363394539108E-2</c:v>
                </c:pt>
                <c:pt idx="10">
                  <c:v>6.5188076317390334E-2</c:v>
                </c:pt>
                <c:pt idx="11">
                  <c:v>7.9591324318474252E-2</c:v>
                </c:pt>
                <c:pt idx="12">
                  <c:v>2.2269305265657645E-2</c:v>
                </c:pt>
                <c:pt idx="13">
                  <c:v>5.2515940228982632E-3</c:v>
                </c:pt>
                <c:pt idx="14">
                  <c:v>4.7590477457314366E-2</c:v>
                </c:pt>
              </c:numCache>
            </c:numRef>
          </c:val>
          <c:smooth val="0"/>
          <c:extLst>
            <c:ext xmlns:c16="http://schemas.microsoft.com/office/drawing/2014/chart" uri="{C3380CC4-5D6E-409C-BE32-E72D297353CC}">
              <c16:uniqueId val="{00000003-7199-48F5-9F96-E7BB67D3508C}"/>
            </c:ext>
          </c:extLst>
        </c:ser>
        <c:ser>
          <c:idx val="5"/>
          <c:order val="3"/>
          <c:tx>
            <c:strRef>
              <c:f>'Figure 6.2.2'!$B$13</c:f>
              <c:strCache>
                <c:ptCount val="1"/>
                <c:pt idx="0">
                  <c:v>Ratio of volumes of  government support to total loan  portfolio (before deduction of  provisions)</c:v>
                </c:pt>
              </c:strCache>
            </c:strRef>
          </c:tx>
          <c:spPr>
            <a:ln w="38100">
              <a:pattFill prst="pct75">
                <a:fgClr>
                  <a:srgbClr val="993300"/>
                </a:fgClr>
                <a:bgClr>
                  <a:srgbClr val="FFFFFF"/>
                </a:bgClr>
              </a:pattFill>
              <a:prstDash val="solid"/>
            </a:ln>
          </c:spPr>
          <c:marker>
            <c:symbol val="none"/>
          </c:marker>
          <c:cat>
            <c:strRef>
              <c:f>'Figure 6.2.2'!$C$3:$Q$3</c:f>
              <c:strCache>
                <c:ptCount val="15"/>
                <c:pt idx="0">
                  <c:v>Alliance Bank</c:v>
                </c:pt>
                <c:pt idx="1">
                  <c:v>ATF Bank</c:v>
                </c:pt>
                <c:pt idx="2">
                  <c:v>Caspyi Bank</c:v>
                </c:pt>
                <c:pt idx="3">
                  <c:v>Bank CenterCredit</c:v>
                </c:pt>
                <c:pt idx="4">
                  <c:v>BTA Bank</c:v>
                </c:pt>
                <c:pt idx="5">
                  <c:v>Eurasian Bank</c:v>
                </c:pt>
                <c:pt idx="6">
                  <c:v>Kazcommertsbank</c:v>
                </c:pt>
                <c:pt idx="7">
                  <c:v>Halyk Bank</c:v>
                </c:pt>
                <c:pt idx="8">
                  <c:v>Nurbank</c:v>
                </c:pt>
                <c:pt idx="9">
                  <c:v>Temirbank</c:v>
                </c:pt>
                <c:pt idx="10">
                  <c:v>Tsesna Bank</c:v>
                </c:pt>
                <c:pt idx="11">
                  <c:v>Bank Astana Finance</c:v>
                </c:pt>
                <c:pt idx="12">
                  <c:v>Savings Bank Kazakhstan</c:v>
                </c:pt>
                <c:pt idx="13">
                  <c:v>Deltabank</c:v>
                </c:pt>
                <c:pt idx="14">
                  <c:v>Danabank</c:v>
                </c:pt>
              </c:strCache>
            </c:strRef>
          </c:cat>
          <c:val>
            <c:numRef>
              <c:f>'Figure 6.2.2'!$C$13:$Q$13</c:f>
              <c:numCache>
                <c:formatCode>0.00%</c:formatCode>
                <c:ptCount val="15"/>
                <c:pt idx="0">
                  <c:v>0.32269969138086912</c:v>
                </c:pt>
                <c:pt idx="1">
                  <c:v>3.4871477069564859E-2</c:v>
                </c:pt>
                <c:pt idx="2">
                  <c:v>4.7391069557928697E-2</c:v>
                </c:pt>
                <c:pt idx="3">
                  <c:v>5.3917925099690241E-2</c:v>
                </c:pt>
                <c:pt idx="4">
                  <c:v>0.16622617699053635</c:v>
                </c:pt>
                <c:pt idx="5">
                  <c:v>0.16939497870726214</c:v>
                </c:pt>
                <c:pt idx="6">
                  <c:v>0.10244926671731787</c:v>
                </c:pt>
                <c:pt idx="7">
                  <c:v>7.5686927956263111E-2</c:v>
                </c:pt>
                <c:pt idx="8">
                  <c:v>7.5721837733082525E-2</c:v>
                </c:pt>
                <c:pt idx="9">
                  <c:v>6.0085630630618878E-2</c:v>
                </c:pt>
                <c:pt idx="10">
                  <c:v>0.10235374434121068</c:v>
                </c:pt>
                <c:pt idx="11">
                  <c:v>0.14980201608893123</c:v>
                </c:pt>
                <c:pt idx="12">
                  <c:v>3.7856987697492059E-2</c:v>
                </c:pt>
                <c:pt idx="13">
                  <c:v>6.6681612238689769E-3</c:v>
                </c:pt>
                <c:pt idx="14">
                  <c:v>0.21010648375135721</c:v>
                </c:pt>
              </c:numCache>
            </c:numRef>
          </c:val>
          <c:smooth val="0"/>
          <c:extLst>
            <c:ext xmlns:c16="http://schemas.microsoft.com/office/drawing/2014/chart" uri="{C3380CC4-5D6E-409C-BE32-E72D297353CC}">
              <c16:uniqueId val="{00000004-7199-48F5-9F96-E7BB67D3508C}"/>
            </c:ext>
          </c:extLst>
        </c:ser>
        <c:dLbls>
          <c:showLegendKey val="0"/>
          <c:showVal val="0"/>
          <c:showCatName val="0"/>
          <c:showSerName val="0"/>
          <c:showPercent val="0"/>
          <c:showBubbleSize val="0"/>
        </c:dLbls>
        <c:marker val="1"/>
        <c:smooth val="0"/>
        <c:axId val="3"/>
        <c:axId val="4"/>
      </c:lineChart>
      <c:catAx>
        <c:axId val="549851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tickLblSkip val="1"/>
        <c:tickMarkSkip val="1"/>
        <c:noMultiLvlLbl val="0"/>
      </c:catAx>
      <c:valAx>
        <c:axId val="1"/>
        <c:scaling>
          <c:orientation val="minMax"/>
          <c:max val="33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7.4850756015048675E-3"/>
              <c:y val="0.19908477419703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49851704"/>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4"/>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25400">
          <a:noFill/>
        </a:ln>
      </c:spPr>
    </c:plotArea>
    <c:legend>
      <c:legendPos val="r"/>
      <c:layout>
        <c:manualLayout>
          <c:xMode val="edge"/>
          <c:yMode val="edge"/>
          <c:x val="1.2841091492776886E-2"/>
          <c:y val="0.80412371134020622"/>
          <c:w val="0.9743178170144462"/>
          <c:h val="0.1896907216494845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3076923076922"/>
          <c:y val="0.11059932720542735"/>
          <c:w val="0.77403846153846156"/>
          <c:h val="0.60368799432962439"/>
        </c:manualLayout>
      </c:layout>
      <c:lineChart>
        <c:grouping val="standard"/>
        <c:varyColors val="0"/>
        <c:ser>
          <c:idx val="0"/>
          <c:order val="0"/>
          <c:tx>
            <c:strRef>
              <c:f>'Figure 2.1.15'!$C$4</c:f>
              <c:strCache>
                <c:ptCount val="1"/>
                <c:pt idx="0">
                  <c:v>Brent</c:v>
                </c:pt>
              </c:strCache>
            </c:strRef>
          </c:tx>
          <c:spPr>
            <a:ln w="25400">
              <a:solidFill>
                <a:srgbClr val="333399"/>
              </a:solidFill>
              <a:prstDash val="solid"/>
            </a:ln>
          </c:spPr>
          <c:marker>
            <c:symbol val="none"/>
          </c:marker>
          <c:cat>
            <c:numRef>
              <c:f>'Figure 2.1.15'!$B$5:$B$50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2.1.15'!$C$5:$C$50</c:f>
              <c:numCache>
                <c:formatCode>0.000</c:formatCode>
                <c:ptCount val="46"/>
                <c:pt idx="0" formatCode="General">
                  <c:v>100</c:v>
                </c:pt>
                <c:pt idx="1">
                  <c:v>96.41655450874832</c:v>
                </c:pt>
                <c:pt idx="2">
                  <c:v>103.39838492597576</c:v>
                </c:pt>
                <c:pt idx="3">
                  <c:v>115.91520861372811</c:v>
                </c:pt>
                <c:pt idx="4">
                  <c:v>114.75437415881558</c:v>
                </c:pt>
                <c:pt idx="5">
                  <c:v>114.77119784656796</c:v>
                </c:pt>
                <c:pt idx="6">
                  <c:v>120.02018842530282</c:v>
                </c:pt>
                <c:pt idx="7">
                  <c:v>130.09757738896366</c:v>
                </c:pt>
                <c:pt idx="8">
                  <c:v>123.25033647375506</c:v>
                </c:pt>
                <c:pt idx="9">
                  <c:v>131.46029609690444</c:v>
                </c:pt>
                <c:pt idx="10">
                  <c:v>152.59084791386272</c:v>
                </c:pt>
                <c:pt idx="11">
                  <c:v>148.31763122476445</c:v>
                </c:pt>
                <c:pt idx="12">
                  <c:v>157.83983849259758</c:v>
                </c:pt>
                <c:pt idx="13">
                  <c:v>153.02826379542395</c:v>
                </c:pt>
                <c:pt idx="14">
                  <c:v>171.26514131897713</c:v>
                </c:pt>
                <c:pt idx="15">
                  <c:v>168.62382234185736</c:v>
                </c:pt>
                <c:pt idx="16">
                  <c:v>183.664199192463</c:v>
                </c:pt>
                <c:pt idx="17">
                  <c:v>215.88156123822341</c:v>
                </c:pt>
                <c:pt idx="18">
                  <c:v>237.83647375504711</c:v>
                </c:pt>
                <c:pt idx="19">
                  <c:v>208.5800807537012</c:v>
                </c:pt>
                <c:pt idx="20">
                  <c:v>181.40982503364737</c:v>
                </c:pt>
                <c:pt idx="21">
                  <c:v>155.66958277254375</c:v>
                </c:pt>
                <c:pt idx="22">
                  <c:v>100.58882907133244</c:v>
                </c:pt>
                <c:pt idx="23">
                  <c:v>77.641318977119781</c:v>
                </c:pt>
                <c:pt idx="24">
                  <c:v>60.969044414535666</c:v>
                </c:pt>
                <c:pt idx="25">
                  <c:v>71.870794078061905</c:v>
                </c:pt>
                <c:pt idx="26">
                  <c:v>70.878196500672956</c:v>
                </c:pt>
                <c:pt idx="27">
                  <c:v>77.843203230148063</c:v>
                </c:pt>
                <c:pt idx="28">
                  <c:v>86.288694481830419</c:v>
                </c:pt>
                <c:pt idx="29">
                  <c:v>111.89434724091522</c:v>
                </c:pt>
                <c:pt idx="30">
                  <c:v>115.02355316285332</c:v>
                </c:pt>
                <c:pt idx="31">
                  <c:v>123.18304172274564</c:v>
                </c:pt>
                <c:pt idx="32">
                  <c:v>114.85531628532976</c:v>
                </c:pt>
                <c:pt idx="33">
                  <c:v>113.10565275908482</c:v>
                </c:pt>
                <c:pt idx="34">
                  <c:v>127.70861372812922</c:v>
                </c:pt>
                <c:pt idx="35">
                  <c:v>132.55383580080758</c:v>
                </c:pt>
                <c:pt idx="36">
                  <c:v>130.21534320323019</c:v>
                </c:pt>
                <c:pt idx="37">
                  <c:v>120.50807537012115</c:v>
                </c:pt>
                <c:pt idx="38">
                  <c:v>129.92934051144013</c:v>
                </c:pt>
                <c:pt idx="39">
                  <c:v>139.51884253028268</c:v>
                </c:pt>
                <c:pt idx="40">
                  <c:v>148.30080753701216</c:v>
                </c:pt>
                <c:pt idx="41">
                  <c:v>122.99798115746974</c:v>
                </c:pt>
                <c:pt idx="42">
                  <c:v>120.30619111709291</c:v>
                </c:pt>
                <c:pt idx="43">
                  <c:v>136.32234185733515</c:v>
                </c:pt>
                <c:pt idx="44">
                  <c:v>126.74966352624497</c:v>
                </c:pt>
                <c:pt idx="45">
                  <c:v>139.51884253028265</c:v>
                </c:pt>
              </c:numCache>
            </c:numRef>
          </c:val>
          <c:smooth val="0"/>
          <c:extLst>
            <c:ext xmlns:c16="http://schemas.microsoft.com/office/drawing/2014/chart" uri="{C3380CC4-5D6E-409C-BE32-E72D297353CC}">
              <c16:uniqueId val="{00000000-78B7-40E0-A3BD-997FF1D0507D}"/>
            </c:ext>
          </c:extLst>
        </c:ser>
        <c:ser>
          <c:idx val="1"/>
          <c:order val="1"/>
          <c:tx>
            <c:strRef>
              <c:f>'Figure 2.1.15'!$D$4</c:f>
              <c:strCache>
                <c:ptCount val="1"/>
                <c:pt idx="0">
                  <c:v>Copper</c:v>
                </c:pt>
              </c:strCache>
            </c:strRef>
          </c:tx>
          <c:spPr>
            <a:ln w="25400">
              <a:solidFill>
                <a:srgbClr val="003300"/>
              </a:solidFill>
              <a:prstDash val="solid"/>
            </a:ln>
          </c:spPr>
          <c:marker>
            <c:symbol val="none"/>
          </c:marker>
          <c:cat>
            <c:numRef>
              <c:f>'Figure 2.1.15'!$B$5:$B$50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2.1.15'!$D$5:$D$50</c:f>
              <c:numCache>
                <c:formatCode>0.000</c:formatCode>
                <c:ptCount val="46"/>
                <c:pt idx="0" formatCode="General">
                  <c:v>100</c:v>
                </c:pt>
                <c:pt idx="1">
                  <c:v>88.157894736842096</c:v>
                </c:pt>
                <c:pt idx="2">
                  <c:v>96.512365250475568</c:v>
                </c:pt>
                <c:pt idx="3">
                  <c:v>111.60431198478121</c:v>
                </c:pt>
                <c:pt idx="4">
                  <c:v>127.80596068484462</c:v>
                </c:pt>
                <c:pt idx="5">
                  <c:v>119.5307545973367</c:v>
                </c:pt>
                <c:pt idx="6">
                  <c:v>124.28662016486997</c:v>
                </c:pt>
                <c:pt idx="7">
                  <c:v>126.66455294863663</c:v>
                </c:pt>
                <c:pt idx="8">
                  <c:v>118.21496512365248</c:v>
                </c:pt>
                <c:pt idx="9">
                  <c:v>129.78757133798351</c:v>
                </c:pt>
                <c:pt idx="10">
                  <c:v>118.99175649968294</c:v>
                </c:pt>
                <c:pt idx="11">
                  <c:v>107.05453392517437</c:v>
                </c:pt>
                <c:pt idx="12">
                  <c:v>105.28693722257449</c:v>
                </c:pt>
                <c:pt idx="13">
                  <c:v>114.78281547241596</c:v>
                </c:pt>
                <c:pt idx="14">
                  <c:v>137.4445149017121</c:v>
                </c:pt>
                <c:pt idx="15">
                  <c:v>134.33734939759034</c:v>
                </c:pt>
                <c:pt idx="16">
                  <c:v>132.65694356372859</c:v>
                </c:pt>
                <c:pt idx="17">
                  <c:v>127.7742549143944</c:v>
                </c:pt>
                <c:pt idx="18">
                  <c:v>139.40234622701328</c:v>
                </c:pt>
                <c:pt idx="19">
                  <c:v>127.98034242232083</c:v>
                </c:pt>
                <c:pt idx="20">
                  <c:v>116.20164870006337</c:v>
                </c:pt>
                <c:pt idx="21">
                  <c:v>97.970830691185768</c:v>
                </c:pt>
                <c:pt idx="22">
                  <c:v>64.854153455928966</c:v>
                </c:pt>
                <c:pt idx="23">
                  <c:v>56.610653138871264</c:v>
                </c:pt>
                <c:pt idx="24">
                  <c:v>48.220513633481289</c:v>
                </c:pt>
                <c:pt idx="25">
                  <c:v>49.805802155992389</c:v>
                </c:pt>
                <c:pt idx="26">
                  <c:v>53.237951807228917</c:v>
                </c:pt>
                <c:pt idx="27">
                  <c:v>63.811826252377934</c:v>
                </c:pt>
                <c:pt idx="28">
                  <c:v>72.994610019023455</c:v>
                </c:pt>
                <c:pt idx="29">
                  <c:v>80.219562460367769</c:v>
                </c:pt>
                <c:pt idx="30">
                  <c:v>80.42168674698793</c:v>
                </c:pt>
                <c:pt idx="31">
                  <c:v>95.125237793278359</c:v>
                </c:pt>
                <c:pt idx="32">
                  <c:v>98.073874445149002</c:v>
                </c:pt>
                <c:pt idx="33">
                  <c:v>94.6020925808497</c:v>
                </c:pt>
                <c:pt idx="34">
                  <c:v>103.52726696258718</c:v>
                </c:pt>
                <c:pt idx="35">
                  <c:v>111.73113506658211</c:v>
                </c:pt>
                <c:pt idx="36">
                  <c:v>116.39188332276474</c:v>
                </c:pt>
                <c:pt idx="37">
                  <c:v>107.29232720355105</c:v>
                </c:pt>
                <c:pt idx="38">
                  <c:v>116.81991122384275</c:v>
                </c:pt>
                <c:pt idx="39">
                  <c:v>124.52441344324667</c:v>
                </c:pt>
                <c:pt idx="40">
                  <c:v>117.25586556753329</c:v>
                </c:pt>
                <c:pt idx="41">
                  <c:v>106.51553582752061</c:v>
                </c:pt>
                <c:pt idx="42">
                  <c:v>99.865250475586564</c:v>
                </c:pt>
                <c:pt idx="43">
                  <c:v>118.65884590995562</c:v>
                </c:pt>
                <c:pt idx="44">
                  <c:v>120.37492073557388</c:v>
                </c:pt>
                <c:pt idx="45">
                  <c:v>128.21813570069753</c:v>
                </c:pt>
              </c:numCache>
            </c:numRef>
          </c:val>
          <c:smooth val="0"/>
          <c:extLst>
            <c:ext xmlns:c16="http://schemas.microsoft.com/office/drawing/2014/chart" uri="{C3380CC4-5D6E-409C-BE32-E72D297353CC}">
              <c16:uniqueId val="{00000001-78B7-40E0-A3BD-997FF1D0507D}"/>
            </c:ext>
          </c:extLst>
        </c:ser>
        <c:ser>
          <c:idx val="2"/>
          <c:order val="2"/>
          <c:tx>
            <c:strRef>
              <c:f>'Figure 2.1.15'!$E$4</c:f>
              <c:strCache>
                <c:ptCount val="1"/>
                <c:pt idx="0">
                  <c:v>Aluminum</c:v>
                </c:pt>
              </c:strCache>
            </c:strRef>
          </c:tx>
          <c:spPr>
            <a:ln w="25400">
              <a:solidFill>
                <a:srgbClr val="FF6600"/>
              </a:solidFill>
              <a:prstDash val="solid"/>
            </a:ln>
          </c:spPr>
          <c:marker>
            <c:symbol val="none"/>
          </c:marker>
          <c:cat>
            <c:numRef>
              <c:f>'Figure 2.1.15'!$B$5:$B$50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2.1.15'!$E$5:$E$50</c:f>
              <c:numCache>
                <c:formatCode>0.000</c:formatCode>
                <c:ptCount val="46"/>
                <c:pt idx="0" formatCode="General">
                  <c:v>100</c:v>
                </c:pt>
                <c:pt idx="1">
                  <c:v>101.27163546450018</c:v>
                </c:pt>
                <c:pt idx="2">
                  <c:v>100</c:v>
                </c:pt>
                <c:pt idx="3">
                  <c:v>96.820911338749553</c:v>
                </c:pt>
                <c:pt idx="4">
                  <c:v>99.576121511833264</c:v>
                </c:pt>
                <c:pt idx="5">
                  <c:v>97.112327799364166</c:v>
                </c:pt>
                <c:pt idx="6">
                  <c:v>95.761215118332728</c:v>
                </c:pt>
                <c:pt idx="7">
                  <c:v>94.613210879547836</c:v>
                </c:pt>
                <c:pt idx="8">
                  <c:v>85.499823383963232</c:v>
                </c:pt>
                <c:pt idx="9">
                  <c:v>87.239491345814173</c:v>
                </c:pt>
                <c:pt idx="10">
                  <c:v>87.981278700105946</c:v>
                </c:pt>
                <c:pt idx="11">
                  <c:v>84.916990462733992</c:v>
                </c:pt>
                <c:pt idx="12">
                  <c:v>83.300953726598351</c:v>
                </c:pt>
                <c:pt idx="13">
                  <c:v>92.308371600141271</c:v>
                </c:pt>
                <c:pt idx="14">
                  <c:v>109.4224655598728</c:v>
                </c:pt>
                <c:pt idx="15">
                  <c:v>102.78170257859411</c:v>
                </c:pt>
                <c:pt idx="16">
                  <c:v>98.746026139173409</c:v>
                </c:pt>
                <c:pt idx="17">
                  <c:v>101.8809607912398</c:v>
                </c:pt>
                <c:pt idx="18">
                  <c:v>109.72271282232421</c:v>
                </c:pt>
                <c:pt idx="19">
                  <c:v>101.88802543270923</c:v>
                </c:pt>
                <c:pt idx="20">
                  <c:v>93.774284705051159</c:v>
                </c:pt>
                <c:pt idx="21">
                  <c:v>83.636524196396977</c:v>
                </c:pt>
                <c:pt idx="22">
                  <c:v>70.487460261391689</c:v>
                </c:pt>
                <c:pt idx="23">
                  <c:v>59.62557400211935</c:v>
                </c:pt>
                <c:pt idx="24">
                  <c:v>53.258565877781663</c:v>
                </c:pt>
                <c:pt idx="25">
                  <c:v>47.915930766513569</c:v>
                </c:pt>
                <c:pt idx="26">
                  <c:v>45.275521017308343</c:v>
                </c:pt>
                <c:pt idx="27">
                  <c:v>47.606852702225332</c:v>
                </c:pt>
                <c:pt idx="28">
                  <c:v>53.126103850229562</c:v>
                </c:pt>
                <c:pt idx="29">
                  <c:v>50.82126457082299</c:v>
                </c:pt>
                <c:pt idx="30">
                  <c:v>57.638643588837823</c:v>
                </c:pt>
                <c:pt idx="31">
                  <c:v>68.703638290356722</c:v>
                </c:pt>
                <c:pt idx="32">
                  <c:v>63.943836100317874</c:v>
                </c:pt>
                <c:pt idx="33">
                  <c:v>64.429530201342246</c:v>
                </c:pt>
                <c:pt idx="34">
                  <c:v>66.487107029318224</c:v>
                </c:pt>
                <c:pt idx="35">
                  <c:v>73.233839632638606</c:v>
                </c:pt>
                <c:pt idx="36">
                  <c:v>77.605086541857958</c:v>
                </c:pt>
                <c:pt idx="37">
                  <c:v>72.500883080183641</c:v>
                </c:pt>
                <c:pt idx="38">
                  <c:v>74.549629106322811</c:v>
                </c:pt>
                <c:pt idx="39">
                  <c:v>82.04344754503704</c:v>
                </c:pt>
                <c:pt idx="40">
                  <c:v>78.594136347580317</c:v>
                </c:pt>
                <c:pt idx="41">
                  <c:v>69.1893323913811</c:v>
                </c:pt>
                <c:pt idx="42">
                  <c:v>67.14058636524193</c:v>
                </c:pt>
                <c:pt idx="43">
                  <c:v>77.958318615330228</c:v>
                </c:pt>
                <c:pt idx="44">
                  <c:v>73.640056517131711</c:v>
                </c:pt>
                <c:pt idx="45">
                  <c:v>82.258919109855128</c:v>
                </c:pt>
              </c:numCache>
            </c:numRef>
          </c:val>
          <c:smooth val="0"/>
          <c:extLst>
            <c:ext xmlns:c16="http://schemas.microsoft.com/office/drawing/2014/chart" uri="{C3380CC4-5D6E-409C-BE32-E72D297353CC}">
              <c16:uniqueId val="{00000002-78B7-40E0-A3BD-997FF1D0507D}"/>
            </c:ext>
          </c:extLst>
        </c:ser>
        <c:ser>
          <c:idx val="3"/>
          <c:order val="3"/>
          <c:tx>
            <c:strRef>
              <c:f>'Figure 2.1.15'!$F$4</c:f>
              <c:strCache>
                <c:ptCount val="1"/>
                <c:pt idx="0">
                  <c:v>Gold</c:v>
                </c:pt>
              </c:strCache>
            </c:strRef>
          </c:tx>
          <c:spPr>
            <a:ln w="25400">
              <a:solidFill>
                <a:srgbClr val="FF0000"/>
              </a:solidFill>
              <a:prstDash val="solid"/>
            </a:ln>
          </c:spPr>
          <c:marker>
            <c:symbol val="none"/>
          </c:marker>
          <c:cat>
            <c:numRef>
              <c:f>'Figure 2.1.15'!$B$5:$B$50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2.1.15'!$F$5:$F$50</c:f>
              <c:numCache>
                <c:formatCode>0.000</c:formatCode>
                <c:ptCount val="46"/>
                <c:pt idx="0" formatCode="General">
                  <c:v>100</c:v>
                </c:pt>
                <c:pt idx="1">
                  <c:v>103.63278171788809</c:v>
                </c:pt>
                <c:pt idx="2">
                  <c:v>105.44838455476756</c:v>
                </c:pt>
                <c:pt idx="3">
                  <c:v>103.82978723404257</c:v>
                </c:pt>
                <c:pt idx="4">
                  <c:v>106.20173364854219</c:v>
                </c:pt>
                <c:pt idx="5">
                  <c:v>105.33490937746261</c:v>
                </c:pt>
                <c:pt idx="6">
                  <c:v>103.52245862884165</c:v>
                </c:pt>
                <c:pt idx="7">
                  <c:v>104.76753349093778</c:v>
                </c:pt>
                <c:pt idx="8">
                  <c:v>105.94168636721831</c:v>
                </c:pt>
                <c:pt idx="9">
                  <c:v>117.7777777777778</c:v>
                </c:pt>
                <c:pt idx="10">
                  <c:v>124.74389282899924</c:v>
                </c:pt>
                <c:pt idx="11">
                  <c:v>124.12135539795116</c:v>
                </c:pt>
                <c:pt idx="12">
                  <c:v>131.78092986603627</c:v>
                </c:pt>
                <c:pt idx="13">
                  <c:v>143.49093774625692</c:v>
                </c:pt>
                <c:pt idx="14">
                  <c:v>154.66509062253743</c:v>
                </c:pt>
                <c:pt idx="15">
                  <c:v>138.62096138691882</c:v>
                </c:pt>
                <c:pt idx="16">
                  <c:v>133.9873916469661</c:v>
                </c:pt>
                <c:pt idx="17">
                  <c:v>141.32387706855792</c:v>
                </c:pt>
                <c:pt idx="18">
                  <c:v>148.60520094562645</c:v>
                </c:pt>
                <c:pt idx="19">
                  <c:v>144.11347517730493</c:v>
                </c:pt>
                <c:pt idx="20">
                  <c:v>128.9125295508274</c:v>
                </c:pt>
                <c:pt idx="21">
                  <c:v>138.39243498817964</c:v>
                </c:pt>
                <c:pt idx="22">
                  <c:v>114.69661150512212</c:v>
                </c:pt>
                <c:pt idx="23">
                  <c:v>121.93065405831361</c:v>
                </c:pt>
                <c:pt idx="24">
                  <c:v>135.88652482269501</c:v>
                </c:pt>
                <c:pt idx="25">
                  <c:v>144.29472025216702</c:v>
                </c:pt>
                <c:pt idx="26">
                  <c:v>146.99763593380612</c:v>
                </c:pt>
                <c:pt idx="27">
                  <c:v>145.50039401103228</c:v>
                </c:pt>
                <c:pt idx="28">
                  <c:v>140.17336485421589</c:v>
                </c:pt>
                <c:pt idx="29">
                  <c:v>154.24743892828997</c:v>
                </c:pt>
                <c:pt idx="30">
                  <c:v>146.05988967691093</c:v>
                </c:pt>
                <c:pt idx="31">
                  <c:v>150.49645390070918</c:v>
                </c:pt>
                <c:pt idx="32">
                  <c:v>149.90543735224583</c:v>
                </c:pt>
                <c:pt idx="33">
                  <c:v>158.81796690307326</c:v>
                </c:pt>
                <c:pt idx="34">
                  <c:v>164.68085106382975</c:v>
                </c:pt>
                <c:pt idx="35">
                  <c:v>185.89440504334115</c:v>
                </c:pt>
                <c:pt idx="36">
                  <c:v>172.73443656422373</c:v>
                </c:pt>
                <c:pt idx="37">
                  <c:v>172.52955082742309</c:v>
                </c:pt>
                <c:pt idx="38">
                  <c:v>176.31205673758859</c:v>
                </c:pt>
                <c:pt idx="39">
                  <c:v>177.3443656422379</c:v>
                </c:pt>
                <c:pt idx="40">
                  <c:v>185.94956658786435</c:v>
                </c:pt>
                <c:pt idx="41">
                  <c:v>193.33333333333323</c:v>
                </c:pt>
                <c:pt idx="42">
                  <c:v>191.93065405831354</c:v>
                </c:pt>
                <c:pt idx="43">
                  <c:v>186.70606776989749</c:v>
                </c:pt>
                <c:pt idx="44">
                  <c:v>196.11505122143407</c:v>
                </c:pt>
                <c:pt idx="45">
                  <c:v>207.8219070133963</c:v>
                </c:pt>
              </c:numCache>
            </c:numRef>
          </c:val>
          <c:smooth val="0"/>
          <c:extLst>
            <c:ext xmlns:c16="http://schemas.microsoft.com/office/drawing/2014/chart" uri="{C3380CC4-5D6E-409C-BE32-E72D297353CC}">
              <c16:uniqueId val="{00000003-78B7-40E0-A3BD-997FF1D0507D}"/>
            </c:ext>
          </c:extLst>
        </c:ser>
        <c:ser>
          <c:idx val="4"/>
          <c:order val="4"/>
          <c:tx>
            <c:strRef>
              <c:f>'Figure 2.1.15'!$G$4</c:f>
              <c:strCache>
                <c:ptCount val="1"/>
                <c:pt idx="0">
                  <c:v>Wheat</c:v>
                </c:pt>
              </c:strCache>
            </c:strRef>
          </c:tx>
          <c:spPr>
            <a:ln w="25400">
              <a:solidFill>
                <a:srgbClr val="800000"/>
              </a:solidFill>
              <a:prstDash val="solid"/>
            </a:ln>
          </c:spPr>
          <c:marker>
            <c:symbol val="none"/>
          </c:marker>
          <c:cat>
            <c:numRef>
              <c:f>'Figure 2.1.15'!$B$5:$B$50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2.1.15'!$G$5:$G$50</c:f>
              <c:numCache>
                <c:formatCode>0.000</c:formatCode>
                <c:ptCount val="46"/>
                <c:pt idx="0" formatCode="General">
                  <c:v>100</c:v>
                </c:pt>
                <c:pt idx="1">
                  <c:v>97.738809413936323</c:v>
                </c:pt>
                <c:pt idx="2">
                  <c:v>100.13844023996307</c:v>
                </c:pt>
                <c:pt idx="3">
                  <c:v>92.293493308721722</c:v>
                </c:pt>
                <c:pt idx="4">
                  <c:v>104.38394093216426</c:v>
                </c:pt>
                <c:pt idx="5">
                  <c:v>106.50669127826487</c:v>
                </c:pt>
                <c:pt idx="6">
                  <c:v>111.49053991693584</c:v>
                </c:pt>
                <c:pt idx="7">
                  <c:v>118.0433779418551</c:v>
                </c:pt>
                <c:pt idx="8">
                  <c:v>134.84079372404244</c:v>
                </c:pt>
                <c:pt idx="9">
                  <c:v>172.91185971389015</c:v>
                </c:pt>
                <c:pt idx="10">
                  <c:v>152.4688509460083</c:v>
                </c:pt>
                <c:pt idx="11">
                  <c:v>168.5279187817259</c:v>
                </c:pt>
                <c:pt idx="12">
                  <c:v>168.25103830179972</c:v>
                </c:pt>
                <c:pt idx="13">
                  <c:v>184.0793724042455</c:v>
                </c:pt>
                <c:pt idx="14">
                  <c:v>229.81079833871712</c:v>
                </c:pt>
                <c:pt idx="15">
                  <c:v>183.57175819104754</c:v>
                </c:pt>
                <c:pt idx="16">
                  <c:v>171.57360406091371</c:v>
                </c:pt>
                <c:pt idx="17">
                  <c:v>161.60590678357175</c:v>
                </c:pt>
                <c:pt idx="18">
                  <c:v>163.54407014305491</c:v>
                </c:pt>
                <c:pt idx="19">
                  <c:v>151.77664974619287</c:v>
                </c:pt>
                <c:pt idx="20">
                  <c:v>150.8075680664513</c:v>
                </c:pt>
                <c:pt idx="21">
                  <c:v>126.62667281956621</c:v>
                </c:pt>
                <c:pt idx="22">
                  <c:v>117.72035071527456</c:v>
                </c:pt>
                <c:pt idx="23">
                  <c:v>103.50715274573142</c:v>
                </c:pt>
                <c:pt idx="24">
                  <c:v>121.27365020766035</c:v>
                </c:pt>
                <c:pt idx="25">
                  <c:v>114.44393170281494</c:v>
                </c:pt>
                <c:pt idx="26">
                  <c:v>105.53760959852329</c:v>
                </c:pt>
                <c:pt idx="27">
                  <c:v>109.09090909090907</c:v>
                </c:pt>
                <c:pt idx="28">
                  <c:v>114.02861098292568</c:v>
                </c:pt>
                <c:pt idx="29">
                  <c:v>134.56391324411626</c:v>
                </c:pt>
                <c:pt idx="30">
                  <c:v>100.73834794646976</c:v>
                </c:pt>
                <c:pt idx="31">
                  <c:v>105.39916935856021</c:v>
                </c:pt>
                <c:pt idx="32">
                  <c:v>85.879095523765571</c:v>
                </c:pt>
                <c:pt idx="33">
                  <c:v>80.572219658514072</c:v>
                </c:pt>
                <c:pt idx="34">
                  <c:v>93.031841255191495</c:v>
                </c:pt>
                <c:pt idx="35">
                  <c:v>100.73834794646976</c:v>
                </c:pt>
                <c:pt idx="36">
                  <c:v>94.185509921550519</c:v>
                </c:pt>
                <c:pt idx="37">
                  <c:v>86.479003230272255</c:v>
                </c:pt>
                <c:pt idx="38">
                  <c:v>88.324873096446694</c:v>
                </c:pt>
                <c:pt idx="39">
                  <c:v>82.879556991232107</c:v>
                </c:pt>
                <c:pt idx="40">
                  <c:v>86.017535763728645</c:v>
                </c:pt>
                <c:pt idx="41">
                  <c:v>79.372404245500675</c:v>
                </c:pt>
                <c:pt idx="42">
                  <c:v>86.386709736963525</c:v>
                </c:pt>
                <c:pt idx="43">
                  <c:v>114.90539916935853</c:v>
                </c:pt>
                <c:pt idx="44">
                  <c:v>121.68897092754958</c:v>
                </c:pt>
                <c:pt idx="45">
                  <c:v>115.59760036917393</c:v>
                </c:pt>
              </c:numCache>
            </c:numRef>
          </c:val>
          <c:smooth val="0"/>
          <c:extLst>
            <c:ext xmlns:c16="http://schemas.microsoft.com/office/drawing/2014/chart" uri="{C3380CC4-5D6E-409C-BE32-E72D297353CC}">
              <c16:uniqueId val="{00000004-78B7-40E0-A3BD-997FF1D0507D}"/>
            </c:ext>
          </c:extLst>
        </c:ser>
        <c:dLbls>
          <c:showLegendKey val="0"/>
          <c:showVal val="0"/>
          <c:showCatName val="0"/>
          <c:showSerName val="0"/>
          <c:showPercent val="0"/>
          <c:showBubbleSize val="0"/>
        </c:dLbls>
        <c:smooth val="0"/>
        <c:axId val="554504896"/>
        <c:axId val="1"/>
      </c:lineChart>
      <c:dateAx>
        <c:axId val="554504896"/>
        <c:scaling>
          <c:orientation val="minMax"/>
        </c:scaling>
        <c:delete val="0"/>
        <c:axPos val="b"/>
        <c:numFmt formatCode="[$-409]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7"/>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Jan.2007=100</a:t>
                </a:r>
              </a:p>
            </c:rich>
          </c:tx>
          <c:layout>
            <c:manualLayout>
              <c:xMode val="edge"/>
              <c:yMode val="edge"/>
              <c:x val="3.3653846153846152E-2"/>
              <c:y val="0.24884841007777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04896"/>
        <c:crosses val="autoZero"/>
        <c:crossBetween val="between"/>
      </c:valAx>
      <c:spPr>
        <a:solidFill>
          <a:srgbClr val="FFFFFF"/>
        </a:solidFill>
        <a:ln w="25400">
          <a:noFill/>
        </a:ln>
      </c:spPr>
    </c:plotArea>
    <c:legend>
      <c:legendPos val="r"/>
      <c:layout>
        <c:manualLayout>
          <c:xMode val="edge"/>
          <c:yMode val="edge"/>
          <c:x val="0.10576923076923077"/>
          <c:y val="0.83871156464115748"/>
          <c:w val="0.86538461538461542"/>
          <c:h val="0.1474657696072364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23252028818903E-2"/>
          <c:y val="5.2434648710530454E-2"/>
          <c:w val="0.89277592506174663"/>
          <c:h val="0.58427179991733935"/>
        </c:manualLayout>
      </c:layout>
      <c:lineChart>
        <c:grouping val="standard"/>
        <c:varyColors val="0"/>
        <c:ser>
          <c:idx val="0"/>
          <c:order val="0"/>
          <c:tx>
            <c:strRef>
              <c:f>'Figure 2.1.16'!$C$4</c:f>
              <c:strCache>
                <c:ptCount val="1"/>
                <c:pt idx="0">
                  <c:v>China</c:v>
                </c:pt>
              </c:strCache>
            </c:strRef>
          </c:tx>
          <c:spPr>
            <a:ln w="25400">
              <a:solidFill>
                <a:srgbClr val="CC99FF"/>
              </a:solidFill>
              <a:prstDash val="solid"/>
            </a:ln>
          </c:spPr>
          <c:marker>
            <c:symbol val="none"/>
          </c:marker>
          <c:cat>
            <c:numRef>
              <c:f>'Figure 2.1.16'!$B$5:$B$49</c:f>
              <c:numCache>
                <c:formatCode>[$-409]mmm\-yy;@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'Figure 2.1.16'!$C$5:$C$49</c:f>
              <c:numCache>
                <c:formatCode>0.000</c:formatCode>
                <c:ptCount val="45"/>
                <c:pt idx="0">
                  <c:v>106.89109999999999</c:v>
                </c:pt>
                <c:pt idx="1">
                  <c:v>106.1644</c:v>
                </c:pt>
                <c:pt idx="2">
                  <c:v>106.2504</c:v>
                </c:pt>
                <c:pt idx="3">
                  <c:v>107.47620000000001</c:v>
                </c:pt>
                <c:pt idx="4">
                  <c:v>107.7283</c:v>
                </c:pt>
                <c:pt idx="5">
                  <c:v>107.8942</c:v>
                </c:pt>
                <c:pt idx="6">
                  <c:v>108.6067</c:v>
                </c:pt>
                <c:pt idx="7">
                  <c:v>107.14060000000001</c:v>
                </c:pt>
                <c:pt idx="8">
                  <c:v>108.28270000000001</c:v>
                </c:pt>
                <c:pt idx="9">
                  <c:v>107.62050000000001</c:v>
                </c:pt>
                <c:pt idx="10">
                  <c:v>106.941</c:v>
                </c:pt>
                <c:pt idx="11">
                  <c:v>109.89660000000001</c:v>
                </c:pt>
                <c:pt idx="12">
                  <c:v>111.42230000000001</c:v>
                </c:pt>
                <c:pt idx="13">
                  <c:v>111.13249999999999</c:v>
                </c:pt>
                <c:pt idx="14">
                  <c:v>111.88120000000001</c:v>
                </c:pt>
                <c:pt idx="15">
                  <c:v>114.5728</c:v>
                </c:pt>
                <c:pt idx="16">
                  <c:v>115.0964</c:v>
                </c:pt>
                <c:pt idx="17">
                  <c:v>116.0702</c:v>
                </c:pt>
                <c:pt idx="18">
                  <c:v>118.01779999999999</c:v>
                </c:pt>
                <c:pt idx="19">
                  <c:v>119.9888</c:v>
                </c:pt>
                <c:pt idx="20">
                  <c:v>123.0744</c:v>
                </c:pt>
                <c:pt idx="21">
                  <c:v>124.34990000000001</c:v>
                </c:pt>
                <c:pt idx="22">
                  <c:v>122.6237</c:v>
                </c:pt>
                <c:pt idx="23">
                  <c:v>117.8105</c:v>
                </c:pt>
                <c:pt idx="24">
                  <c:v>118.0005</c:v>
                </c:pt>
                <c:pt idx="25">
                  <c:v>119.0643</c:v>
                </c:pt>
                <c:pt idx="26">
                  <c:v>121.70610000000001</c:v>
                </c:pt>
                <c:pt idx="27">
                  <c:v>122.1759</c:v>
                </c:pt>
                <c:pt idx="28">
                  <c:v>118.4941</c:v>
                </c:pt>
                <c:pt idx="29">
                  <c:v>116.18510000000001</c:v>
                </c:pt>
                <c:pt idx="30">
                  <c:v>117.24760000000001</c:v>
                </c:pt>
                <c:pt idx="31">
                  <c:v>115.5706</c:v>
                </c:pt>
                <c:pt idx="32">
                  <c:v>115.4885</c:v>
                </c:pt>
                <c:pt idx="33">
                  <c:v>113.6506</c:v>
                </c:pt>
                <c:pt idx="34">
                  <c:v>112.39709999999999</c:v>
                </c:pt>
                <c:pt idx="35">
                  <c:v>115.3772</c:v>
                </c:pt>
                <c:pt idx="36">
                  <c:v>117.1301</c:v>
                </c:pt>
                <c:pt idx="37">
                  <c:v>117.3805</c:v>
                </c:pt>
                <c:pt idx="38">
                  <c:v>118.63290000000001</c:v>
                </c:pt>
                <c:pt idx="39">
                  <c:v>121.4083</c:v>
                </c:pt>
                <c:pt idx="40">
                  <c:v>122.4885</c:v>
                </c:pt>
                <c:pt idx="41">
                  <c:v>121.69370000000001</c:v>
                </c:pt>
                <c:pt idx="42">
                  <c:v>120.0856</c:v>
                </c:pt>
                <c:pt idx="43">
                  <c:v>117.08450000000001</c:v>
                </c:pt>
                <c:pt idx="44">
                  <c:v>119.2859</c:v>
                </c:pt>
              </c:numCache>
            </c:numRef>
          </c:val>
          <c:smooth val="0"/>
          <c:extLst>
            <c:ext xmlns:c16="http://schemas.microsoft.com/office/drawing/2014/chart" uri="{C3380CC4-5D6E-409C-BE32-E72D297353CC}">
              <c16:uniqueId val="{00000000-7A7B-4BAC-8A64-F0D96D2FEE2A}"/>
            </c:ext>
          </c:extLst>
        </c:ser>
        <c:ser>
          <c:idx val="1"/>
          <c:order val="1"/>
          <c:tx>
            <c:strRef>
              <c:f>'Figure 2.1.16'!$D$4</c:f>
              <c:strCache>
                <c:ptCount val="1"/>
                <c:pt idx="0">
                  <c:v>Great Britain </c:v>
                </c:pt>
              </c:strCache>
            </c:strRef>
          </c:tx>
          <c:spPr>
            <a:ln w="25400">
              <a:solidFill>
                <a:srgbClr val="99CC00"/>
              </a:solidFill>
              <a:prstDash val="lgDash"/>
            </a:ln>
          </c:spPr>
          <c:marker>
            <c:symbol val="none"/>
          </c:marker>
          <c:cat>
            <c:numRef>
              <c:f>'Figure 2.1.16'!$B$5:$B$49</c:f>
              <c:numCache>
                <c:formatCode>[$-409]mmm\-yy;@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'Figure 2.1.16'!$D$5:$D$49</c:f>
              <c:numCache>
                <c:formatCode>0.000</c:formatCode>
                <c:ptCount val="45"/>
                <c:pt idx="0">
                  <c:v>107.08620000000001</c:v>
                </c:pt>
                <c:pt idx="1">
                  <c:v>106.6482</c:v>
                </c:pt>
                <c:pt idx="2">
                  <c:v>105.0827</c:v>
                </c:pt>
                <c:pt idx="3">
                  <c:v>105.83410000000001</c:v>
                </c:pt>
                <c:pt idx="4">
                  <c:v>105.4914</c:v>
                </c:pt>
                <c:pt idx="5">
                  <c:v>106.14709999999999</c:v>
                </c:pt>
                <c:pt idx="6">
                  <c:v>106.9943</c:v>
                </c:pt>
                <c:pt idx="7">
                  <c:v>106.1897</c:v>
                </c:pt>
                <c:pt idx="8">
                  <c:v>104.9209</c:v>
                </c:pt>
                <c:pt idx="9">
                  <c:v>104.46380000000001</c:v>
                </c:pt>
                <c:pt idx="10">
                  <c:v>103.578</c:v>
                </c:pt>
                <c:pt idx="11">
                  <c:v>101.5243</c:v>
                </c:pt>
                <c:pt idx="12">
                  <c:v>98.121030000000005</c:v>
                </c:pt>
                <c:pt idx="13">
                  <c:v>97.540499999999994</c:v>
                </c:pt>
                <c:pt idx="14">
                  <c:v>96.071610000000007</c:v>
                </c:pt>
                <c:pt idx="15">
                  <c:v>94.369029999999995</c:v>
                </c:pt>
                <c:pt idx="16">
                  <c:v>94.43329</c:v>
                </c:pt>
                <c:pt idx="17">
                  <c:v>94.653700000000001</c:v>
                </c:pt>
                <c:pt idx="18">
                  <c:v>94.868380000000002</c:v>
                </c:pt>
                <c:pt idx="19">
                  <c:v>93.215440000000001</c:v>
                </c:pt>
                <c:pt idx="20">
                  <c:v>91.438389999999998</c:v>
                </c:pt>
                <c:pt idx="21">
                  <c:v>90.70702</c:v>
                </c:pt>
                <c:pt idx="22">
                  <c:v>84.746809999999996</c:v>
                </c:pt>
                <c:pt idx="23">
                  <c:v>79.320790000000002</c:v>
                </c:pt>
                <c:pt idx="24">
                  <c:v>78.147829999999999</c:v>
                </c:pt>
                <c:pt idx="25">
                  <c:v>80.102620000000002</c:v>
                </c:pt>
                <c:pt idx="26">
                  <c:v>78.212710000000001</c:v>
                </c:pt>
                <c:pt idx="27">
                  <c:v>80.099490000000003</c:v>
                </c:pt>
                <c:pt idx="28">
                  <c:v>81.643879999999996</c:v>
                </c:pt>
                <c:pt idx="29">
                  <c:v>85.274249999999995</c:v>
                </c:pt>
                <c:pt idx="30">
                  <c:v>84.853089999999995</c:v>
                </c:pt>
                <c:pt idx="31">
                  <c:v>84.78331</c:v>
                </c:pt>
                <c:pt idx="32">
                  <c:v>82.301450000000003</c:v>
                </c:pt>
                <c:pt idx="33">
                  <c:v>80.652590000000004</c:v>
                </c:pt>
                <c:pt idx="34">
                  <c:v>82.204610000000002</c:v>
                </c:pt>
                <c:pt idx="35">
                  <c:v>81.469970000000004</c:v>
                </c:pt>
                <c:pt idx="36">
                  <c:v>81.948909999999998</c:v>
                </c:pt>
                <c:pt idx="37">
                  <c:v>81.209400000000002</c:v>
                </c:pt>
                <c:pt idx="38">
                  <c:v>78.364959999999996</c:v>
                </c:pt>
                <c:pt idx="39">
                  <c:v>80.192779999999999</c:v>
                </c:pt>
                <c:pt idx="40">
                  <c:v>79.96078</c:v>
                </c:pt>
                <c:pt idx="41">
                  <c:v>81.788380000000004</c:v>
                </c:pt>
                <c:pt idx="42">
                  <c:v>82.139300000000006</c:v>
                </c:pt>
                <c:pt idx="43">
                  <c:v>83.37012</c:v>
                </c:pt>
                <c:pt idx="44">
                  <c:v>81.919039999999995</c:v>
                </c:pt>
              </c:numCache>
            </c:numRef>
          </c:val>
          <c:smooth val="0"/>
          <c:extLst>
            <c:ext xmlns:c16="http://schemas.microsoft.com/office/drawing/2014/chart" uri="{C3380CC4-5D6E-409C-BE32-E72D297353CC}">
              <c16:uniqueId val="{00000001-7A7B-4BAC-8A64-F0D96D2FEE2A}"/>
            </c:ext>
          </c:extLst>
        </c:ser>
        <c:ser>
          <c:idx val="2"/>
          <c:order val="2"/>
          <c:tx>
            <c:strRef>
              <c:f>'Figure 2.1.16'!$E$4</c:f>
              <c:strCache>
                <c:ptCount val="1"/>
                <c:pt idx="0">
                  <c:v>Japan</c:v>
                </c:pt>
              </c:strCache>
            </c:strRef>
          </c:tx>
          <c:spPr>
            <a:ln w="25400">
              <a:solidFill>
                <a:srgbClr val="FF6600"/>
              </a:solidFill>
              <a:prstDash val="solid"/>
            </a:ln>
          </c:spPr>
          <c:marker>
            <c:symbol val="none"/>
          </c:marker>
          <c:cat>
            <c:numRef>
              <c:f>'Figure 2.1.16'!$B$5:$B$49</c:f>
              <c:numCache>
                <c:formatCode>[$-409]mmm\-yy;@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'Figure 2.1.16'!$E$5:$E$49</c:f>
              <c:numCache>
                <c:formatCode>0.000</c:formatCode>
                <c:ptCount val="45"/>
                <c:pt idx="0">
                  <c:v>81.244889999999998</c:v>
                </c:pt>
                <c:pt idx="1">
                  <c:v>81.030749999999998</c:v>
                </c:pt>
                <c:pt idx="2">
                  <c:v>83.066479999999999</c:v>
                </c:pt>
                <c:pt idx="3">
                  <c:v>81.153019999999998</c:v>
                </c:pt>
                <c:pt idx="4">
                  <c:v>79.613299999999995</c:v>
                </c:pt>
                <c:pt idx="5">
                  <c:v>78.355609999999999</c:v>
                </c:pt>
                <c:pt idx="6">
                  <c:v>78.401399999999995</c:v>
                </c:pt>
                <c:pt idx="7">
                  <c:v>82.135180000000005</c:v>
                </c:pt>
                <c:pt idx="8">
                  <c:v>82.716949999999997</c:v>
                </c:pt>
                <c:pt idx="9">
                  <c:v>81.030550000000005</c:v>
                </c:pt>
                <c:pt idx="10">
                  <c:v>83.610140000000001</c:v>
                </c:pt>
                <c:pt idx="11">
                  <c:v>82.951139999999995</c:v>
                </c:pt>
                <c:pt idx="12">
                  <c:v>86.03604</c:v>
                </c:pt>
                <c:pt idx="13">
                  <c:v>86.163380000000004</c:v>
                </c:pt>
                <c:pt idx="14">
                  <c:v>90.305629999999994</c:v>
                </c:pt>
                <c:pt idx="15">
                  <c:v>88.191209999999998</c:v>
                </c:pt>
                <c:pt idx="16">
                  <c:v>87.388570000000001</c:v>
                </c:pt>
                <c:pt idx="17">
                  <c:v>85.309910000000002</c:v>
                </c:pt>
                <c:pt idx="18">
                  <c:v>84.870639999999995</c:v>
                </c:pt>
                <c:pt idx="19">
                  <c:v>84.641570000000002</c:v>
                </c:pt>
                <c:pt idx="20">
                  <c:v>88.936390000000003</c:v>
                </c:pt>
                <c:pt idx="21">
                  <c:v>99.009429999999995</c:v>
                </c:pt>
                <c:pt idx="22">
                  <c:v>104.6071</c:v>
                </c:pt>
                <c:pt idx="23">
                  <c:v>109.8222</c:v>
                </c:pt>
                <c:pt idx="24">
                  <c:v>111.711</c:v>
                </c:pt>
                <c:pt idx="25">
                  <c:v>110.4181</c:v>
                </c:pt>
                <c:pt idx="26">
                  <c:v>104.79519999999999</c:v>
                </c:pt>
                <c:pt idx="27">
                  <c:v>101.8053</c:v>
                </c:pt>
                <c:pt idx="28">
                  <c:v>101.93219999999999</c:v>
                </c:pt>
                <c:pt idx="29">
                  <c:v>101.0641</c:v>
                </c:pt>
                <c:pt idx="30">
                  <c:v>103.39830000000001</c:v>
                </c:pt>
                <c:pt idx="31">
                  <c:v>102.0181</c:v>
                </c:pt>
                <c:pt idx="32">
                  <c:v>105.2373</c:v>
                </c:pt>
                <c:pt idx="33">
                  <c:v>105.151</c:v>
                </c:pt>
                <c:pt idx="34">
                  <c:v>106.1148</c:v>
                </c:pt>
                <c:pt idx="35">
                  <c:v>105.8514</c:v>
                </c:pt>
                <c:pt idx="36">
                  <c:v>104.5484</c:v>
                </c:pt>
                <c:pt idx="37">
                  <c:v>107.02800000000001</c:v>
                </c:pt>
                <c:pt idx="38">
                  <c:v>105.9187</c:v>
                </c:pt>
                <c:pt idx="39">
                  <c:v>102.29770000000001</c:v>
                </c:pt>
                <c:pt idx="40">
                  <c:v>106.36</c:v>
                </c:pt>
                <c:pt idx="41">
                  <c:v>108.6564</c:v>
                </c:pt>
                <c:pt idx="42">
                  <c:v>111.2517</c:v>
                </c:pt>
                <c:pt idx="43">
                  <c:v>113.2159</c:v>
                </c:pt>
                <c:pt idx="44">
                  <c:v>113.5183</c:v>
                </c:pt>
              </c:numCache>
            </c:numRef>
          </c:val>
          <c:smooth val="0"/>
          <c:extLst>
            <c:ext xmlns:c16="http://schemas.microsoft.com/office/drawing/2014/chart" uri="{C3380CC4-5D6E-409C-BE32-E72D297353CC}">
              <c16:uniqueId val="{00000002-7A7B-4BAC-8A64-F0D96D2FEE2A}"/>
            </c:ext>
          </c:extLst>
        </c:ser>
        <c:ser>
          <c:idx val="3"/>
          <c:order val="3"/>
          <c:tx>
            <c:strRef>
              <c:f>'Figure 2.1.16'!$F$4</c:f>
              <c:strCache>
                <c:ptCount val="1"/>
                <c:pt idx="0">
                  <c:v>USA</c:v>
                </c:pt>
              </c:strCache>
            </c:strRef>
          </c:tx>
          <c:spPr>
            <a:ln w="25400">
              <a:solidFill>
                <a:srgbClr val="333399"/>
              </a:solidFill>
              <a:prstDash val="lgDash"/>
            </a:ln>
          </c:spPr>
          <c:marker>
            <c:symbol val="none"/>
          </c:marker>
          <c:cat>
            <c:numRef>
              <c:f>'Figure 2.1.16'!$B$5:$B$49</c:f>
              <c:numCache>
                <c:formatCode>[$-409]mmm\-yy;@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'Figure 2.1.16'!$F$5:$F$49</c:f>
              <c:numCache>
                <c:formatCode>0.000</c:formatCode>
                <c:ptCount val="45"/>
                <c:pt idx="0">
                  <c:v>91.411770000000004</c:v>
                </c:pt>
                <c:pt idx="1">
                  <c:v>91.181550000000001</c:v>
                </c:pt>
                <c:pt idx="2">
                  <c:v>90.664959999999994</c:v>
                </c:pt>
                <c:pt idx="3">
                  <c:v>89.557850000000002</c:v>
                </c:pt>
                <c:pt idx="4">
                  <c:v>88.858149999999995</c:v>
                </c:pt>
                <c:pt idx="5">
                  <c:v>88.746139999999997</c:v>
                </c:pt>
                <c:pt idx="6">
                  <c:v>87.622190000000003</c:v>
                </c:pt>
                <c:pt idx="7">
                  <c:v>87.934889999999996</c:v>
                </c:pt>
                <c:pt idx="8">
                  <c:v>86.650530000000003</c:v>
                </c:pt>
                <c:pt idx="9">
                  <c:v>84.906540000000007</c:v>
                </c:pt>
                <c:pt idx="10">
                  <c:v>83.559250000000006</c:v>
                </c:pt>
                <c:pt idx="11">
                  <c:v>84.435649999999995</c:v>
                </c:pt>
                <c:pt idx="12">
                  <c:v>83.699010000000001</c:v>
                </c:pt>
                <c:pt idx="13">
                  <c:v>83.012270000000001</c:v>
                </c:pt>
                <c:pt idx="14">
                  <c:v>81.225890000000007</c:v>
                </c:pt>
                <c:pt idx="15">
                  <c:v>81.068179999999998</c:v>
                </c:pt>
                <c:pt idx="16">
                  <c:v>81.455719999999999</c:v>
                </c:pt>
                <c:pt idx="17">
                  <c:v>81.825059999999993</c:v>
                </c:pt>
                <c:pt idx="18">
                  <c:v>81.246340000000004</c:v>
                </c:pt>
                <c:pt idx="19">
                  <c:v>83.505920000000003</c:v>
                </c:pt>
                <c:pt idx="20">
                  <c:v>85.54213</c:v>
                </c:pt>
                <c:pt idx="21">
                  <c:v>91.275540000000007</c:v>
                </c:pt>
                <c:pt idx="22">
                  <c:v>93.607320000000001</c:v>
                </c:pt>
                <c:pt idx="23">
                  <c:v>92.245679999999993</c:v>
                </c:pt>
                <c:pt idx="24">
                  <c:v>92.815060000000003</c:v>
                </c:pt>
                <c:pt idx="25">
                  <c:v>95.422240000000002</c:v>
                </c:pt>
                <c:pt idx="26">
                  <c:v>96.258349999999993</c:v>
                </c:pt>
                <c:pt idx="27">
                  <c:v>93.712630000000004</c:v>
                </c:pt>
                <c:pt idx="28">
                  <c:v>90.660420000000002</c:v>
                </c:pt>
                <c:pt idx="29">
                  <c:v>89.556719999999999</c:v>
                </c:pt>
                <c:pt idx="30">
                  <c:v>89.048509999999993</c:v>
                </c:pt>
                <c:pt idx="31">
                  <c:v>87.877409999999998</c:v>
                </c:pt>
                <c:pt idx="32">
                  <c:v>87.016050000000007</c:v>
                </c:pt>
                <c:pt idx="33">
                  <c:v>85.668530000000004</c:v>
                </c:pt>
                <c:pt idx="34">
                  <c:v>85.250839999999997</c:v>
                </c:pt>
                <c:pt idx="35">
                  <c:v>85.616529999999997</c:v>
                </c:pt>
                <c:pt idx="36">
                  <c:v>85.901570000000007</c:v>
                </c:pt>
                <c:pt idx="37">
                  <c:v>87.192949999999996</c:v>
                </c:pt>
                <c:pt idx="38">
                  <c:v>86.418120000000002</c:v>
                </c:pt>
                <c:pt idx="39">
                  <c:v>86.08014</c:v>
                </c:pt>
                <c:pt idx="40">
                  <c:v>88.590969999999999</c:v>
                </c:pt>
                <c:pt idx="41">
                  <c:v>89.086550000000003</c:v>
                </c:pt>
                <c:pt idx="42">
                  <c:v>87.514589999999998</c:v>
                </c:pt>
                <c:pt idx="43">
                  <c:v>86.651660000000007</c:v>
                </c:pt>
                <c:pt idx="44">
                  <c:v>85.778660000000002</c:v>
                </c:pt>
              </c:numCache>
            </c:numRef>
          </c:val>
          <c:smooth val="0"/>
          <c:extLst>
            <c:ext xmlns:c16="http://schemas.microsoft.com/office/drawing/2014/chart" uri="{C3380CC4-5D6E-409C-BE32-E72D297353CC}">
              <c16:uniqueId val="{00000003-7A7B-4BAC-8A64-F0D96D2FEE2A}"/>
            </c:ext>
          </c:extLst>
        </c:ser>
        <c:ser>
          <c:idx val="4"/>
          <c:order val="4"/>
          <c:tx>
            <c:strRef>
              <c:f>'Figure 2.1.16'!$G$4</c:f>
              <c:strCache>
                <c:ptCount val="1"/>
                <c:pt idx="0">
                  <c:v>Brazil</c:v>
                </c:pt>
              </c:strCache>
            </c:strRef>
          </c:tx>
          <c:spPr>
            <a:ln w="25400">
              <a:solidFill>
                <a:srgbClr val="800000"/>
              </a:solidFill>
              <a:prstDash val="solid"/>
            </a:ln>
          </c:spPr>
          <c:marker>
            <c:symbol val="none"/>
          </c:marker>
          <c:cat>
            <c:numRef>
              <c:f>'Figure 2.1.16'!$B$5:$B$49</c:f>
              <c:numCache>
                <c:formatCode>[$-409]mmm\-yy;@</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'Figure 2.1.16'!$G$5:$G$49</c:f>
              <c:numCache>
                <c:formatCode>General</c:formatCode>
                <c:ptCount val="45"/>
                <c:pt idx="0">
                  <c:v>87</c:v>
                </c:pt>
                <c:pt idx="1">
                  <c:v>89</c:v>
                </c:pt>
                <c:pt idx="2">
                  <c:v>89</c:v>
                </c:pt>
                <c:pt idx="3">
                  <c:v>90</c:v>
                </c:pt>
                <c:pt idx="4">
                  <c:v>92</c:v>
                </c:pt>
                <c:pt idx="5">
                  <c:v>95</c:v>
                </c:pt>
                <c:pt idx="6">
                  <c:v>97</c:v>
                </c:pt>
                <c:pt idx="7">
                  <c:v>93</c:v>
                </c:pt>
                <c:pt idx="8">
                  <c:v>95</c:v>
                </c:pt>
                <c:pt idx="9">
                  <c:v>100</c:v>
                </c:pt>
                <c:pt idx="10">
                  <c:v>100</c:v>
                </c:pt>
                <c:pt idx="11">
                  <c:v>99</c:v>
                </c:pt>
                <c:pt idx="12">
                  <c:v>100</c:v>
                </c:pt>
                <c:pt idx="13">
                  <c:v>102</c:v>
                </c:pt>
                <c:pt idx="14">
                  <c:v>101</c:v>
                </c:pt>
                <c:pt idx="15">
                  <c:v>102</c:v>
                </c:pt>
                <c:pt idx="16">
                  <c:v>104</c:v>
                </c:pt>
                <c:pt idx="17">
                  <c:v>107</c:v>
                </c:pt>
                <c:pt idx="18">
                  <c:v>108</c:v>
                </c:pt>
                <c:pt idx="19">
                  <c:v>109</c:v>
                </c:pt>
                <c:pt idx="20">
                  <c:v>99</c:v>
                </c:pt>
                <c:pt idx="21">
                  <c:v>86</c:v>
                </c:pt>
                <c:pt idx="22">
                  <c:v>84</c:v>
                </c:pt>
                <c:pt idx="23">
                  <c:v>79</c:v>
                </c:pt>
                <c:pt idx="24">
                  <c:v>82</c:v>
                </c:pt>
                <c:pt idx="25">
                  <c:v>83</c:v>
                </c:pt>
                <c:pt idx="26">
                  <c:v>84</c:v>
                </c:pt>
                <c:pt idx="27">
                  <c:v>87</c:v>
                </c:pt>
                <c:pt idx="28">
                  <c:v>91</c:v>
                </c:pt>
                <c:pt idx="29">
                  <c:v>95</c:v>
                </c:pt>
                <c:pt idx="30">
                  <c:v>96</c:v>
                </c:pt>
                <c:pt idx="31">
                  <c:v>100</c:v>
                </c:pt>
                <c:pt idx="32">
                  <c:v>101</c:v>
                </c:pt>
                <c:pt idx="33">
                  <c:v>104</c:v>
                </c:pt>
                <c:pt idx="34">
                  <c:v>104</c:v>
                </c:pt>
                <c:pt idx="35">
                  <c:v>104</c:v>
                </c:pt>
                <c:pt idx="36">
                  <c:v>103</c:v>
                </c:pt>
                <c:pt idx="37">
                  <c:v>101</c:v>
                </c:pt>
                <c:pt idx="38">
                  <c:v>104</c:v>
                </c:pt>
                <c:pt idx="39">
                  <c:v>106</c:v>
                </c:pt>
                <c:pt idx="40">
                  <c:v>105</c:v>
                </c:pt>
                <c:pt idx="41">
                  <c:v>107</c:v>
                </c:pt>
                <c:pt idx="42">
                  <c:v>107</c:v>
                </c:pt>
                <c:pt idx="43">
                  <c:v>107</c:v>
                </c:pt>
                <c:pt idx="44">
                  <c:v>109</c:v>
                </c:pt>
              </c:numCache>
            </c:numRef>
          </c:val>
          <c:smooth val="0"/>
          <c:extLst>
            <c:ext xmlns:c16="http://schemas.microsoft.com/office/drawing/2014/chart" uri="{C3380CC4-5D6E-409C-BE32-E72D297353CC}">
              <c16:uniqueId val="{00000004-7A7B-4BAC-8A64-F0D96D2FEE2A}"/>
            </c:ext>
          </c:extLst>
        </c:ser>
        <c:dLbls>
          <c:showLegendKey val="0"/>
          <c:showVal val="0"/>
          <c:showCatName val="0"/>
          <c:showSerName val="0"/>
          <c:showPercent val="0"/>
          <c:showBubbleSize val="0"/>
        </c:dLbls>
        <c:smooth val="0"/>
        <c:axId val="554505552"/>
        <c:axId val="1"/>
      </c:lineChart>
      <c:dateAx>
        <c:axId val="554505552"/>
        <c:scaling>
          <c:orientation val="minMax"/>
        </c:scaling>
        <c:delete val="0"/>
        <c:axPos val="b"/>
        <c:numFmt formatCode="[$-409]mmm\-yy;@" sourceLinked="0"/>
        <c:majorTickMark val="out"/>
        <c:minorTickMark val="none"/>
        <c:tickLblPos val="low"/>
        <c:spPr>
          <a:ln w="3175">
            <a:solidFill>
              <a:srgbClr val="000000"/>
            </a:solidFill>
            <a:prstDash val="solid"/>
          </a:ln>
        </c:spPr>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min val="6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554505552"/>
        <c:crosses val="autoZero"/>
        <c:crossBetween val="between"/>
      </c:valAx>
      <c:spPr>
        <a:solidFill>
          <a:srgbClr val="FFFFFF"/>
        </a:solidFill>
        <a:ln w="25400">
          <a:noFill/>
        </a:ln>
      </c:spPr>
    </c:plotArea>
    <c:legend>
      <c:legendPos val="b"/>
      <c:layout>
        <c:manualLayout>
          <c:xMode val="edge"/>
          <c:yMode val="edge"/>
          <c:x val="1.871657754010695E-2"/>
          <c:y val="0.86219230032626903"/>
          <c:w val="0.97058823529411764"/>
          <c:h val="0.127208700048138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213744313893"/>
          <c:y val="9.3023607920027562E-2"/>
          <c:w val="0.85345067082735837"/>
          <c:h val="0.59302550049017566"/>
        </c:manualLayout>
      </c:layout>
      <c:lineChart>
        <c:grouping val="standard"/>
        <c:varyColors val="0"/>
        <c:ser>
          <c:idx val="0"/>
          <c:order val="0"/>
          <c:tx>
            <c:strRef>
              <c:f>'Figure 2.1.17'!$C$4</c:f>
              <c:strCache>
                <c:ptCount val="1"/>
                <c:pt idx="0">
                  <c:v>USA</c:v>
                </c:pt>
              </c:strCache>
            </c:strRef>
          </c:tx>
          <c:spPr>
            <a:ln w="25400">
              <a:solidFill>
                <a:srgbClr val="33CCCC"/>
              </a:solidFill>
              <a:prstDash val="lgDash"/>
            </a:ln>
          </c:spPr>
          <c:marker>
            <c:symbol val="none"/>
          </c:marker>
          <c:cat>
            <c:strRef>
              <c:f>'Figure 2.1.17'!$B$5:$B$18</c:f>
              <c:strCache>
                <c:ptCount val="14"/>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strCache>
            </c:strRef>
          </c:cat>
          <c:val>
            <c:numRef>
              <c:f>'Figure 2.1.17'!$C$5:$C$18</c:f>
              <c:numCache>
                <c:formatCode>0.000</c:formatCode>
                <c:ptCount val="14"/>
                <c:pt idx="0">
                  <c:v>-5.7388589999999997</c:v>
                </c:pt>
                <c:pt idx="1">
                  <c:v>-5.4745080000000002</c:v>
                </c:pt>
                <c:pt idx="2">
                  <c:v>-4.8294560000000004</c:v>
                </c:pt>
                <c:pt idx="3">
                  <c:v>-4.4108790000000004</c:v>
                </c:pt>
                <c:pt idx="4">
                  <c:v>-4.8016249999999996</c:v>
                </c:pt>
                <c:pt idx="5">
                  <c:v>-4.8875739999999999</c:v>
                </c:pt>
                <c:pt idx="6">
                  <c:v>-4.7603499999999999</c:v>
                </c:pt>
                <c:pt idx="7">
                  <c:v>-4.1615650000000004</c:v>
                </c:pt>
                <c:pt idx="8">
                  <c:v>-2.7211110000000001</c:v>
                </c:pt>
                <c:pt idx="9">
                  <c:v>-2.4068399999999999</c:v>
                </c:pt>
                <c:pt idx="10">
                  <c:v>-2.7631619999999999</c:v>
                </c:pt>
                <c:pt idx="11">
                  <c:v>-2.827061</c:v>
                </c:pt>
                <c:pt idx="12">
                  <c:v>-3.0224280000000001</c:v>
                </c:pt>
                <c:pt idx="13">
                  <c:v>-3.3825509999999999</c:v>
                </c:pt>
              </c:numCache>
            </c:numRef>
          </c:val>
          <c:smooth val="0"/>
          <c:extLst>
            <c:ext xmlns:c16="http://schemas.microsoft.com/office/drawing/2014/chart" uri="{C3380CC4-5D6E-409C-BE32-E72D297353CC}">
              <c16:uniqueId val="{00000000-C499-4C47-BA6E-8ED1B7F29087}"/>
            </c:ext>
          </c:extLst>
        </c:ser>
        <c:ser>
          <c:idx val="1"/>
          <c:order val="1"/>
          <c:tx>
            <c:strRef>
              <c:f>'Figure 2.1.17'!$D$4</c:f>
              <c:strCache>
                <c:ptCount val="1"/>
                <c:pt idx="0">
                  <c:v>China</c:v>
                </c:pt>
              </c:strCache>
            </c:strRef>
          </c:tx>
          <c:spPr>
            <a:ln w="25400">
              <a:solidFill>
                <a:srgbClr val="003300"/>
              </a:solidFill>
              <a:prstDash val="solid"/>
            </a:ln>
          </c:spPr>
          <c:marker>
            <c:symbol val="none"/>
          </c:marker>
          <c:cat>
            <c:strRef>
              <c:f>'Figure 2.1.17'!$B$5:$B$18</c:f>
              <c:strCache>
                <c:ptCount val="14"/>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strCache>
            </c:strRef>
          </c:cat>
          <c:val>
            <c:numRef>
              <c:f>'Figure 2.1.17'!$D$5:$D$18</c:f>
              <c:numCache>
                <c:formatCode>0.000</c:formatCode>
                <c:ptCount val="14"/>
                <c:pt idx="0">
                  <c:v>11.19678</c:v>
                </c:pt>
                <c:pt idx="1">
                  <c:v>11.38475</c:v>
                </c:pt>
                <c:pt idx="2">
                  <c:v>10.62149</c:v>
                </c:pt>
                <c:pt idx="3">
                  <c:v>9.5149170000000005</c:v>
                </c:pt>
                <c:pt idx="4">
                  <c:v>8.6995109999999993</c:v>
                </c:pt>
                <c:pt idx="5">
                  <c:v>8.9354359999999993</c:v>
                </c:pt>
                <c:pt idx="6">
                  <c:v>9.5929409999999997</c:v>
                </c:pt>
                <c:pt idx="7">
                  <c:v>11.188499999999999</c:v>
                </c:pt>
                <c:pt idx="8">
                  <c:v>9.0318159999999992</c:v>
                </c:pt>
                <c:pt idx="9">
                  <c:v>5.396547</c:v>
                </c:pt>
                <c:pt idx="10">
                  <c:v>4.6843940000000002</c:v>
                </c:pt>
                <c:pt idx="11">
                  <c:v>5.0064250000000001</c:v>
                </c:pt>
                <c:pt idx="12">
                  <c:v>5.5019140000000002</c:v>
                </c:pt>
                <c:pt idx="13">
                  <c:v>5.6884420000000002</c:v>
                </c:pt>
              </c:numCache>
            </c:numRef>
          </c:val>
          <c:smooth val="0"/>
          <c:extLst>
            <c:ext xmlns:c16="http://schemas.microsoft.com/office/drawing/2014/chart" uri="{C3380CC4-5D6E-409C-BE32-E72D297353CC}">
              <c16:uniqueId val="{00000001-C499-4C47-BA6E-8ED1B7F29087}"/>
            </c:ext>
          </c:extLst>
        </c:ser>
        <c:ser>
          <c:idx val="2"/>
          <c:order val="2"/>
          <c:tx>
            <c:strRef>
              <c:f>'Figure 2.1.17'!$E$4</c:f>
              <c:strCache>
                <c:ptCount val="1"/>
                <c:pt idx="0">
                  <c:v>Japan</c:v>
                </c:pt>
              </c:strCache>
            </c:strRef>
          </c:tx>
          <c:spPr>
            <a:ln w="25400">
              <a:solidFill>
                <a:srgbClr val="FF6600"/>
              </a:solidFill>
              <a:prstDash val="solid"/>
            </a:ln>
          </c:spPr>
          <c:marker>
            <c:symbol val="none"/>
          </c:marker>
          <c:cat>
            <c:strRef>
              <c:f>'Figure 2.1.17'!$B$5:$B$18</c:f>
              <c:strCache>
                <c:ptCount val="14"/>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strCache>
            </c:strRef>
          </c:cat>
          <c:val>
            <c:numRef>
              <c:f>'Figure 2.1.17'!$E$5:$E$18</c:f>
              <c:numCache>
                <c:formatCode>0.000</c:formatCode>
                <c:ptCount val="14"/>
                <c:pt idx="0">
                  <c:v>4.4741860000000004</c:v>
                </c:pt>
                <c:pt idx="1">
                  <c:v>5.0808939999999998</c:v>
                </c:pt>
                <c:pt idx="2">
                  <c:v>5.1821760000000001</c:v>
                </c:pt>
                <c:pt idx="3">
                  <c:v>4.7037829999999996</c:v>
                </c:pt>
                <c:pt idx="4">
                  <c:v>4.0822729999999998</c:v>
                </c:pt>
                <c:pt idx="5">
                  <c:v>3.9022990000000002</c:v>
                </c:pt>
                <c:pt idx="6">
                  <c:v>3.2809659999999998</c:v>
                </c:pt>
                <c:pt idx="7">
                  <c:v>1.687133</c:v>
                </c:pt>
                <c:pt idx="8">
                  <c:v>1.5235430000000001</c:v>
                </c:pt>
                <c:pt idx="9">
                  <c:v>3.255795</c:v>
                </c:pt>
                <c:pt idx="10">
                  <c:v>2.9946350000000002</c:v>
                </c:pt>
                <c:pt idx="11">
                  <c:v>3.4278230000000001</c:v>
                </c:pt>
                <c:pt idx="12">
                  <c:v>3.8668170000000002</c:v>
                </c:pt>
                <c:pt idx="13">
                  <c:v>2.976099</c:v>
                </c:pt>
              </c:numCache>
            </c:numRef>
          </c:val>
          <c:smooth val="0"/>
          <c:extLst>
            <c:ext xmlns:c16="http://schemas.microsoft.com/office/drawing/2014/chart" uri="{C3380CC4-5D6E-409C-BE32-E72D297353CC}">
              <c16:uniqueId val="{00000002-C499-4C47-BA6E-8ED1B7F29087}"/>
            </c:ext>
          </c:extLst>
        </c:ser>
        <c:ser>
          <c:idx val="3"/>
          <c:order val="3"/>
          <c:tx>
            <c:strRef>
              <c:f>'Figure 2.1.17'!$F$4</c:f>
              <c:strCache>
                <c:ptCount val="1"/>
                <c:pt idx="0">
                  <c:v>Germany</c:v>
                </c:pt>
              </c:strCache>
            </c:strRef>
          </c:tx>
          <c:spPr>
            <a:ln w="25400">
              <a:solidFill>
                <a:srgbClr val="333399"/>
              </a:solidFill>
              <a:prstDash val="solid"/>
            </a:ln>
          </c:spPr>
          <c:marker>
            <c:symbol val="none"/>
          </c:marker>
          <c:cat>
            <c:strRef>
              <c:f>'Figure 2.1.17'!$B$5:$B$18</c:f>
              <c:strCache>
                <c:ptCount val="14"/>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strCache>
            </c:strRef>
          </c:cat>
          <c:val>
            <c:numRef>
              <c:f>'Figure 2.1.17'!$F$5:$F$18</c:f>
              <c:numCache>
                <c:formatCode>0.000</c:formatCode>
                <c:ptCount val="14"/>
                <c:pt idx="0">
                  <c:v>7.1161479999999999</c:v>
                </c:pt>
                <c:pt idx="1">
                  <c:v>7.841488</c:v>
                </c:pt>
                <c:pt idx="2">
                  <c:v>7.8208919999999997</c:v>
                </c:pt>
                <c:pt idx="3">
                  <c:v>7.8362210000000001</c:v>
                </c:pt>
                <c:pt idx="4">
                  <c:v>7.3391120000000001</c:v>
                </c:pt>
                <c:pt idx="5">
                  <c:v>7.6620540000000004</c:v>
                </c:pt>
                <c:pt idx="6">
                  <c:v>6.6215450000000002</c:v>
                </c:pt>
                <c:pt idx="7">
                  <c:v>5.3199350000000001</c:v>
                </c:pt>
                <c:pt idx="8">
                  <c:v>3.6631770000000001</c:v>
                </c:pt>
                <c:pt idx="9">
                  <c:v>4.3454170000000003</c:v>
                </c:pt>
                <c:pt idx="10">
                  <c:v>5.1514600000000002</c:v>
                </c:pt>
                <c:pt idx="11">
                  <c:v>6.5536110000000001</c:v>
                </c:pt>
                <c:pt idx="12">
                  <c:v>4.8274800000000004</c:v>
                </c:pt>
                <c:pt idx="13">
                  <c:v>4.659287</c:v>
                </c:pt>
              </c:numCache>
            </c:numRef>
          </c:val>
          <c:smooth val="0"/>
          <c:extLst>
            <c:ext xmlns:c16="http://schemas.microsoft.com/office/drawing/2014/chart" uri="{C3380CC4-5D6E-409C-BE32-E72D297353CC}">
              <c16:uniqueId val="{00000003-C499-4C47-BA6E-8ED1B7F29087}"/>
            </c:ext>
          </c:extLst>
        </c:ser>
        <c:ser>
          <c:idx val="4"/>
          <c:order val="4"/>
          <c:tx>
            <c:strRef>
              <c:f>'Figure 2.1.17'!$G$4</c:f>
              <c:strCache>
                <c:ptCount val="1"/>
                <c:pt idx="0">
                  <c:v>Eurozone, except for Germany </c:v>
                </c:pt>
              </c:strCache>
            </c:strRef>
          </c:tx>
          <c:spPr>
            <a:ln w="25400">
              <a:solidFill>
                <a:srgbClr val="FF00FF"/>
              </a:solidFill>
              <a:prstDash val="lgDash"/>
            </a:ln>
          </c:spPr>
          <c:marker>
            <c:symbol val="none"/>
          </c:marker>
          <c:cat>
            <c:strRef>
              <c:f>'Figure 2.1.17'!$B$5:$B$18</c:f>
              <c:strCache>
                <c:ptCount val="14"/>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strCache>
            </c:strRef>
          </c:cat>
          <c:val>
            <c:numRef>
              <c:f>'Figure 2.1.17'!$G$5:$G$18</c:f>
              <c:numCache>
                <c:formatCode>0.000</c:formatCode>
                <c:ptCount val="14"/>
                <c:pt idx="0">
                  <c:v>-2.4287350000000001</c:v>
                </c:pt>
                <c:pt idx="1">
                  <c:v>-1.855075</c:v>
                </c:pt>
                <c:pt idx="2">
                  <c:v>-2.6608260000000001</c:v>
                </c:pt>
                <c:pt idx="3">
                  <c:v>-2.8608090000000002</c:v>
                </c:pt>
                <c:pt idx="4">
                  <c:v>-3.4188540000000001</c:v>
                </c:pt>
                <c:pt idx="5">
                  <c:v>-3.0451480000000002</c:v>
                </c:pt>
                <c:pt idx="6">
                  <c:v>-3.7303920000000002</c:v>
                </c:pt>
                <c:pt idx="7">
                  <c:v>-3.911575</c:v>
                </c:pt>
                <c:pt idx="8">
                  <c:v>-3.4493610000000001</c:v>
                </c:pt>
                <c:pt idx="9">
                  <c:v>-1.9045909999999999</c:v>
                </c:pt>
                <c:pt idx="10">
                  <c:v>-1.9816590000000001</c:v>
                </c:pt>
                <c:pt idx="11">
                  <c:v>-1.9716899999999999</c:v>
                </c:pt>
                <c:pt idx="12">
                  <c:v>-2.6690770000000001</c:v>
                </c:pt>
                <c:pt idx="13">
                  <c:v>-2.2640509999999998</c:v>
                </c:pt>
              </c:numCache>
            </c:numRef>
          </c:val>
          <c:smooth val="0"/>
          <c:extLst>
            <c:ext xmlns:c16="http://schemas.microsoft.com/office/drawing/2014/chart" uri="{C3380CC4-5D6E-409C-BE32-E72D297353CC}">
              <c16:uniqueId val="{00000004-C499-4C47-BA6E-8ED1B7F29087}"/>
            </c:ext>
          </c:extLst>
        </c:ser>
        <c:dLbls>
          <c:showLegendKey val="0"/>
          <c:showVal val="0"/>
          <c:showCatName val="0"/>
          <c:showSerName val="0"/>
          <c:showPercent val="0"/>
          <c:showBubbleSize val="0"/>
        </c:dLbls>
        <c:smooth val="0"/>
        <c:axId val="554505224"/>
        <c:axId val="1"/>
      </c:lineChart>
      <c:catAx>
        <c:axId val="554505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05224"/>
        <c:crosses val="autoZero"/>
        <c:crossBetween val="between"/>
        <c:majorUnit val="4"/>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00-7384-4C1B-BEC8-F034AEF1B94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1</c:v>
              </c:pt>
            </c:numLit>
          </c:val>
          <c:smooth val="0"/>
          <c:extLst>
            <c:ext xmlns:c16="http://schemas.microsoft.com/office/drawing/2014/chart" uri="{C3380CC4-5D6E-409C-BE32-E72D297353CC}">
              <c16:uniqueId val="{00000001-7384-4C1B-BEC8-F034AEF1B94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1</c:v>
              </c:pt>
            </c:numLit>
          </c:val>
          <c:smooth val="0"/>
          <c:extLst>
            <c:ext xmlns:c16="http://schemas.microsoft.com/office/drawing/2014/chart" uri="{C3380CC4-5D6E-409C-BE32-E72D297353CC}">
              <c16:uniqueId val="{00000002-7384-4C1B-BEC8-F034AEF1B942}"/>
            </c:ext>
          </c:extLst>
        </c:ser>
        <c:dLbls>
          <c:showLegendKey val="0"/>
          <c:showVal val="0"/>
          <c:showCatName val="0"/>
          <c:showSerName val="0"/>
          <c:showPercent val="0"/>
          <c:showBubbleSize val="0"/>
        </c:dLbls>
        <c:marker val="1"/>
        <c:smooth val="0"/>
        <c:axId val="554510144"/>
        <c:axId val="1"/>
      </c:lineChart>
      <c:catAx>
        <c:axId val="55451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5545101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9537132371556"/>
          <c:y val="6.25E-2"/>
          <c:w val="0.83950819711660185"/>
          <c:h val="0.5357142857142857"/>
        </c:manualLayout>
      </c:layout>
      <c:lineChart>
        <c:grouping val="standard"/>
        <c:varyColors val="0"/>
        <c:ser>
          <c:idx val="0"/>
          <c:order val="0"/>
          <c:tx>
            <c:strRef>
              <c:f>'Figure 2.1.18'!$C$4</c:f>
              <c:strCache>
                <c:ptCount val="1"/>
                <c:pt idx="0">
                  <c:v>KZT/USD 1 year forward </c:v>
                </c:pt>
              </c:strCache>
            </c:strRef>
          </c:tx>
          <c:spPr>
            <a:ln w="25400">
              <a:solidFill>
                <a:srgbClr val="000080"/>
              </a:solidFill>
              <a:prstDash val="solid"/>
            </a:ln>
          </c:spPr>
          <c:marker>
            <c:symbol val="square"/>
            <c:size val="3"/>
            <c:spPr>
              <a:noFill/>
              <a:ln w="9525">
                <a:noFill/>
              </a:ln>
            </c:spPr>
          </c:marker>
          <c:cat>
            <c:numRef>
              <c:f>'Figure 2.1.18'!$B$202:$B$354</c:f>
              <c:numCache>
                <c:formatCode>[$-409]mmm\-yy;@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'Figure 2.1.18'!$C$202:$C$354</c:f>
              <c:numCache>
                <c:formatCode>General</c:formatCode>
                <c:ptCount val="153"/>
                <c:pt idx="0">
                  <c:v>130.41300000000001</c:v>
                </c:pt>
                <c:pt idx="1">
                  <c:v>130.321</c:v>
                </c:pt>
                <c:pt idx="2">
                  <c:v>130.27500000000001</c:v>
                </c:pt>
                <c:pt idx="3">
                  <c:v>128.72999999999999</c:v>
                </c:pt>
                <c:pt idx="4">
                  <c:v>129.71199999999999</c:v>
                </c:pt>
                <c:pt idx="5">
                  <c:v>129.458</c:v>
                </c:pt>
                <c:pt idx="6">
                  <c:v>131.233</c:v>
                </c:pt>
                <c:pt idx="7">
                  <c:v>129.87299999999999</c:v>
                </c:pt>
                <c:pt idx="8">
                  <c:v>129.02600000000001</c:v>
                </c:pt>
                <c:pt idx="9">
                  <c:v>131.834</c:v>
                </c:pt>
                <c:pt idx="10">
                  <c:v>127.68</c:v>
                </c:pt>
                <c:pt idx="11">
                  <c:v>127.723</c:v>
                </c:pt>
                <c:pt idx="12">
                  <c:v>126.435</c:v>
                </c:pt>
                <c:pt idx="13">
                  <c:v>125.369</c:v>
                </c:pt>
                <c:pt idx="14">
                  <c:v>125.965</c:v>
                </c:pt>
                <c:pt idx="15">
                  <c:v>125.468</c:v>
                </c:pt>
                <c:pt idx="16">
                  <c:v>125.34399999999999</c:v>
                </c:pt>
                <c:pt idx="17">
                  <c:v>125.404</c:v>
                </c:pt>
                <c:pt idx="18">
                  <c:v>125.499</c:v>
                </c:pt>
                <c:pt idx="19">
                  <c:v>125.07</c:v>
                </c:pt>
                <c:pt idx="20">
                  <c:v>124.13</c:v>
                </c:pt>
                <c:pt idx="21">
                  <c:v>124.25</c:v>
                </c:pt>
                <c:pt idx="22">
                  <c:v>124.248</c:v>
                </c:pt>
                <c:pt idx="23">
                  <c:v>124.52500000000001</c:v>
                </c:pt>
                <c:pt idx="24">
                  <c:v>124.143</c:v>
                </c:pt>
                <c:pt idx="25">
                  <c:v>124.35599999999999</c:v>
                </c:pt>
                <c:pt idx="26">
                  <c:v>124.265</c:v>
                </c:pt>
                <c:pt idx="27">
                  <c:v>123.715</c:v>
                </c:pt>
                <c:pt idx="28">
                  <c:v>123.84</c:v>
                </c:pt>
                <c:pt idx="29">
                  <c:v>124.105</c:v>
                </c:pt>
                <c:pt idx="30">
                  <c:v>124.19</c:v>
                </c:pt>
                <c:pt idx="31">
                  <c:v>124</c:v>
                </c:pt>
                <c:pt idx="32">
                  <c:v>124.04</c:v>
                </c:pt>
                <c:pt idx="33">
                  <c:v>123.94</c:v>
                </c:pt>
                <c:pt idx="34">
                  <c:v>123.845</c:v>
                </c:pt>
                <c:pt idx="35">
                  <c:v>123.655</c:v>
                </c:pt>
                <c:pt idx="36">
                  <c:v>123.71</c:v>
                </c:pt>
                <c:pt idx="37">
                  <c:v>123.315</c:v>
                </c:pt>
                <c:pt idx="38">
                  <c:v>122.515</c:v>
                </c:pt>
                <c:pt idx="39">
                  <c:v>124.06</c:v>
                </c:pt>
                <c:pt idx="40">
                  <c:v>129.47999999999999</c:v>
                </c:pt>
                <c:pt idx="41">
                  <c:v>130.905</c:v>
                </c:pt>
                <c:pt idx="42">
                  <c:v>133.821</c:v>
                </c:pt>
                <c:pt idx="43">
                  <c:v>135.21899999999999</c:v>
                </c:pt>
                <c:pt idx="44">
                  <c:v>128.65</c:v>
                </c:pt>
                <c:pt idx="45">
                  <c:v>136.63</c:v>
                </c:pt>
                <c:pt idx="46">
                  <c:v>142.63499999999999</c:v>
                </c:pt>
                <c:pt idx="47">
                  <c:v>141.22</c:v>
                </c:pt>
                <c:pt idx="48">
                  <c:v>143.405</c:v>
                </c:pt>
                <c:pt idx="49">
                  <c:v>144.47</c:v>
                </c:pt>
                <c:pt idx="50">
                  <c:v>151.60499999999999</c:v>
                </c:pt>
                <c:pt idx="51">
                  <c:v>151.70500000000001</c:v>
                </c:pt>
                <c:pt idx="52">
                  <c:v>151.63499999999999</c:v>
                </c:pt>
                <c:pt idx="53">
                  <c:v>148.13</c:v>
                </c:pt>
                <c:pt idx="54">
                  <c:v>164.63499999999999</c:v>
                </c:pt>
                <c:pt idx="55">
                  <c:v>160.08500000000001</c:v>
                </c:pt>
                <c:pt idx="56">
                  <c:v>155.69999999999999</c:v>
                </c:pt>
                <c:pt idx="57">
                  <c:v>183.94</c:v>
                </c:pt>
                <c:pt idx="58">
                  <c:v>181.62</c:v>
                </c:pt>
                <c:pt idx="59">
                  <c:v>191.92500000000001</c:v>
                </c:pt>
                <c:pt idx="60">
                  <c:v>194.06</c:v>
                </c:pt>
                <c:pt idx="61">
                  <c:v>194.11</c:v>
                </c:pt>
                <c:pt idx="62">
                  <c:v>180.14</c:v>
                </c:pt>
                <c:pt idx="63">
                  <c:v>174.64500000000001</c:v>
                </c:pt>
                <c:pt idx="64">
                  <c:v>174.095</c:v>
                </c:pt>
                <c:pt idx="65">
                  <c:v>166.39</c:v>
                </c:pt>
                <c:pt idx="66">
                  <c:v>163</c:v>
                </c:pt>
                <c:pt idx="67">
                  <c:v>162.59</c:v>
                </c:pt>
                <c:pt idx="68">
                  <c:v>167.155</c:v>
                </c:pt>
                <c:pt idx="69">
                  <c:v>164.05</c:v>
                </c:pt>
                <c:pt idx="70">
                  <c:v>161.4</c:v>
                </c:pt>
                <c:pt idx="71">
                  <c:v>159.63</c:v>
                </c:pt>
                <c:pt idx="72">
                  <c:v>158.61500000000001</c:v>
                </c:pt>
                <c:pt idx="73">
                  <c:v>166.58</c:v>
                </c:pt>
                <c:pt idx="74">
                  <c:v>158.05000000000001</c:v>
                </c:pt>
                <c:pt idx="75">
                  <c:v>158.13999999999999</c:v>
                </c:pt>
                <c:pt idx="76">
                  <c:v>157.61500000000001</c:v>
                </c:pt>
                <c:pt idx="77">
                  <c:v>157.9</c:v>
                </c:pt>
                <c:pt idx="78">
                  <c:v>157.20500000000001</c:v>
                </c:pt>
                <c:pt idx="79">
                  <c:v>158.22499999999999</c:v>
                </c:pt>
                <c:pt idx="80">
                  <c:v>161.4</c:v>
                </c:pt>
                <c:pt idx="81">
                  <c:v>161.16999999999999</c:v>
                </c:pt>
                <c:pt idx="82">
                  <c:v>161.13</c:v>
                </c:pt>
                <c:pt idx="83">
                  <c:v>158.655</c:v>
                </c:pt>
                <c:pt idx="84">
                  <c:v>159.19499999999999</c:v>
                </c:pt>
                <c:pt idx="85">
                  <c:v>159.095</c:v>
                </c:pt>
                <c:pt idx="86">
                  <c:v>159.01499999999999</c:v>
                </c:pt>
                <c:pt idx="87">
                  <c:v>158.87</c:v>
                </c:pt>
                <c:pt idx="88">
                  <c:v>158.125</c:v>
                </c:pt>
                <c:pt idx="89">
                  <c:v>158.13499999999999</c:v>
                </c:pt>
                <c:pt idx="90">
                  <c:v>158.11500000000001</c:v>
                </c:pt>
                <c:pt idx="91">
                  <c:v>157.07499999999999</c:v>
                </c:pt>
                <c:pt idx="92">
                  <c:v>156.74</c:v>
                </c:pt>
                <c:pt idx="93">
                  <c:v>156.48500000000001</c:v>
                </c:pt>
                <c:pt idx="94">
                  <c:v>154.10499999999999</c:v>
                </c:pt>
                <c:pt idx="95">
                  <c:v>154.185</c:v>
                </c:pt>
                <c:pt idx="96">
                  <c:v>153.54499999999999</c:v>
                </c:pt>
                <c:pt idx="97">
                  <c:v>147.785</c:v>
                </c:pt>
                <c:pt idx="98">
                  <c:v>146.62</c:v>
                </c:pt>
                <c:pt idx="99">
                  <c:v>147.185</c:v>
                </c:pt>
                <c:pt idx="100">
                  <c:v>148.88</c:v>
                </c:pt>
                <c:pt idx="101">
                  <c:v>149.48500000000001</c:v>
                </c:pt>
                <c:pt idx="102">
                  <c:v>148.94</c:v>
                </c:pt>
                <c:pt idx="103">
                  <c:v>148.13999999999999</c:v>
                </c:pt>
                <c:pt idx="104">
                  <c:v>145.38499999999999</c:v>
                </c:pt>
                <c:pt idx="105">
                  <c:v>144.02500000000001</c:v>
                </c:pt>
                <c:pt idx="106">
                  <c:v>144.245</c:v>
                </c:pt>
                <c:pt idx="107">
                  <c:v>146.17500000000001</c:v>
                </c:pt>
                <c:pt idx="108">
                  <c:v>149.965</c:v>
                </c:pt>
                <c:pt idx="109">
                  <c:v>147.93</c:v>
                </c:pt>
                <c:pt idx="110">
                  <c:v>148.19</c:v>
                </c:pt>
                <c:pt idx="111">
                  <c:v>146.83000000000001</c:v>
                </c:pt>
                <c:pt idx="112">
                  <c:v>146.60499999999999</c:v>
                </c:pt>
                <c:pt idx="113">
                  <c:v>147.26</c:v>
                </c:pt>
                <c:pt idx="114">
                  <c:v>146.54499999999999</c:v>
                </c:pt>
                <c:pt idx="115">
                  <c:v>146.52000000000001</c:v>
                </c:pt>
                <c:pt idx="116">
                  <c:v>146.82</c:v>
                </c:pt>
                <c:pt idx="117">
                  <c:v>146.61000000000001</c:v>
                </c:pt>
                <c:pt idx="118">
                  <c:v>144.78</c:v>
                </c:pt>
                <c:pt idx="119">
                  <c:v>145.37</c:v>
                </c:pt>
                <c:pt idx="120">
                  <c:v>144.9</c:v>
                </c:pt>
                <c:pt idx="121">
                  <c:v>145.79</c:v>
                </c:pt>
                <c:pt idx="122">
                  <c:v>147.71</c:v>
                </c:pt>
                <c:pt idx="123">
                  <c:v>146.98500000000001</c:v>
                </c:pt>
                <c:pt idx="124">
                  <c:v>146.98500000000001</c:v>
                </c:pt>
                <c:pt idx="125">
                  <c:v>147.31</c:v>
                </c:pt>
                <c:pt idx="126">
                  <c:v>148.31</c:v>
                </c:pt>
                <c:pt idx="127">
                  <c:v>148.79</c:v>
                </c:pt>
                <c:pt idx="128">
                  <c:v>148.16999999999999</c:v>
                </c:pt>
                <c:pt idx="129">
                  <c:v>148.99</c:v>
                </c:pt>
                <c:pt idx="130">
                  <c:v>148.63</c:v>
                </c:pt>
                <c:pt idx="131">
                  <c:v>148.80000000000001</c:v>
                </c:pt>
                <c:pt idx="132">
                  <c:v>148.38</c:v>
                </c:pt>
                <c:pt idx="133">
                  <c:v>148.16999999999999</c:v>
                </c:pt>
                <c:pt idx="134">
                  <c:v>148.58000000000001</c:v>
                </c:pt>
                <c:pt idx="135">
                  <c:v>147.5</c:v>
                </c:pt>
                <c:pt idx="136">
                  <c:v>147.91499999999999</c:v>
                </c:pt>
                <c:pt idx="137">
                  <c:v>147.31</c:v>
                </c:pt>
                <c:pt idx="138">
                  <c:v>147.715</c:v>
                </c:pt>
                <c:pt idx="139">
                  <c:v>147.57</c:v>
                </c:pt>
                <c:pt idx="140">
                  <c:v>147.66499999999999</c:v>
                </c:pt>
                <c:pt idx="141">
                  <c:v>147.77500000000001</c:v>
                </c:pt>
                <c:pt idx="142">
                  <c:v>147.785</c:v>
                </c:pt>
                <c:pt idx="143">
                  <c:v>147.60499999999999</c:v>
                </c:pt>
                <c:pt idx="144">
                  <c:v>147.345</c:v>
                </c:pt>
                <c:pt idx="145">
                  <c:v>147.51499999999999</c:v>
                </c:pt>
                <c:pt idx="146">
                  <c:v>147.29499999999999</c:v>
                </c:pt>
                <c:pt idx="147">
                  <c:v>147.58500000000001</c:v>
                </c:pt>
                <c:pt idx="148">
                  <c:v>147.595</c:v>
                </c:pt>
                <c:pt idx="149">
                  <c:v>147.46</c:v>
                </c:pt>
                <c:pt idx="150">
                  <c:v>147.16</c:v>
                </c:pt>
                <c:pt idx="151">
                  <c:v>147.54</c:v>
                </c:pt>
                <c:pt idx="152">
                  <c:v>147.35</c:v>
                </c:pt>
              </c:numCache>
            </c:numRef>
          </c:val>
          <c:smooth val="0"/>
          <c:extLst>
            <c:ext xmlns:c16="http://schemas.microsoft.com/office/drawing/2014/chart" uri="{C3380CC4-5D6E-409C-BE32-E72D297353CC}">
              <c16:uniqueId val="{00000000-68FE-4D3A-A656-3EC447FC059D}"/>
            </c:ext>
          </c:extLst>
        </c:ser>
        <c:ser>
          <c:idx val="1"/>
          <c:order val="1"/>
          <c:tx>
            <c:strRef>
              <c:f>'Figure 2.1.18'!$D$4</c:f>
              <c:strCache>
                <c:ptCount val="1"/>
                <c:pt idx="0">
                  <c:v>KZT/USD 6m forward</c:v>
                </c:pt>
              </c:strCache>
            </c:strRef>
          </c:tx>
          <c:spPr>
            <a:ln w="25400">
              <a:solidFill>
                <a:srgbClr val="FF00FF"/>
              </a:solidFill>
              <a:prstDash val="solid"/>
            </a:ln>
          </c:spPr>
          <c:marker>
            <c:symbol val="none"/>
          </c:marker>
          <c:cat>
            <c:numRef>
              <c:f>'Figure 2.1.18'!$B$202:$B$354</c:f>
              <c:numCache>
                <c:formatCode>[$-409]mmm\-yy;@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'Figure 2.1.18'!$D$202:$D$354</c:f>
              <c:numCache>
                <c:formatCode>General</c:formatCode>
                <c:ptCount val="153"/>
                <c:pt idx="0">
                  <c:v>125.82899999999999</c:v>
                </c:pt>
                <c:pt idx="1">
                  <c:v>125.452</c:v>
                </c:pt>
                <c:pt idx="2">
                  <c:v>125.69</c:v>
                </c:pt>
                <c:pt idx="3">
                  <c:v>124.42700000000001</c:v>
                </c:pt>
                <c:pt idx="4">
                  <c:v>124.892</c:v>
                </c:pt>
                <c:pt idx="5">
                  <c:v>124.736</c:v>
                </c:pt>
                <c:pt idx="6">
                  <c:v>124.526</c:v>
                </c:pt>
                <c:pt idx="7">
                  <c:v>125.107</c:v>
                </c:pt>
                <c:pt idx="8">
                  <c:v>124.69499999999999</c:v>
                </c:pt>
                <c:pt idx="9">
                  <c:v>123.874</c:v>
                </c:pt>
                <c:pt idx="10">
                  <c:v>123.898</c:v>
                </c:pt>
                <c:pt idx="11">
                  <c:v>123.919</c:v>
                </c:pt>
                <c:pt idx="12">
                  <c:v>123.43600000000001</c:v>
                </c:pt>
                <c:pt idx="13">
                  <c:v>122.241</c:v>
                </c:pt>
                <c:pt idx="14">
                  <c:v>122.791</c:v>
                </c:pt>
                <c:pt idx="15">
                  <c:v>123.033</c:v>
                </c:pt>
                <c:pt idx="16">
                  <c:v>123.051</c:v>
                </c:pt>
                <c:pt idx="17">
                  <c:v>123.03400000000001</c:v>
                </c:pt>
                <c:pt idx="18">
                  <c:v>123.166</c:v>
                </c:pt>
                <c:pt idx="19">
                  <c:v>122.87</c:v>
                </c:pt>
                <c:pt idx="20">
                  <c:v>122.285</c:v>
                </c:pt>
                <c:pt idx="21">
                  <c:v>122.518</c:v>
                </c:pt>
                <c:pt idx="22">
                  <c:v>122.486</c:v>
                </c:pt>
                <c:pt idx="23">
                  <c:v>122.441</c:v>
                </c:pt>
                <c:pt idx="24">
                  <c:v>122.452</c:v>
                </c:pt>
                <c:pt idx="25">
                  <c:v>122.51</c:v>
                </c:pt>
                <c:pt idx="26">
                  <c:v>122.361</c:v>
                </c:pt>
                <c:pt idx="27">
                  <c:v>121.824</c:v>
                </c:pt>
                <c:pt idx="28">
                  <c:v>121.965</c:v>
                </c:pt>
                <c:pt idx="29">
                  <c:v>121.458</c:v>
                </c:pt>
                <c:pt idx="30">
                  <c:v>121.44</c:v>
                </c:pt>
                <c:pt idx="31">
                  <c:v>121.514</c:v>
                </c:pt>
                <c:pt idx="32">
                  <c:v>121.429</c:v>
                </c:pt>
                <c:pt idx="33">
                  <c:v>121.7</c:v>
                </c:pt>
                <c:pt idx="34">
                  <c:v>120.89700000000001</c:v>
                </c:pt>
                <c:pt idx="35">
                  <c:v>121.55500000000001</c:v>
                </c:pt>
                <c:pt idx="36">
                  <c:v>121.126</c:v>
                </c:pt>
                <c:pt idx="37">
                  <c:v>121.907</c:v>
                </c:pt>
                <c:pt idx="38">
                  <c:v>120.605</c:v>
                </c:pt>
                <c:pt idx="39">
                  <c:v>121.75</c:v>
                </c:pt>
                <c:pt idx="40">
                  <c:v>124.08</c:v>
                </c:pt>
                <c:pt idx="41">
                  <c:v>124.92700000000001</c:v>
                </c:pt>
                <c:pt idx="42">
                  <c:v>127.211</c:v>
                </c:pt>
                <c:pt idx="43">
                  <c:v>127.369</c:v>
                </c:pt>
                <c:pt idx="44">
                  <c:v>123.8</c:v>
                </c:pt>
                <c:pt idx="45">
                  <c:v>125.995</c:v>
                </c:pt>
                <c:pt idx="46">
                  <c:v>131.79</c:v>
                </c:pt>
                <c:pt idx="47">
                  <c:v>131.62</c:v>
                </c:pt>
                <c:pt idx="48">
                  <c:v>132.30500000000001</c:v>
                </c:pt>
                <c:pt idx="49">
                  <c:v>133.86799999999999</c:v>
                </c:pt>
                <c:pt idx="50">
                  <c:v>137.75299999999999</c:v>
                </c:pt>
                <c:pt idx="51">
                  <c:v>137.85300000000001</c:v>
                </c:pt>
                <c:pt idx="52">
                  <c:v>137.785</c:v>
                </c:pt>
                <c:pt idx="53">
                  <c:v>134.52799999999999</c:v>
                </c:pt>
                <c:pt idx="54">
                  <c:v>151.78299999999999</c:v>
                </c:pt>
                <c:pt idx="55">
                  <c:v>146.48500000000001</c:v>
                </c:pt>
                <c:pt idx="56">
                  <c:v>145.09800000000001</c:v>
                </c:pt>
                <c:pt idx="57">
                  <c:v>171.33799999999999</c:v>
                </c:pt>
                <c:pt idx="58">
                  <c:v>167.52</c:v>
                </c:pt>
                <c:pt idx="59">
                  <c:v>181.32499999999999</c:v>
                </c:pt>
                <c:pt idx="60">
                  <c:v>184.96</c:v>
                </c:pt>
                <c:pt idx="61">
                  <c:v>185.01</c:v>
                </c:pt>
                <c:pt idx="62">
                  <c:v>166.54</c:v>
                </c:pt>
                <c:pt idx="63">
                  <c:v>164.04499999999999</c:v>
                </c:pt>
                <c:pt idx="64">
                  <c:v>162.995</c:v>
                </c:pt>
                <c:pt idx="65">
                  <c:v>157.53</c:v>
                </c:pt>
                <c:pt idx="66">
                  <c:v>156.52500000000001</c:v>
                </c:pt>
                <c:pt idx="67">
                  <c:v>155.49</c:v>
                </c:pt>
                <c:pt idx="68">
                  <c:v>157.68</c:v>
                </c:pt>
                <c:pt idx="69">
                  <c:v>154.94</c:v>
                </c:pt>
                <c:pt idx="70">
                  <c:v>153.30000000000001</c:v>
                </c:pt>
                <c:pt idx="71">
                  <c:v>154.03</c:v>
                </c:pt>
                <c:pt idx="72">
                  <c:v>153.76499999999999</c:v>
                </c:pt>
                <c:pt idx="73">
                  <c:v>158.715</c:v>
                </c:pt>
                <c:pt idx="74">
                  <c:v>153.55000000000001</c:v>
                </c:pt>
                <c:pt idx="75">
                  <c:v>152.69</c:v>
                </c:pt>
                <c:pt idx="76">
                  <c:v>152.51499999999999</c:v>
                </c:pt>
                <c:pt idx="77">
                  <c:v>152.80000000000001</c:v>
                </c:pt>
                <c:pt idx="78">
                  <c:v>153.10499999999999</c:v>
                </c:pt>
                <c:pt idx="79">
                  <c:v>152.85</c:v>
                </c:pt>
                <c:pt idx="80">
                  <c:v>155.30000000000001</c:v>
                </c:pt>
                <c:pt idx="81">
                  <c:v>156.07</c:v>
                </c:pt>
                <c:pt idx="82">
                  <c:v>155.77500000000001</c:v>
                </c:pt>
                <c:pt idx="83">
                  <c:v>153.30500000000001</c:v>
                </c:pt>
                <c:pt idx="84">
                  <c:v>153.345</c:v>
                </c:pt>
                <c:pt idx="85">
                  <c:v>153.245</c:v>
                </c:pt>
                <c:pt idx="86">
                  <c:v>153.29</c:v>
                </c:pt>
                <c:pt idx="87">
                  <c:v>153.37</c:v>
                </c:pt>
                <c:pt idx="88">
                  <c:v>153.22499999999999</c:v>
                </c:pt>
                <c:pt idx="89">
                  <c:v>153.185</c:v>
                </c:pt>
                <c:pt idx="90">
                  <c:v>153.315</c:v>
                </c:pt>
                <c:pt idx="91">
                  <c:v>153.5</c:v>
                </c:pt>
                <c:pt idx="92">
                  <c:v>153.26499999999999</c:v>
                </c:pt>
                <c:pt idx="93">
                  <c:v>153.16</c:v>
                </c:pt>
                <c:pt idx="94">
                  <c:v>151.255</c:v>
                </c:pt>
                <c:pt idx="95">
                  <c:v>151.33500000000001</c:v>
                </c:pt>
                <c:pt idx="96">
                  <c:v>151.095</c:v>
                </c:pt>
                <c:pt idx="97">
                  <c:v>147.685</c:v>
                </c:pt>
                <c:pt idx="98">
                  <c:v>147.02000000000001</c:v>
                </c:pt>
                <c:pt idx="99">
                  <c:v>148.05500000000001</c:v>
                </c:pt>
                <c:pt idx="100">
                  <c:v>148.78</c:v>
                </c:pt>
                <c:pt idx="101">
                  <c:v>149.38499999999999</c:v>
                </c:pt>
                <c:pt idx="102">
                  <c:v>148.61500000000001</c:v>
                </c:pt>
                <c:pt idx="103">
                  <c:v>147.54</c:v>
                </c:pt>
                <c:pt idx="104">
                  <c:v>145.28800000000001</c:v>
                </c:pt>
                <c:pt idx="105">
                  <c:v>144.42500000000001</c:v>
                </c:pt>
                <c:pt idx="106">
                  <c:v>144.02000000000001</c:v>
                </c:pt>
                <c:pt idx="107">
                  <c:v>146.88300000000001</c:v>
                </c:pt>
                <c:pt idx="108">
                  <c:v>146.99299999999999</c:v>
                </c:pt>
                <c:pt idx="109">
                  <c:v>147.83000000000001</c:v>
                </c:pt>
                <c:pt idx="110">
                  <c:v>148.09</c:v>
                </c:pt>
                <c:pt idx="111">
                  <c:v>146.72999999999999</c:v>
                </c:pt>
                <c:pt idx="112">
                  <c:v>146.22</c:v>
                </c:pt>
                <c:pt idx="113">
                  <c:v>147.21</c:v>
                </c:pt>
                <c:pt idx="114">
                  <c:v>146.44499999999999</c:v>
                </c:pt>
                <c:pt idx="115">
                  <c:v>146.41999999999999</c:v>
                </c:pt>
                <c:pt idx="116">
                  <c:v>146.72</c:v>
                </c:pt>
                <c:pt idx="117">
                  <c:v>146.56</c:v>
                </c:pt>
                <c:pt idx="118">
                  <c:v>146.06</c:v>
                </c:pt>
                <c:pt idx="119">
                  <c:v>145.82</c:v>
                </c:pt>
                <c:pt idx="120">
                  <c:v>145.5</c:v>
                </c:pt>
                <c:pt idx="121">
                  <c:v>146.065</c:v>
                </c:pt>
                <c:pt idx="122">
                  <c:v>147.45500000000001</c:v>
                </c:pt>
                <c:pt idx="123">
                  <c:v>146.76</c:v>
                </c:pt>
                <c:pt idx="124">
                  <c:v>146.81</c:v>
                </c:pt>
                <c:pt idx="125">
                  <c:v>147.01</c:v>
                </c:pt>
                <c:pt idx="126">
                  <c:v>147.91</c:v>
                </c:pt>
                <c:pt idx="127">
                  <c:v>147.91499999999999</c:v>
                </c:pt>
                <c:pt idx="128">
                  <c:v>147.49</c:v>
                </c:pt>
                <c:pt idx="129">
                  <c:v>148.58500000000001</c:v>
                </c:pt>
                <c:pt idx="130">
                  <c:v>148.005</c:v>
                </c:pt>
                <c:pt idx="131">
                  <c:v>148</c:v>
                </c:pt>
                <c:pt idx="132">
                  <c:v>147.88499999999999</c:v>
                </c:pt>
                <c:pt idx="133">
                  <c:v>147.69499999999999</c:v>
                </c:pt>
                <c:pt idx="134">
                  <c:v>148.16999999999999</c:v>
                </c:pt>
                <c:pt idx="135">
                  <c:v>147.255</c:v>
                </c:pt>
                <c:pt idx="136">
                  <c:v>147.63999999999999</c:v>
                </c:pt>
                <c:pt idx="137">
                  <c:v>147.18</c:v>
                </c:pt>
                <c:pt idx="138">
                  <c:v>147.49</c:v>
                </c:pt>
                <c:pt idx="139">
                  <c:v>147.39500000000001</c:v>
                </c:pt>
                <c:pt idx="140">
                  <c:v>147.54</c:v>
                </c:pt>
                <c:pt idx="141">
                  <c:v>147.625</c:v>
                </c:pt>
                <c:pt idx="142">
                  <c:v>147.61000000000001</c:v>
                </c:pt>
                <c:pt idx="143">
                  <c:v>147.63</c:v>
                </c:pt>
                <c:pt idx="144">
                  <c:v>147.32</c:v>
                </c:pt>
                <c:pt idx="145">
                  <c:v>147.49</c:v>
                </c:pt>
                <c:pt idx="146">
                  <c:v>147.44499999999999</c:v>
                </c:pt>
                <c:pt idx="147">
                  <c:v>147.46</c:v>
                </c:pt>
                <c:pt idx="148">
                  <c:v>147.595</c:v>
                </c:pt>
                <c:pt idx="149">
                  <c:v>147.38499999999999</c:v>
                </c:pt>
                <c:pt idx="150">
                  <c:v>147.21</c:v>
                </c:pt>
                <c:pt idx="151">
                  <c:v>147.44</c:v>
                </c:pt>
                <c:pt idx="152">
                  <c:v>147.30000000000001</c:v>
                </c:pt>
              </c:numCache>
            </c:numRef>
          </c:val>
          <c:smooth val="0"/>
          <c:extLst>
            <c:ext xmlns:c16="http://schemas.microsoft.com/office/drawing/2014/chart" uri="{C3380CC4-5D6E-409C-BE32-E72D297353CC}">
              <c16:uniqueId val="{00000001-68FE-4D3A-A656-3EC447FC059D}"/>
            </c:ext>
          </c:extLst>
        </c:ser>
        <c:ser>
          <c:idx val="2"/>
          <c:order val="2"/>
          <c:tx>
            <c:strRef>
              <c:f>'Figure 2.1.18'!$E$4</c:f>
              <c:strCache>
                <c:ptCount val="1"/>
                <c:pt idx="0">
                  <c:v>KZT/USD 1m forward</c:v>
                </c:pt>
              </c:strCache>
            </c:strRef>
          </c:tx>
          <c:spPr>
            <a:ln w="25400">
              <a:solidFill>
                <a:srgbClr val="FFFF00"/>
              </a:solidFill>
              <a:prstDash val="solid"/>
            </a:ln>
          </c:spPr>
          <c:marker>
            <c:symbol val="none"/>
          </c:marker>
          <c:cat>
            <c:numRef>
              <c:f>'Figure 2.1.18'!$B$202:$B$354</c:f>
              <c:numCache>
                <c:formatCode>[$-409]mmm\-yy;@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'Figure 2.1.18'!$E$202:$E$354</c:f>
              <c:numCache>
                <c:formatCode>General</c:formatCode>
                <c:ptCount val="153"/>
                <c:pt idx="0">
                  <c:v>121.664</c:v>
                </c:pt>
                <c:pt idx="1">
                  <c:v>121.181</c:v>
                </c:pt>
                <c:pt idx="2">
                  <c:v>121.483</c:v>
                </c:pt>
                <c:pt idx="3">
                  <c:v>120.905</c:v>
                </c:pt>
                <c:pt idx="4">
                  <c:v>121.239</c:v>
                </c:pt>
                <c:pt idx="5">
                  <c:v>121.07599999999999</c:v>
                </c:pt>
                <c:pt idx="6">
                  <c:v>120.761</c:v>
                </c:pt>
                <c:pt idx="7">
                  <c:v>121.39100000000001</c:v>
                </c:pt>
                <c:pt idx="8">
                  <c:v>121.504</c:v>
                </c:pt>
                <c:pt idx="9">
                  <c:v>121.19499999999999</c:v>
                </c:pt>
                <c:pt idx="10">
                  <c:v>121.07299999999999</c:v>
                </c:pt>
                <c:pt idx="11">
                  <c:v>120.97499999999999</c:v>
                </c:pt>
                <c:pt idx="12">
                  <c:v>120.931</c:v>
                </c:pt>
                <c:pt idx="13">
                  <c:v>120.807</c:v>
                </c:pt>
                <c:pt idx="14">
                  <c:v>120.81399999999999</c:v>
                </c:pt>
                <c:pt idx="15">
                  <c:v>121.03400000000001</c:v>
                </c:pt>
                <c:pt idx="16">
                  <c:v>120.887</c:v>
                </c:pt>
                <c:pt idx="17">
                  <c:v>120.82899999999999</c:v>
                </c:pt>
                <c:pt idx="18">
                  <c:v>120.97</c:v>
                </c:pt>
                <c:pt idx="19">
                  <c:v>120.956</c:v>
                </c:pt>
                <c:pt idx="20">
                  <c:v>120.81</c:v>
                </c:pt>
                <c:pt idx="21">
                  <c:v>120.956</c:v>
                </c:pt>
                <c:pt idx="22">
                  <c:v>121.02200000000001</c:v>
                </c:pt>
                <c:pt idx="23">
                  <c:v>120.938</c:v>
                </c:pt>
                <c:pt idx="24">
                  <c:v>120.913</c:v>
                </c:pt>
                <c:pt idx="25">
                  <c:v>120.91</c:v>
                </c:pt>
                <c:pt idx="26">
                  <c:v>120.77200000000001</c:v>
                </c:pt>
                <c:pt idx="27">
                  <c:v>120.45699999999999</c:v>
                </c:pt>
                <c:pt idx="28">
                  <c:v>120.5</c:v>
                </c:pt>
                <c:pt idx="29">
                  <c:v>120.49</c:v>
                </c:pt>
                <c:pt idx="30">
                  <c:v>120.455</c:v>
                </c:pt>
                <c:pt idx="31">
                  <c:v>120.485</c:v>
                </c:pt>
                <c:pt idx="32">
                  <c:v>120.41</c:v>
                </c:pt>
                <c:pt idx="33">
                  <c:v>119.994</c:v>
                </c:pt>
                <c:pt idx="34">
                  <c:v>119.965</c:v>
                </c:pt>
                <c:pt idx="35">
                  <c:v>119.96</c:v>
                </c:pt>
                <c:pt idx="36">
                  <c:v>119.755</c:v>
                </c:pt>
                <c:pt idx="37">
                  <c:v>119.98</c:v>
                </c:pt>
                <c:pt idx="38">
                  <c:v>120.06</c:v>
                </c:pt>
                <c:pt idx="39">
                  <c:v>120.19</c:v>
                </c:pt>
                <c:pt idx="40">
                  <c:v>120.405</c:v>
                </c:pt>
                <c:pt idx="41">
                  <c:v>120.70099999999999</c:v>
                </c:pt>
                <c:pt idx="42">
                  <c:v>121.169</c:v>
                </c:pt>
                <c:pt idx="43">
                  <c:v>121.08</c:v>
                </c:pt>
                <c:pt idx="44">
                  <c:v>120.625</c:v>
                </c:pt>
                <c:pt idx="45">
                  <c:v>121.355</c:v>
                </c:pt>
                <c:pt idx="46">
                  <c:v>122.215</c:v>
                </c:pt>
                <c:pt idx="47">
                  <c:v>122.045</c:v>
                </c:pt>
                <c:pt idx="48">
                  <c:v>122.355</c:v>
                </c:pt>
                <c:pt idx="49">
                  <c:v>122.82</c:v>
                </c:pt>
                <c:pt idx="50">
                  <c:v>124.155</c:v>
                </c:pt>
                <c:pt idx="51">
                  <c:v>124.325</c:v>
                </c:pt>
                <c:pt idx="52">
                  <c:v>124.33499999999999</c:v>
                </c:pt>
                <c:pt idx="53">
                  <c:v>122.73</c:v>
                </c:pt>
                <c:pt idx="54">
                  <c:v>125.76</c:v>
                </c:pt>
                <c:pt idx="55">
                  <c:v>125.77500000000001</c:v>
                </c:pt>
                <c:pt idx="56">
                  <c:v>126.95</c:v>
                </c:pt>
                <c:pt idx="57">
                  <c:v>154.91499999999999</c:v>
                </c:pt>
                <c:pt idx="58">
                  <c:v>154.095</c:v>
                </c:pt>
                <c:pt idx="59">
                  <c:v>158.65</c:v>
                </c:pt>
                <c:pt idx="60">
                  <c:v>156.52500000000001</c:v>
                </c:pt>
                <c:pt idx="61">
                  <c:v>156.57499999999999</c:v>
                </c:pt>
                <c:pt idx="62">
                  <c:v>151.601</c:v>
                </c:pt>
                <c:pt idx="63">
                  <c:v>153.37</c:v>
                </c:pt>
                <c:pt idx="64">
                  <c:v>152.82</c:v>
                </c:pt>
                <c:pt idx="65">
                  <c:v>151.66499999999999</c:v>
                </c:pt>
                <c:pt idx="66">
                  <c:v>151.22499999999999</c:v>
                </c:pt>
                <c:pt idx="67">
                  <c:v>150.86000000000001</c:v>
                </c:pt>
                <c:pt idx="68">
                  <c:v>151.28</c:v>
                </c:pt>
                <c:pt idx="69">
                  <c:v>151.16999999999999</c:v>
                </c:pt>
                <c:pt idx="70">
                  <c:v>150.82499999999999</c:v>
                </c:pt>
                <c:pt idx="71">
                  <c:v>150.70500000000001</c:v>
                </c:pt>
                <c:pt idx="72">
                  <c:v>150.49</c:v>
                </c:pt>
                <c:pt idx="73">
                  <c:v>151.55000000000001</c:v>
                </c:pt>
                <c:pt idx="74">
                  <c:v>150.75</c:v>
                </c:pt>
                <c:pt idx="75">
                  <c:v>150.51499999999999</c:v>
                </c:pt>
                <c:pt idx="76">
                  <c:v>150.69</c:v>
                </c:pt>
                <c:pt idx="77">
                  <c:v>150.80000000000001</c:v>
                </c:pt>
                <c:pt idx="78">
                  <c:v>150.72999999999999</c:v>
                </c:pt>
                <c:pt idx="79">
                  <c:v>150.72499999999999</c:v>
                </c:pt>
                <c:pt idx="80">
                  <c:v>151.47499999999999</c:v>
                </c:pt>
                <c:pt idx="81">
                  <c:v>151.345</c:v>
                </c:pt>
                <c:pt idx="82">
                  <c:v>151.25</c:v>
                </c:pt>
                <c:pt idx="83">
                  <c:v>151.03</c:v>
                </c:pt>
                <c:pt idx="84">
                  <c:v>151.12</c:v>
                </c:pt>
                <c:pt idx="85">
                  <c:v>150.97</c:v>
                </c:pt>
                <c:pt idx="86">
                  <c:v>151.005</c:v>
                </c:pt>
                <c:pt idx="87">
                  <c:v>150.98500000000001</c:v>
                </c:pt>
                <c:pt idx="88">
                  <c:v>151.15</c:v>
                </c:pt>
                <c:pt idx="89">
                  <c:v>151.23500000000001</c:v>
                </c:pt>
                <c:pt idx="90">
                  <c:v>151.29</c:v>
                </c:pt>
                <c:pt idx="91">
                  <c:v>151.4</c:v>
                </c:pt>
                <c:pt idx="92">
                  <c:v>151.13999999999999</c:v>
                </c:pt>
                <c:pt idx="93">
                  <c:v>150.95500000000001</c:v>
                </c:pt>
                <c:pt idx="94">
                  <c:v>150.72499999999999</c:v>
                </c:pt>
                <c:pt idx="95">
                  <c:v>150.95500000000001</c:v>
                </c:pt>
                <c:pt idx="96">
                  <c:v>150.87</c:v>
                </c:pt>
                <c:pt idx="97">
                  <c:v>148.66</c:v>
                </c:pt>
                <c:pt idx="98">
                  <c:v>148.22499999999999</c:v>
                </c:pt>
                <c:pt idx="99">
                  <c:v>148.755</c:v>
                </c:pt>
                <c:pt idx="100">
                  <c:v>148.95500000000001</c:v>
                </c:pt>
                <c:pt idx="101">
                  <c:v>149.23500000000001</c:v>
                </c:pt>
                <c:pt idx="102">
                  <c:v>148.54</c:v>
                </c:pt>
                <c:pt idx="103">
                  <c:v>147.86500000000001</c:v>
                </c:pt>
                <c:pt idx="104">
                  <c:v>147.48500000000001</c:v>
                </c:pt>
                <c:pt idx="105">
                  <c:v>146.85</c:v>
                </c:pt>
                <c:pt idx="106">
                  <c:v>147.19499999999999</c:v>
                </c:pt>
                <c:pt idx="107">
                  <c:v>147.83000000000001</c:v>
                </c:pt>
                <c:pt idx="108">
                  <c:v>147.84</c:v>
                </c:pt>
                <c:pt idx="109">
                  <c:v>148.10499999999999</c:v>
                </c:pt>
                <c:pt idx="110">
                  <c:v>148.215</c:v>
                </c:pt>
                <c:pt idx="111">
                  <c:v>147.30500000000001</c:v>
                </c:pt>
                <c:pt idx="112">
                  <c:v>146.9</c:v>
                </c:pt>
                <c:pt idx="113">
                  <c:v>147.39500000000001</c:v>
                </c:pt>
                <c:pt idx="114">
                  <c:v>147.02000000000001</c:v>
                </c:pt>
                <c:pt idx="115">
                  <c:v>146.89500000000001</c:v>
                </c:pt>
                <c:pt idx="116">
                  <c:v>146.97</c:v>
                </c:pt>
                <c:pt idx="117">
                  <c:v>146.83500000000001</c:v>
                </c:pt>
                <c:pt idx="118">
                  <c:v>146.58000000000001</c:v>
                </c:pt>
                <c:pt idx="119">
                  <c:v>146.47</c:v>
                </c:pt>
                <c:pt idx="120">
                  <c:v>146.22499999999999</c:v>
                </c:pt>
                <c:pt idx="121">
                  <c:v>146.41499999999999</c:v>
                </c:pt>
                <c:pt idx="122">
                  <c:v>147.435</c:v>
                </c:pt>
                <c:pt idx="123">
                  <c:v>146.785</c:v>
                </c:pt>
                <c:pt idx="124">
                  <c:v>146.61000000000001</c:v>
                </c:pt>
                <c:pt idx="125">
                  <c:v>146.96</c:v>
                </c:pt>
                <c:pt idx="126">
                  <c:v>147.51</c:v>
                </c:pt>
                <c:pt idx="127">
                  <c:v>147.315</c:v>
                </c:pt>
                <c:pt idx="128">
                  <c:v>147.16499999999999</c:v>
                </c:pt>
                <c:pt idx="129">
                  <c:v>147.91</c:v>
                </c:pt>
                <c:pt idx="130">
                  <c:v>147.46</c:v>
                </c:pt>
                <c:pt idx="131">
                  <c:v>147.79</c:v>
                </c:pt>
                <c:pt idx="132">
                  <c:v>147.63499999999999</c:v>
                </c:pt>
                <c:pt idx="133">
                  <c:v>147.39500000000001</c:v>
                </c:pt>
                <c:pt idx="134">
                  <c:v>148.02500000000001</c:v>
                </c:pt>
                <c:pt idx="135">
                  <c:v>147.38</c:v>
                </c:pt>
                <c:pt idx="136">
                  <c:v>147.435</c:v>
                </c:pt>
                <c:pt idx="137">
                  <c:v>147.255</c:v>
                </c:pt>
                <c:pt idx="138">
                  <c:v>147.44</c:v>
                </c:pt>
                <c:pt idx="139">
                  <c:v>147.345</c:v>
                </c:pt>
                <c:pt idx="140">
                  <c:v>147.465</c:v>
                </c:pt>
                <c:pt idx="141">
                  <c:v>147.625</c:v>
                </c:pt>
                <c:pt idx="142">
                  <c:v>147.60499999999999</c:v>
                </c:pt>
                <c:pt idx="143">
                  <c:v>147.68</c:v>
                </c:pt>
                <c:pt idx="144">
                  <c:v>147.69499999999999</c:v>
                </c:pt>
                <c:pt idx="145">
                  <c:v>147.66499999999999</c:v>
                </c:pt>
                <c:pt idx="146">
                  <c:v>147.69499999999999</c:v>
                </c:pt>
                <c:pt idx="147">
                  <c:v>147.61000000000001</c:v>
                </c:pt>
                <c:pt idx="148">
                  <c:v>147.72</c:v>
                </c:pt>
                <c:pt idx="149">
                  <c:v>147.63499999999999</c:v>
                </c:pt>
                <c:pt idx="150">
                  <c:v>147.435</c:v>
                </c:pt>
                <c:pt idx="151">
                  <c:v>147.61500000000001</c:v>
                </c:pt>
                <c:pt idx="152">
                  <c:v>147.5</c:v>
                </c:pt>
              </c:numCache>
            </c:numRef>
          </c:val>
          <c:smooth val="0"/>
          <c:extLst>
            <c:ext xmlns:c16="http://schemas.microsoft.com/office/drawing/2014/chart" uri="{C3380CC4-5D6E-409C-BE32-E72D297353CC}">
              <c16:uniqueId val="{00000002-68FE-4D3A-A656-3EC447FC059D}"/>
            </c:ext>
          </c:extLst>
        </c:ser>
        <c:dLbls>
          <c:showLegendKey val="0"/>
          <c:showVal val="0"/>
          <c:showCatName val="0"/>
          <c:showSerName val="0"/>
          <c:showPercent val="0"/>
          <c:showBubbleSize val="0"/>
        </c:dLbls>
        <c:marker val="1"/>
        <c:smooth val="0"/>
        <c:axId val="554511128"/>
        <c:axId val="1"/>
      </c:lineChart>
      <c:dateAx>
        <c:axId val="554511128"/>
        <c:scaling>
          <c:orientation val="minMax"/>
        </c:scaling>
        <c:delete val="0"/>
        <c:axPos val="b"/>
        <c:numFmt formatCode="[$-409]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tenge per US $ 1</a:t>
                </a:r>
              </a:p>
            </c:rich>
          </c:tx>
          <c:layout>
            <c:manualLayout>
              <c:xMode val="edge"/>
              <c:yMode val="edge"/>
              <c:x val="1.3483146067415731E-2"/>
              <c:y val="4.329040645620232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11128"/>
        <c:crosses val="autoZero"/>
        <c:crossBetween val="between"/>
        <c:majorUnit val="25"/>
      </c:valAx>
      <c:spPr>
        <a:solidFill>
          <a:srgbClr val="FFFFFF"/>
        </a:solidFill>
        <a:ln w="25400">
          <a:noFill/>
        </a:ln>
      </c:spPr>
    </c:plotArea>
    <c:legend>
      <c:legendPos val="b"/>
      <c:layout>
        <c:manualLayout>
          <c:xMode val="edge"/>
          <c:yMode val="edge"/>
          <c:x val="0.14321022186106738"/>
          <c:y val="0.8258928571428571"/>
          <c:w val="0.84691562238527773"/>
          <c:h val="0.1607142857142857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46158648787147E-2"/>
          <c:y val="4.3859774362020175E-2"/>
          <c:w val="0.88539422993573336"/>
          <c:h val="0.76316007389915108"/>
        </c:manualLayout>
      </c:layout>
      <c:barChart>
        <c:barDir val="col"/>
        <c:grouping val="stacked"/>
        <c:varyColors val="0"/>
        <c:ser>
          <c:idx val="3"/>
          <c:order val="0"/>
          <c:tx>
            <c:strRef>
              <c:f>'Figure 2.1.19'!$B$4</c:f>
              <c:strCache>
                <c:ptCount val="1"/>
                <c:pt idx="0">
                  <c:v>Agriculture </c:v>
                </c:pt>
              </c:strCache>
            </c:strRef>
          </c:tx>
          <c:spPr>
            <a:solidFill>
              <a:srgbClr val="3366FF"/>
            </a:solidFill>
            <a:ln w="12700">
              <a:solidFill>
                <a:srgbClr val="000000"/>
              </a:solidFill>
              <a:prstDash val="solid"/>
            </a:ln>
          </c:spPr>
          <c:invertIfNegative val="0"/>
          <c:cat>
            <c:strRef>
              <c:f>'Figure 2.1.19'!$C$3:$F$3</c:f>
              <c:strCache>
                <c:ptCount val="4"/>
                <c:pt idx="0">
                  <c:v>2007</c:v>
                </c:pt>
                <c:pt idx="1">
                  <c:v>2008</c:v>
                </c:pt>
                <c:pt idx="2">
                  <c:v>2009</c:v>
                </c:pt>
                <c:pt idx="3">
                  <c:v>9 mon. 2010</c:v>
                </c:pt>
              </c:strCache>
            </c:strRef>
          </c:cat>
          <c:val>
            <c:numRef>
              <c:f>'Figure 2.1.19'!$C$4:$F$4</c:f>
              <c:numCache>
                <c:formatCode>0.0%</c:formatCode>
                <c:ptCount val="4"/>
                <c:pt idx="0">
                  <c:v>7.278605072186607E-3</c:v>
                </c:pt>
                <c:pt idx="1">
                  <c:v>-4.6212326626058082E-3</c:v>
                </c:pt>
                <c:pt idx="2">
                  <c:v>9.1275186932260437E-3</c:v>
                </c:pt>
                <c:pt idx="3">
                  <c:v>-3.1135804965661379E-3</c:v>
                </c:pt>
              </c:numCache>
            </c:numRef>
          </c:val>
          <c:extLst>
            <c:ext xmlns:c16="http://schemas.microsoft.com/office/drawing/2014/chart" uri="{C3380CC4-5D6E-409C-BE32-E72D297353CC}">
              <c16:uniqueId val="{00000000-182E-44B0-BBFA-9580EA341031}"/>
            </c:ext>
          </c:extLst>
        </c:ser>
        <c:ser>
          <c:idx val="5"/>
          <c:order val="1"/>
          <c:tx>
            <c:strRef>
              <c:f>'Figure 2.1.19'!$B$5</c:f>
              <c:strCache>
                <c:ptCount val="1"/>
                <c:pt idx="0">
                  <c:v>Industry</c:v>
                </c:pt>
              </c:strCache>
            </c:strRef>
          </c:tx>
          <c:spPr>
            <a:solidFill>
              <a:srgbClr val="FF99CC"/>
            </a:solidFill>
            <a:ln w="12700">
              <a:solidFill>
                <a:srgbClr val="000000"/>
              </a:solidFill>
              <a:prstDash val="solid"/>
            </a:ln>
          </c:spPr>
          <c:invertIfNegative val="0"/>
          <c:cat>
            <c:strRef>
              <c:f>'Figure 2.1.19'!$C$3:$F$3</c:f>
              <c:strCache>
                <c:ptCount val="4"/>
                <c:pt idx="0">
                  <c:v>2007</c:v>
                </c:pt>
                <c:pt idx="1">
                  <c:v>2008</c:v>
                </c:pt>
                <c:pt idx="2">
                  <c:v>2009</c:v>
                </c:pt>
                <c:pt idx="3">
                  <c:v>9 mon. 2010</c:v>
                </c:pt>
              </c:strCache>
            </c:strRef>
          </c:cat>
          <c:val>
            <c:numRef>
              <c:f>'Figure 2.1.19'!$C$5:$F$5</c:f>
              <c:numCache>
                <c:formatCode>0.0%</c:formatCode>
                <c:ptCount val="4"/>
                <c:pt idx="0">
                  <c:v>1.8190555759414629E-2</c:v>
                </c:pt>
                <c:pt idx="1">
                  <c:v>6.5292743120739863E-3</c:v>
                </c:pt>
                <c:pt idx="2">
                  <c:v>6.1860157640930983E-3</c:v>
                </c:pt>
                <c:pt idx="3">
                  <c:v>3.2755053912358806E-2</c:v>
                </c:pt>
              </c:numCache>
            </c:numRef>
          </c:val>
          <c:extLst>
            <c:ext xmlns:c16="http://schemas.microsoft.com/office/drawing/2014/chart" uri="{C3380CC4-5D6E-409C-BE32-E72D297353CC}">
              <c16:uniqueId val="{00000001-182E-44B0-BBFA-9580EA341031}"/>
            </c:ext>
          </c:extLst>
        </c:ser>
        <c:ser>
          <c:idx val="9"/>
          <c:order val="2"/>
          <c:tx>
            <c:strRef>
              <c:f>'Figure 2.1.19'!$B$6</c:f>
              <c:strCache>
                <c:ptCount val="1"/>
                <c:pt idx="0">
                  <c:v>Construction</c:v>
                </c:pt>
              </c:strCache>
            </c:strRef>
          </c:tx>
          <c:spPr>
            <a:solidFill>
              <a:srgbClr val="FFFF00"/>
            </a:solidFill>
            <a:ln w="12700">
              <a:solidFill>
                <a:srgbClr val="000000"/>
              </a:solidFill>
              <a:prstDash val="solid"/>
            </a:ln>
          </c:spPr>
          <c:invertIfNegative val="0"/>
          <c:cat>
            <c:strRef>
              <c:f>'Figure 2.1.19'!$C$3:$F$3</c:f>
              <c:strCache>
                <c:ptCount val="4"/>
                <c:pt idx="0">
                  <c:v>2007</c:v>
                </c:pt>
                <c:pt idx="1">
                  <c:v>2008</c:v>
                </c:pt>
                <c:pt idx="2">
                  <c:v>2009</c:v>
                </c:pt>
                <c:pt idx="3">
                  <c:v>9 mon. 2010</c:v>
                </c:pt>
              </c:strCache>
            </c:strRef>
          </c:cat>
          <c:val>
            <c:numRef>
              <c:f>'Figure 2.1.19'!$C$6:$F$6</c:f>
              <c:numCache>
                <c:formatCode>0.0%</c:formatCode>
                <c:ptCount val="4"/>
                <c:pt idx="0">
                  <c:v>2.2840465628063879E-2</c:v>
                </c:pt>
                <c:pt idx="1">
                  <c:v>5.7432376031118886E-3</c:v>
                </c:pt>
                <c:pt idx="2">
                  <c:v>-6.8409584697007673E-3</c:v>
                </c:pt>
                <c:pt idx="3">
                  <c:v>-2.8351361231615052E-4</c:v>
                </c:pt>
              </c:numCache>
            </c:numRef>
          </c:val>
          <c:extLst>
            <c:ext xmlns:c16="http://schemas.microsoft.com/office/drawing/2014/chart" uri="{C3380CC4-5D6E-409C-BE32-E72D297353CC}">
              <c16:uniqueId val="{00000002-182E-44B0-BBFA-9580EA341031}"/>
            </c:ext>
          </c:extLst>
        </c:ser>
        <c:ser>
          <c:idx val="1"/>
          <c:order val="3"/>
          <c:tx>
            <c:strRef>
              <c:f>'Figure 2.1.19'!$B$7</c:f>
              <c:strCache>
                <c:ptCount val="1"/>
                <c:pt idx="0">
                  <c:v>Services</c:v>
                </c:pt>
              </c:strCache>
            </c:strRef>
          </c:tx>
          <c:spPr>
            <a:solidFill>
              <a:srgbClr val="993366"/>
            </a:solidFill>
            <a:ln w="12700">
              <a:solidFill>
                <a:srgbClr val="000000"/>
              </a:solidFill>
              <a:prstDash val="solid"/>
            </a:ln>
          </c:spPr>
          <c:invertIfNegative val="0"/>
          <c:cat>
            <c:strRef>
              <c:f>'Figure 2.1.19'!$C$3:$F$3</c:f>
              <c:strCache>
                <c:ptCount val="4"/>
                <c:pt idx="0">
                  <c:v>2007</c:v>
                </c:pt>
                <c:pt idx="1">
                  <c:v>2008</c:v>
                </c:pt>
                <c:pt idx="2">
                  <c:v>2009</c:v>
                </c:pt>
                <c:pt idx="3">
                  <c:v>9 mon. 2010</c:v>
                </c:pt>
              </c:strCache>
            </c:strRef>
          </c:cat>
          <c:val>
            <c:numRef>
              <c:f>'Figure 2.1.19'!$C$7:$F$7</c:f>
              <c:numCache>
                <c:formatCode>0.0%</c:formatCode>
                <c:ptCount val="4"/>
                <c:pt idx="0">
                  <c:v>5.760229789170139E-2</c:v>
                </c:pt>
                <c:pt idx="1">
                  <c:v>2.1984388645471208E-2</c:v>
                </c:pt>
                <c:pt idx="2">
                  <c:v>-1.4364831504650442E-3</c:v>
                </c:pt>
                <c:pt idx="3">
                  <c:v>2.2969267640810816E-2</c:v>
                </c:pt>
              </c:numCache>
            </c:numRef>
          </c:val>
          <c:extLst>
            <c:ext xmlns:c16="http://schemas.microsoft.com/office/drawing/2014/chart" uri="{C3380CC4-5D6E-409C-BE32-E72D297353CC}">
              <c16:uniqueId val="{00000003-182E-44B0-BBFA-9580EA341031}"/>
            </c:ext>
          </c:extLst>
        </c:ser>
        <c:dLbls>
          <c:showLegendKey val="0"/>
          <c:showVal val="0"/>
          <c:showCatName val="0"/>
          <c:showSerName val="0"/>
          <c:showPercent val="0"/>
          <c:showBubbleSize val="0"/>
        </c:dLbls>
        <c:gapWidth val="150"/>
        <c:overlap val="100"/>
        <c:axId val="554515064"/>
        <c:axId val="1"/>
      </c:barChart>
      <c:catAx>
        <c:axId val="554515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15064"/>
        <c:crosses val="autoZero"/>
        <c:crossBetween val="between"/>
      </c:valAx>
      <c:spPr>
        <a:solidFill>
          <a:srgbClr val="FFFFFF"/>
        </a:solidFill>
        <a:ln w="25400">
          <a:noFill/>
        </a:ln>
      </c:spPr>
    </c:plotArea>
    <c:legend>
      <c:legendPos val="b"/>
      <c:layout>
        <c:manualLayout>
          <c:xMode val="edge"/>
          <c:yMode val="edge"/>
          <c:x val="1.1235967384971235E-2"/>
          <c:y val="0.85672759253812747"/>
          <c:w val="0.98202354944648595"/>
          <c:h val="0.128655338128592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54659199537845E-2"/>
          <c:y val="5.5118110236220472E-2"/>
          <c:w val="0.80751358823354114"/>
          <c:h val="0.57874015748031493"/>
        </c:manualLayout>
      </c:layout>
      <c:barChart>
        <c:barDir val="col"/>
        <c:grouping val="stacked"/>
        <c:varyColors val="0"/>
        <c:ser>
          <c:idx val="0"/>
          <c:order val="0"/>
          <c:tx>
            <c:strRef>
              <c:f>'Figure 2.1.20'!$B$4</c:f>
              <c:strCache>
                <c:ptCount val="1"/>
                <c:pt idx="0">
                  <c:v>Tradable sectors</c:v>
                </c:pt>
              </c:strCache>
            </c:strRef>
          </c:tx>
          <c:spPr>
            <a:solidFill>
              <a:srgbClr val="9999FF"/>
            </a:solidFill>
            <a:ln w="12700">
              <a:solidFill>
                <a:srgbClr val="000000"/>
              </a:solidFill>
              <a:prstDash val="solid"/>
            </a:ln>
          </c:spPr>
          <c:invertIfNegative val="0"/>
          <c:cat>
            <c:strRef>
              <c:f>'Figure 2.1.20'!$C$3:$Q$3</c:f>
              <c:strCache>
                <c:ptCount val="15"/>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2.1.20'!$C$4:$Q$4</c:f>
              <c:numCache>
                <c:formatCode>0.0</c:formatCode>
                <c:ptCount val="15"/>
                <c:pt idx="0">
                  <c:v>3.0054208840652379</c:v>
                </c:pt>
                <c:pt idx="1">
                  <c:v>1.5233044072453512</c:v>
                </c:pt>
                <c:pt idx="2">
                  <c:v>1.3607966828450253</c:v>
                </c:pt>
                <c:pt idx="3">
                  <c:v>1.9420771334133822</c:v>
                </c:pt>
                <c:pt idx="4">
                  <c:v>1.0159960040281908</c:v>
                </c:pt>
                <c:pt idx="5">
                  <c:v>1.1284912445526736</c:v>
                </c:pt>
                <c:pt idx="6">
                  <c:v>-0.61766965198703605</c:v>
                </c:pt>
                <c:pt idx="7">
                  <c:v>-0.9115660319389316</c:v>
                </c:pt>
                <c:pt idx="8">
                  <c:v>-1.4241699049112975</c:v>
                </c:pt>
                <c:pt idx="9">
                  <c:v>-0.40207318702955097</c:v>
                </c:pt>
                <c:pt idx="10">
                  <c:v>0.88654462025441905</c:v>
                </c:pt>
                <c:pt idx="11">
                  <c:v>6.4083101628082657</c:v>
                </c:pt>
                <c:pt idx="12">
                  <c:v>3.4711117985453086</c:v>
                </c:pt>
                <c:pt idx="13">
                  <c:v>3.6853642976569687</c:v>
                </c:pt>
                <c:pt idx="14">
                  <c:v>0.65144573269543993</c:v>
                </c:pt>
              </c:numCache>
            </c:numRef>
          </c:val>
          <c:extLst>
            <c:ext xmlns:c16="http://schemas.microsoft.com/office/drawing/2014/chart" uri="{C3380CC4-5D6E-409C-BE32-E72D297353CC}">
              <c16:uniqueId val="{00000000-1DBD-4781-B584-03FB14559C54}"/>
            </c:ext>
          </c:extLst>
        </c:ser>
        <c:ser>
          <c:idx val="1"/>
          <c:order val="1"/>
          <c:tx>
            <c:strRef>
              <c:f>'Figure 2.1.20'!$B$5</c:f>
              <c:strCache>
                <c:ptCount val="1"/>
                <c:pt idx="0">
                  <c:v>Non-tradable sectors </c:v>
                </c:pt>
              </c:strCache>
            </c:strRef>
          </c:tx>
          <c:spPr>
            <a:solidFill>
              <a:srgbClr val="993366"/>
            </a:solidFill>
            <a:ln w="12700">
              <a:solidFill>
                <a:srgbClr val="000000"/>
              </a:solidFill>
              <a:prstDash val="solid"/>
            </a:ln>
          </c:spPr>
          <c:invertIfNegative val="0"/>
          <c:cat>
            <c:strRef>
              <c:f>'Figure 2.1.20'!$C$3:$Q$3</c:f>
              <c:strCache>
                <c:ptCount val="15"/>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2.1.20'!$C$5:$Q$5</c:f>
              <c:numCache>
                <c:formatCode>0.0</c:formatCode>
                <c:ptCount val="15"/>
                <c:pt idx="0">
                  <c:v>9.8236358615877482</c:v>
                </c:pt>
                <c:pt idx="1">
                  <c:v>10.581477721471728</c:v>
                </c:pt>
                <c:pt idx="2">
                  <c:v>8.2862472258592188</c:v>
                </c:pt>
                <c:pt idx="3">
                  <c:v>6.8877568722636981</c:v>
                </c:pt>
                <c:pt idx="4">
                  <c:v>6.0674433113753006</c:v>
                </c:pt>
                <c:pt idx="5">
                  <c:v>3.7107715321979962</c:v>
                </c:pt>
                <c:pt idx="6">
                  <c:v>0.64630737566783547</c:v>
                </c:pt>
                <c:pt idx="7">
                  <c:v>1.8237637661817832</c:v>
                </c:pt>
                <c:pt idx="8">
                  <c:v>-4.1883990570402319E-2</c:v>
                </c:pt>
                <c:pt idx="9">
                  <c:v>-2.4860623101703592</c:v>
                </c:pt>
                <c:pt idx="10">
                  <c:v>-3.0563256056963155</c:v>
                </c:pt>
                <c:pt idx="11">
                  <c:v>0.8311767372462564</c:v>
                </c:pt>
                <c:pt idx="12">
                  <c:v>2.4373297088836789</c:v>
                </c:pt>
                <c:pt idx="13">
                  <c:v>3.0694166260430773</c:v>
                </c:pt>
                <c:pt idx="14">
                  <c:v>4.5279860919359995</c:v>
                </c:pt>
              </c:numCache>
            </c:numRef>
          </c:val>
          <c:extLst>
            <c:ext xmlns:c16="http://schemas.microsoft.com/office/drawing/2014/chart" uri="{C3380CC4-5D6E-409C-BE32-E72D297353CC}">
              <c16:uniqueId val="{00000001-1DBD-4781-B584-03FB14559C54}"/>
            </c:ext>
          </c:extLst>
        </c:ser>
        <c:dLbls>
          <c:showLegendKey val="0"/>
          <c:showVal val="0"/>
          <c:showCatName val="0"/>
          <c:showSerName val="0"/>
          <c:showPercent val="0"/>
          <c:showBubbleSize val="0"/>
        </c:dLbls>
        <c:gapWidth val="150"/>
        <c:overlap val="100"/>
        <c:axId val="554524904"/>
        <c:axId val="1"/>
      </c:barChart>
      <c:lineChart>
        <c:grouping val="standard"/>
        <c:varyColors val="0"/>
        <c:ser>
          <c:idx val="4"/>
          <c:order val="2"/>
          <c:tx>
            <c:strRef>
              <c:f>'Figure 2.1.20'!$B$7</c:f>
              <c:strCache>
                <c:ptCount val="1"/>
                <c:pt idx="0">
                  <c:v>Mining </c:v>
                </c:pt>
              </c:strCache>
            </c:strRef>
          </c:tx>
          <c:spPr>
            <a:ln w="25400">
              <a:solidFill>
                <a:srgbClr val="0000FF"/>
              </a:solidFill>
              <a:prstDash val="solid"/>
            </a:ln>
          </c:spPr>
          <c:marker>
            <c:symbol val="none"/>
          </c:marker>
          <c:cat>
            <c:strRef>
              <c:f>'Figure 2.1.20'!$C$3:$Q$3</c:f>
              <c:strCache>
                <c:ptCount val="15"/>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2.1.20'!$C$7:$Q$7</c:f>
              <c:numCache>
                <c:formatCode>#\ ##0.0</c:formatCode>
                <c:ptCount val="15"/>
                <c:pt idx="0">
                  <c:v>8.7999999999999829</c:v>
                </c:pt>
                <c:pt idx="1">
                  <c:v>2.4396025166272324</c:v>
                </c:pt>
                <c:pt idx="2">
                  <c:v>-1.827657399720124</c:v>
                </c:pt>
                <c:pt idx="3">
                  <c:v>1.4356968907024168</c:v>
                </c:pt>
                <c:pt idx="4">
                  <c:v>7</c:v>
                </c:pt>
                <c:pt idx="5">
                  <c:v>6.8075233433744273</c:v>
                </c:pt>
                <c:pt idx="6">
                  <c:v>1.0289694289329532</c:v>
                </c:pt>
                <c:pt idx="7">
                  <c:v>6.2717761195258959</c:v>
                </c:pt>
                <c:pt idx="8">
                  <c:v>0</c:v>
                </c:pt>
                <c:pt idx="9">
                  <c:v>3.6602228479301573</c:v>
                </c:pt>
                <c:pt idx="10">
                  <c:v>13.047999259426078</c:v>
                </c:pt>
                <c:pt idx="11">
                  <c:v>13.866604782785359</c:v>
                </c:pt>
                <c:pt idx="12">
                  <c:v>7.1999999999999886</c:v>
                </c:pt>
                <c:pt idx="13">
                  <c:v>5.6850232790125972</c:v>
                </c:pt>
                <c:pt idx="14">
                  <c:v>1.7238364580757946</c:v>
                </c:pt>
              </c:numCache>
            </c:numRef>
          </c:val>
          <c:smooth val="0"/>
          <c:extLst>
            <c:ext xmlns:c16="http://schemas.microsoft.com/office/drawing/2014/chart" uri="{C3380CC4-5D6E-409C-BE32-E72D297353CC}">
              <c16:uniqueId val="{00000002-1DBD-4781-B584-03FB14559C54}"/>
            </c:ext>
          </c:extLst>
        </c:ser>
        <c:ser>
          <c:idx val="5"/>
          <c:order val="3"/>
          <c:tx>
            <c:strRef>
              <c:f>'Figure 2.1.20'!$B$8</c:f>
              <c:strCache>
                <c:ptCount val="1"/>
                <c:pt idx="0">
                  <c:v>Processing industry </c:v>
                </c:pt>
              </c:strCache>
            </c:strRef>
          </c:tx>
          <c:spPr>
            <a:ln w="25400">
              <a:solidFill>
                <a:srgbClr val="FF6600"/>
              </a:solidFill>
              <a:prstDash val="solid"/>
            </a:ln>
          </c:spPr>
          <c:marker>
            <c:symbol val="none"/>
          </c:marker>
          <c:cat>
            <c:strRef>
              <c:f>'Figure 2.1.20'!$C$3:$Q$3</c:f>
              <c:strCache>
                <c:ptCount val="15"/>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2.1.20'!$C$8:$Q$8</c:f>
              <c:numCache>
                <c:formatCode>#\ ##0.0</c:formatCode>
                <c:ptCount val="15"/>
                <c:pt idx="0">
                  <c:v>10.9</c:v>
                </c:pt>
                <c:pt idx="1">
                  <c:v>7.3216411716292953</c:v>
                </c:pt>
                <c:pt idx="2">
                  <c:v>3.2944843381007303</c:v>
                </c:pt>
                <c:pt idx="3">
                  <c:v>8.8891995992016746</c:v>
                </c:pt>
                <c:pt idx="4">
                  <c:v>-1.7</c:v>
                </c:pt>
                <c:pt idx="5">
                  <c:v>-0.934880146437294</c:v>
                </c:pt>
                <c:pt idx="6">
                  <c:v>1.502180775593672</c:v>
                </c:pt>
                <c:pt idx="7">
                  <c:v>-9.5936846209740594</c:v>
                </c:pt>
                <c:pt idx="8">
                  <c:v>-12.7</c:v>
                </c:pt>
                <c:pt idx="9">
                  <c:v>-9.0790755426654073</c:v>
                </c:pt>
                <c:pt idx="10">
                  <c:v>-7.7448143531223934</c:v>
                </c:pt>
                <c:pt idx="11">
                  <c:v>16.757504185707162</c:v>
                </c:pt>
                <c:pt idx="12">
                  <c:v>21.4</c:v>
                </c:pt>
                <c:pt idx="13">
                  <c:v>23.08271042099615</c:v>
                </c:pt>
                <c:pt idx="14">
                  <c:v>12.74120090451953</c:v>
                </c:pt>
              </c:numCache>
            </c:numRef>
          </c:val>
          <c:smooth val="0"/>
          <c:extLst>
            <c:ext xmlns:c16="http://schemas.microsoft.com/office/drawing/2014/chart" uri="{C3380CC4-5D6E-409C-BE32-E72D297353CC}">
              <c16:uniqueId val="{00000003-1DBD-4781-B584-03FB14559C54}"/>
            </c:ext>
          </c:extLst>
        </c:ser>
        <c:ser>
          <c:idx val="2"/>
          <c:order val="4"/>
          <c:tx>
            <c:strRef>
              <c:f>'Figure 2.1.20'!$B$6</c:f>
              <c:strCache>
                <c:ptCount val="1"/>
                <c:pt idx="0">
                  <c:v>Agriculture</c:v>
                </c:pt>
              </c:strCache>
            </c:strRef>
          </c:tx>
          <c:spPr>
            <a:ln w="25400">
              <a:solidFill>
                <a:srgbClr val="99CC00"/>
              </a:solidFill>
              <a:prstDash val="solid"/>
            </a:ln>
          </c:spPr>
          <c:marker>
            <c:symbol val="none"/>
          </c:marker>
          <c:cat>
            <c:strRef>
              <c:f>'Figure 2.1.20'!$C$3:$Q$3</c:f>
              <c:strCache>
                <c:ptCount val="15"/>
                <c:pt idx="0">
                  <c:v>1Q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2.1.20'!$C$6:$Q$6</c:f>
              <c:numCache>
                <c:formatCode>#\ ##0.0</c:formatCode>
                <c:ptCount val="15"/>
                <c:pt idx="0">
                  <c:v>3.9000000000000199</c:v>
                </c:pt>
                <c:pt idx="1">
                  <c:v>3.7530201200722786</c:v>
                </c:pt>
                <c:pt idx="2">
                  <c:v>9.5338624669856813</c:v>
                </c:pt>
                <c:pt idx="3">
                  <c:v>11.116283118748683</c:v>
                </c:pt>
                <c:pt idx="4">
                  <c:v>3.6610448933541875</c:v>
                </c:pt>
                <c:pt idx="5">
                  <c:v>4.2633921260487</c:v>
                </c:pt>
                <c:pt idx="6">
                  <c:v>-6.8634854328845876</c:v>
                </c:pt>
                <c:pt idx="7">
                  <c:v>-11.488013954654008</c:v>
                </c:pt>
                <c:pt idx="8">
                  <c:v>3.6000000000000085</c:v>
                </c:pt>
                <c:pt idx="9">
                  <c:v>2.1322536205002223</c:v>
                </c:pt>
                <c:pt idx="10">
                  <c:v>1.3822109754378005</c:v>
                </c:pt>
                <c:pt idx="11">
                  <c:v>46.733000417780431</c:v>
                </c:pt>
                <c:pt idx="12">
                  <c:v>2.3000000000000114</c:v>
                </c:pt>
                <c:pt idx="13">
                  <c:v>3.3321278659664557</c:v>
                </c:pt>
                <c:pt idx="14">
                  <c:v>-6.6371160680542971</c:v>
                </c:pt>
              </c:numCache>
            </c:numRef>
          </c:val>
          <c:smooth val="0"/>
          <c:extLst>
            <c:ext xmlns:c16="http://schemas.microsoft.com/office/drawing/2014/chart" uri="{C3380CC4-5D6E-409C-BE32-E72D297353CC}">
              <c16:uniqueId val="{00000004-1DBD-4781-B584-03FB14559C54}"/>
            </c:ext>
          </c:extLst>
        </c:ser>
        <c:dLbls>
          <c:showLegendKey val="0"/>
          <c:showVal val="0"/>
          <c:showCatName val="0"/>
          <c:showSerName val="0"/>
          <c:showPercent val="0"/>
          <c:showBubbleSize val="0"/>
        </c:dLbls>
        <c:marker val="1"/>
        <c:smooth val="0"/>
        <c:axId val="3"/>
        <c:axId val="4"/>
      </c:lineChart>
      <c:catAx>
        <c:axId val="5545249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
          <c:min val="-8"/>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482180293501049E-2"/>
              <c:y val="0.301255230125523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24904"/>
        <c:crosses val="autoZero"/>
        <c:crossBetween val="between"/>
        <c:majorUnit val="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88038759306026"/>
              <c:y val="0.309623430962343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5"/>
      </c:valAx>
      <c:spPr>
        <a:solidFill>
          <a:srgbClr val="FFFFFF"/>
        </a:solidFill>
        <a:ln w="25400">
          <a:noFill/>
        </a:ln>
      </c:spPr>
    </c:plotArea>
    <c:legend>
      <c:legendPos val="b"/>
      <c:layout>
        <c:manualLayout>
          <c:xMode val="edge"/>
          <c:yMode val="edge"/>
          <c:x val="0.1056340449724109"/>
          <c:y val="0.82283464566929132"/>
          <c:w val="0.78638677923905898"/>
          <c:h val="0.141732283464566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29274183376688E-2"/>
          <c:y val="5.2238901146552053E-2"/>
          <c:w val="0.8695663033067047"/>
          <c:h val="0.67910571490517668"/>
        </c:manualLayout>
      </c:layout>
      <c:barChart>
        <c:barDir val="col"/>
        <c:grouping val="stacked"/>
        <c:varyColors val="0"/>
        <c:ser>
          <c:idx val="1"/>
          <c:order val="0"/>
          <c:tx>
            <c:strRef>
              <c:f>'Figure 2.1.21'!$B$4</c:f>
              <c:strCache>
                <c:ptCount val="1"/>
                <c:pt idx="0">
                  <c:v>Household consumption </c:v>
                </c:pt>
              </c:strCache>
            </c:strRef>
          </c:tx>
          <c:spPr>
            <a:solidFill>
              <a:srgbClr val="993366"/>
            </a:solidFill>
            <a:ln w="12700">
              <a:solidFill>
                <a:srgbClr val="000000"/>
              </a:solidFill>
              <a:prstDash val="solid"/>
            </a:ln>
          </c:spPr>
          <c:invertIfNegative val="0"/>
          <c:cat>
            <c:strRef>
              <c:f>'Figure 2.1.21'!$C$3:$F$3</c:f>
              <c:strCache>
                <c:ptCount val="4"/>
                <c:pt idx="0">
                  <c:v>2007</c:v>
                </c:pt>
                <c:pt idx="1">
                  <c:v>2008</c:v>
                </c:pt>
                <c:pt idx="2">
                  <c:v>2009</c:v>
                </c:pt>
                <c:pt idx="3">
                  <c:v>6 mon. 2010</c:v>
                </c:pt>
              </c:strCache>
            </c:strRef>
          </c:cat>
          <c:val>
            <c:numRef>
              <c:f>'Figure 2.1.21'!$C$4:$F$4</c:f>
              <c:numCache>
                <c:formatCode>0.0%</c:formatCode>
                <c:ptCount val="4"/>
                <c:pt idx="0">
                  <c:v>6.2608542210146945E-2</c:v>
                </c:pt>
                <c:pt idx="1">
                  <c:v>1.226411157183927E-2</c:v>
                </c:pt>
                <c:pt idx="2">
                  <c:v>-1.7796352407938872E-2</c:v>
                </c:pt>
                <c:pt idx="3">
                  <c:v>3.1383842177428199E-2</c:v>
                </c:pt>
              </c:numCache>
            </c:numRef>
          </c:val>
          <c:extLst>
            <c:ext xmlns:c16="http://schemas.microsoft.com/office/drawing/2014/chart" uri="{C3380CC4-5D6E-409C-BE32-E72D297353CC}">
              <c16:uniqueId val="{00000000-D886-47AB-98FD-94F48741BB2B}"/>
            </c:ext>
          </c:extLst>
        </c:ser>
        <c:ser>
          <c:idx val="2"/>
          <c:order val="1"/>
          <c:tx>
            <c:strRef>
              <c:f>'Figure 2.1.21'!$B$5</c:f>
              <c:strCache>
                <c:ptCount val="1"/>
                <c:pt idx="0">
                  <c:v>Consumption by state administration bodies </c:v>
                </c:pt>
              </c:strCache>
            </c:strRef>
          </c:tx>
          <c:spPr>
            <a:solidFill>
              <a:srgbClr val="FFFF00"/>
            </a:solidFill>
            <a:ln w="12700">
              <a:solidFill>
                <a:srgbClr val="000000"/>
              </a:solidFill>
              <a:prstDash val="solid"/>
            </a:ln>
          </c:spPr>
          <c:invertIfNegative val="0"/>
          <c:cat>
            <c:strRef>
              <c:f>'Figure 2.1.21'!$C$3:$F$3</c:f>
              <c:strCache>
                <c:ptCount val="4"/>
                <c:pt idx="0">
                  <c:v>2007</c:v>
                </c:pt>
                <c:pt idx="1">
                  <c:v>2008</c:v>
                </c:pt>
                <c:pt idx="2">
                  <c:v>2009</c:v>
                </c:pt>
                <c:pt idx="3">
                  <c:v>6 mon. 2010</c:v>
                </c:pt>
              </c:strCache>
            </c:strRef>
          </c:cat>
          <c:val>
            <c:numRef>
              <c:f>'Figure 2.1.21'!$C$5:$F$5</c:f>
              <c:numCache>
                <c:formatCode>0.0%</c:formatCode>
                <c:ptCount val="4"/>
                <c:pt idx="0">
                  <c:v>1.0320684858561134E-2</c:v>
                </c:pt>
                <c:pt idx="1">
                  <c:v>2.6592117026182725E-3</c:v>
                </c:pt>
                <c:pt idx="2">
                  <c:v>1.2263372065813493E-3</c:v>
                </c:pt>
                <c:pt idx="3">
                  <c:v>1.9166501786196854E-3</c:v>
                </c:pt>
              </c:numCache>
            </c:numRef>
          </c:val>
          <c:extLst>
            <c:ext xmlns:c16="http://schemas.microsoft.com/office/drawing/2014/chart" uri="{C3380CC4-5D6E-409C-BE32-E72D297353CC}">
              <c16:uniqueId val="{00000001-D886-47AB-98FD-94F48741BB2B}"/>
            </c:ext>
          </c:extLst>
        </c:ser>
        <c:ser>
          <c:idx val="4"/>
          <c:order val="2"/>
          <c:tx>
            <c:strRef>
              <c:f>'Figure 2.1.21'!$B$6</c:f>
              <c:strCache>
                <c:ptCount val="1"/>
                <c:pt idx="0">
                  <c:v>Gross fixed capital formation</c:v>
                </c:pt>
              </c:strCache>
            </c:strRef>
          </c:tx>
          <c:spPr>
            <a:solidFill>
              <a:srgbClr val="CCFFFF"/>
            </a:solidFill>
            <a:ln w="12700">
              <a:solidFill>
                <a:srgbClr val="000000"/>
              </a:solidFill>
              <a:prstDash val="solid"/>
            </a:ln>
          </c:spPr>
          <c:invertIfNegative val="0"/>
          <c:cat>
            <c:strRef>
              <c:f>'Figure 2.1.21'!$C$3:$F$3</c:f>
              <c:strCache>
                <c:ptCount val="4"/>
                <c:pt idx="0">
                  <c:v>2007</c:v>
                </c:pt>
                <c:pt idx="1">
                  <c:v>2008</c:v>
                </c:pt>
                <c:pt idx="2">
                  <c:v>2009</c:v>
                </c:pt>
                <c:pt idx="3">
                  <c:v>6 mon. 2010</c:v>
                </c:pt>
              </c:strCache>
            </c:strRef>
          </c:cat>
          <c:val>
            <c:numRef>
              <c:f>'Figure 2.1.21'!$C$6:$F$6</c:f>
              <c:numCache>
                <c:formatCode>0.0%</c:formatCode>
                <c:ptCount val="4"/>
                <c:pt idx="0">
                  <c:v>3.8817829299716951E-2</c:v>
                </c:pt>
                <c:pt idx="1">
                  <c:v>2.8483756150332227E-4</c:v>
                </c:pt>
                <c:pt idx="2">
                  <c:v>4.534273439948412E-3</c:v>
                </c:pt>
                <c:pt idx="3">
                  <c:v>1.1478191217569288E-3</c:v>
                </c:pt>
              </c:numCache>
            </c:numRef>
          </c:val>
          <c:extLst>
            <c:ext xmlns:c16="http://schemas.microsoft.com/office/drawing/2014/chart" uri="{C3380CC4-5D6E-409C-BE32-E72D297353CC}">
              <c16:uniqueId val="{00000002-D886-47AB-98FD-94F48741BB2B}"/>
            </c:ext>
          </c:extLst>
        </c:ser>
        <c:ser>
          <c:idx val="5"/>
          <c:order val="3"/>
          <c:tx>
            <c:strRef>
              <c:f>'Figure 2.1.21'!$B$7</c:f>
              <c:strCache>
                <c:ptCount val="1"/>
                <c:pt idx="0">
                  <c:v>Change in stock inventories</c:v>
                </c:pt>
              </c:strCache>
            </c:strRef>
          </c:tx>
          <c:spPr>
            <a:solidFill>
              <a:srgbClr val="FF8080"/>
            </a:solidFill>
            <a:ln w="12700">
              <a:solidFill>
                <a:srgbClr val="000000"/>
              </a:solidFill>
              <a:prstDash val="solid"/>
            </a:ln>
          </c:spPr>
          <c:invertIfNegative val="0"/>
          <c:cat>
            <c:strRef>
              <c:f>'Figure 2.1.21'!$C$3:$F$3</c:f>
              <c:strCache>
                <c:ptCount val="4"/>
                <c:pt idx="0">
                  <c:v>2007</c:v>
                </c:pt>
                <c:pt idx="1">
                  <c:v>2008</c:v>
                </c:pt>
                <c:pt idx="2">
                  <c:v>2009</c:v>
                </c:pt>
                <c:pt idx="3">
                  <c:v>6 mon. 2010</c:v>
                </c:pt>
              </c:strCache>
            </c:strRef>
          </c:cat>
          <c:val>
            <c:numRef>
              <c:f>'Figure 2.1.21'!$C$7:$F$7</c:f>
              <c:numCache>
                <c:formatCode>0.0%</c:formatCode>
                <c:ptCount val="4"/>
                <c:pt idx="0">
                  <c:v>1.4100522429293083E-2</c:v>
                </c:pt>
                <c:pt idx="1">
                  <c:v>-2.3613277290338876E-2</c:v>
                </c:pt>
                <c:pt idx="2">
                  <c:v>-7.8107911658612081E-4</c:v>
                </c:pt>
                <c:pt idx="3">
                  <c:v>-9.7821613686670077E-3</c:v>
                </c:pt>
              </c:numCache>
            </c:numRef>
          </c:val>
          <c:extLst>
            <c:ext xmlns:c16="http://schemas.microsoft.com/office/drawing/2014/chart" uri="{C3380CC4-5D6E-409C-BE32-E72D297353CC}">
              <c16:uniqueId val="{00000003-D886-47AB-98FD-94F48741BB2B}"/>
            </c:ext>
          </c:extLst>
        </c:ser>
        <c:ser>
          <c:idx val="6"/>
          <c:order val="4"/>
          <c:tx>
            <c:strRef>
              <c:f>'Figure 2.1.21'!$B$8</c:f>
              <c:strCache>
                <c:ptCount val="1"/>
                <c:pt idx="0">
                  <c:v>Net export </c:v>
                </c:pt>
              </c:strCache>
            </c:strRef>
          </c:tx>
          <c:spPr>
            <a:solidFill>
              <a:srgbClr val="0066CC"/>
            </a:solidFill>
            <a:ln w="12700">
              <a:solidFill>
                <a:srgbClr val="000000"/>
              </a:solidFill>
              <a:prstDash val="solid"/>
            </a:ln>
          </c:spPr>
          <c:invertIfNegative val="0"/>
          <c:cat>
            <c:strRef>
              <c:f>'Figure 2.1.21'!$C$3:$F$3</c:f>
              <c:strCache>
                <c:ptCount val="4"/>
                <c:pt idx="0">
                  <c:v>2007</c:v>
                </c:pt>
                <c:pt idx="1">
                  <c:v>2008</c:v>
                </c:pt>
                <c:pt idx="2">
                  <c:v>2009</c:v>
                </c:pt>
                <c:pt idx="3">
                  <c:v>6 mon. 2010</c:v>
                </c:pt>
              </c:strCache>
            </c:strRef>
          </c:cat>
          <c:val>
            <c:numRef>
              <c:f>'Figure 2.1.21'!$C$8:$F$8</c:f>
              <c:numCache>
                <c:formatCode>0.0%</c:formatCode>
                <c:ptCount val="4"/>
                <c:pt idx="0">
                  <c:v>-4.4802019384135389E-2</c:v>
                </c:pt>
                <c:pt idx="1">
                  <c:v>4.381809580331282E-2</c:v>
                </c:pt>
                <c:pt idx="2">
                  <c:v>2.3788452624164288E-2</c:v>
                </c:pt>
                <c:pt idx="3">
                  <c:v>6.5740220225234083E-2</c:v>
                </c:pt>
              </c:numCache>
            </c:numRef>
          </c:val>
          <c:extLst>
            <c:ext xmlns:c16="http://schemas.microsoft.com/office/drawing/2014/chart" uri="{C3380CC4-5D6E-409C-BE32-E72D297353CC}">
              <c16:uniqueId val="{00000004-D886-47AB-98FD-94F48741BB2B}"/>
            </c:ext>
          </c:extLst>
        </c:ser>
        <c:dLbls>
          <c:showLegendKey val="0"/>
          <c:showVal val="0"/>
          <c:showCatName val="0"/>
          <c:showSerName val="0"/>
          <c:showPercent val="0"/>
          <c:showBubbleSize val="0"/>
        </c:dLbls>
        <c:gapWidth val="150"/>
        <c:overlap val="100"/>
        <c:axId val="554521952"/>
        <c:axId val="1"/>
      </c:barChart>
      <c:catAx>
        <c:axId val="55452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2195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1925555813853"/>
          <c:y val="5.9406132058748645E-2"/>
          <c:w val="0.84615470511741597"/>
          <c:h val="0.65016711197630461"/>
        </c:manualLayout>
      </c:layout>
      <c:barChart>
        <c:barDir val="col"/>
        <c:grouping val="stacked"/>
        <c:varyColors val="0"/>
        <c:ser>
          <c:idx val="0"/>
          <c:order val="0"/>
          <c:tx>
            <c:strRef>
              <c:f>'Figure 2.1.22'!$C$3</c:f>
              <c:strCache>
                <c:ptCount val="1"/>
                <c:pt idx="0">
                  <c:v>Equity capital</c:v>
                </c:pt>
              </c:strCache>
            </c:strRef>
          </c:tx>
          <c:spPr>
            <a:solidFill>
              <a:srgbClr val="9999FF"/>
            </a:solidFill>
            <a:ln w="12700">
              <a:solidFill>
                <a:srgbClr val="000000"/>
              </a:solidFill>
              <a:prstDash val="solid"/>
            </a:ln>
          </c:spPr>
          <c:invertIfNegative val="0"/>
          <c:cat>
            <c:strRef>
              <c:f>'Figure 2.1.22'!$B$4:$B$11</c:f>
              <c:strCache>
                <c:ptCount val="8"/>
                <c:pt idx="0">
                  <c:v>2006</c:v>
                </c:pt>
                <c:pt idx="1">
                  <c:v>2007</c:v>
                </c:pt>
                <c:pt idx="2">
                  <c:v>2008</c:v>
                </c:pt>
                <c:pt idx="3">
                  <c:v>2009</c:v>
                </c:pt>
                <c:pt idx="5">
                  <c:v>9 months 2008</c:v>
                </c:pt>
                <c:pt idx="6">
                  <c:v>9 months 2009</c:v>
                </c:pt>
                <c:pt idx="7">
                  <c:v>9 months 2010</c:v>
                </c:pt>
              </c:strCache>
            </c:strRef>
          </c:cat>
          <c:val>
            <c:numRef>
              <c:f>'Figure 2.1.22'!$C$4:$C$11</c:f>
              <c:numCache>
                <c:formatCode>#,##0</c:formatCode>
                <c:ptCount val="8"/>
                <c:pt idx="0">
                  <c:v>1600.8982310000001</c:v>
                </c:pt>
                <c:pt idx="1">
                  <c:v>1656.1422969999999</c:v>
                </c:pt>
                <c:pt idx="2">
                  <c:v>1706.1039719999999</c:v>
                </c:pt>
                <c:pt idx="3">
                  <c:v>1491.4324489999999</c:v>
                </c:pt>
                <c:pt idx="5">
                  <c:v>1127.2899459999994</c:v>
                </c:pt>
                <c:pt idx="6">
                  <c:v>980.61907199999996</c:v>
                </c:pt>
                <c:pt idx="7">
                  <c:v>1440.0182569999999</c:v>
                </c:pt>
              </c:numCache>
            </c:numRef>
          </c:val>
          <c:extLst>
            <c:ext xmlns:c16="http://schemas.microsoft.com/office/drawing/2014/chart" uri="{C3380CC4-5D6E-409C-BE32-E72D297353CC}">
              <c16:uniqueId val="{00000000-8B2E-4E3D-90DC-0CBEED4D9CDF}"/>
            </c:ext>
          </c:extLst>
        </c:ser>
        <c:ser>
          <c:idx val="1"/>
          <c:order val="1"/>
          <c:tx>
            <c:strRef>
              <c:f>'Figure 2.1.22'!$D$3</c:f>
              <c:strCache>
                <c:ptCount val="1"/>
                <c:pt idx="0">
                  <c:v>Foreign investments</c:v>
                </c:pt>
              </c:strCache>
            </c:strRef>
          </c:tx>
          <c:spPr>
            <a:solidFill>
              <a:srgbClr val="993366"/>
            </a:solidFill>
            <a:ln w="12700">
              <a:solidFill>
                <a:srgbClr val="000000"/>
              </a:solidFill>
              <a:prstDash val="solid"/>
            </a:ln>
          </c:spPr>
          <c:invertIfNegative val="0"/>
          <c:cat>
            <c:strRef>
              <c:f>'Figure 2.1.22'!$B$4:$B$11</c:f>
              <c:strCache>
                <c:ptCount val="8"/>
                <c:pt idx="0">
                  <c:v>2006</c:v>
                </c:pt>
                <c:pt idx="1">
                  <c:v>2007</c:v>
                </c:pt>
                <c:pt idx="2">
                  <c:v>2008</c:v>
                </c:pt>
                <c:pt idx="3">
                  <c:v>2009</c:v>
                </c:pt>
                <c:pt idx="5">
                  <c:v>9 months 2008</c:v>
                </c:pt>
                <c:pt idx="6">
                  <c:v>9 months 2009</c:v>
                </c:pt>
                <c:pt idx="7">
                  <c:v>9 months 2010</c:v>
                </c:pt>
              </c:strCache>
            </c:strRef>
          </c:cat>
          <c:val>
            <c:numRef>
              <c:f>'Figure 2.1.22'!$D$4:$D$11</c:f>
              <c:numCache>
                <c:formatCode>#,##0</c:formatCode>
                <c:ptCount val="8"/>
                <c:pt idx="0">
                  <c:v>569.40737700000011</c:v>
                </c:pt>
                <c:pt idx="1">
                  <c:v>622.512156</c:v>
                </c:pt>
                <c:pt idx="2">
                  <c:v>1064.838753</c:v>
                </c:pt>
                <c:pt idx="3">
                  <c:v>1697.4933410000001</c:v>
                </c:pt>
                <c:pt idx="5">
                  <c:v>600.55049699999995</c:v>
                </c:pt>
                <c:pt idx="6">
                  <c:v>1247.6635590000001</c:v>
                </c:pt>
                <c:pt idx="7">
                  <c:v>789.82428299999992</c:v>
                </c:pt>
              </c:numCache>
            </c:numRef>
          </c:val>
          <c:extLst>
            <c:ext xmlns:c16="http://schemas.microsoft.com/office/drawing/2014/chart" uri="{C3380CC4-5D6E-409C-BE32-E72D297353CC}">
              <c16:uniqueId val="{00000001-8B2E-4E3D-90DC-0CBEED4D9CDF}"/>
            </c:ext>
          </c:extLst>
        </c:ser>
        <c:ser>
          <c:idx val="2"/>
          <c:order val="2"/>
          <c:tx>
            <c:strRef>
              <c:f>'Figure 2.1.22'!$E$3</c:f>
              <c:strCache>
                <c:ptCount val="1"/>
                <c:pt idx="0">
                  <c:v>Borrowed funds</c:v>
                </c:pt>
              </c:strCache>
            </c:strRef>
          </c:tx>
          <c:spPr>
            <a:solidFill>
              <a:srgbClr val="FFFFCC"/>
            </a:solidFill>
            <a:ln w="12700">
              <a:solidFill>
                <a:srgbClr val="000000"/>
              </a:solidFill>
              <a:prstDash val="solid"/>
            </a:ln>
          </c:spPr>
          <c:invertIfNegative val="0"/>
          <c:cat>
            <c:strRef>
              <c:f>'Figure 2.1.22'!$B$4:$B$11</c:f>
              <c:strCache>
                <c:ptCount val="8"/>
                <c:pt idx="0">
                  <c:v>2006</c:v>
                </c:pt>
                <c:pt idx="1">
                  <c:v>2007</c:v>
                </c:pt>
                <c:pt idx="2">
                  <c:v>2008</c:v>
                </c:pt>
                <c:pt idx="3">
                  <c:v>2009</c:v>
                </c:pt>
                <c:pt idx="5">
                  <c:v>9 months 2008</c:v>
                </c:pt>
                <c:pt idx="6">
                  <c:v>9 months 2009</c:v>
                </c:pt>
                <c:pt idx="7">
                  <c:v>9 months 2010</c:v>
                </c:pt>
              </c:strCache>
            </c:strRef>
          </c:cat>
          <c:val>
            <c:numRef>
              <c:f>'Figure 2.1.22'!$E$4:$E$11</c:f>
              <c:numCache>
                <c:formatCode>#,##0</c:formatCode>
                <c:ptCount val="8"/>
                <c:pt idx="0">
                  <c:v>284.01090099999999</c:v>
                </c:pt>
                <c:pt idx="1">
                  <c:v>577.07893999999999</c:v>
                </c:pt>
                <c:pt idx="2">
                  <c:v>651.63407699999993</c:v>
                </c:pt>
                <c:pt idx="3">
                  <c:v>529.03864199999998</c:v>
                </c:pt>
                <c:pt idx="5">
                  <c:v>380.65487000000002</c:v>
                </c:pt>
                <c:pt idx="6">
                  <c:v>275.74519099999998</c:v>
                </c:pt>
                <c:pt idx="7">
                  <c:v>248.72815699999998</c:v>
                </c:pt>
              </c:numCache>
            </c:numRef>
          </c:val>
          <c:extLst>
            <c:ext xmlns:c16="http://schemas.microsoft.com/office/drawing/2014/chart" uri="{C3380CC4-5D6E-409C-BE32-E72D297353CC}">
              <c16:uniqueId val="{00000002-8B2E-4E3D-90DC-0CBEED4D9CDF}"/>
            </c:ext>
          </c:extLst>
        </c:ser>
        <c:ser>
          <c:idx val="3"/>
          <c:order val="3"/>
          <c:tx>
            <c:strRef>
              <c:f>'Figure 2.1.22'!$F$3</c:f>
              <c:strCache>
                <c:ptCount val="1"/>
                <c:pt idx="0">
                  <c:v>State Budget</c:v>
                </c:pt>
              </c:strCache>
            </c:strRef>
          </c:tx>
          <c:spPr>
            <a:solidFill>
              <a:srgbClr val="CCFFFF"/>
            </a:solidFill>
            <a:ln w="12700">
              <a:solidFill>
                <a:srgbClr val="000000"/>
              </a:solidFill>
              <a:prstDash val="solid"/>
            </a:ln>
          </c:spPr>
          <c:invertIfNegative val="0"/>
          <c:cat>
            <c:strRef>
              <c:f>'Figure 2.1.22'!$B$4:$B$11</c:f>
              <c:strCache>
                <c:ptCount val="8"/>
                <c:pt idx="0">
                  <c:v>2006</c:v>
                </c:pt>
                <c:pt idx="1">
                  <c:v>2007</c:v>
                </c:pt>
                <c:pt idx="2">
                  <c:v>2008</c:v>
                </c:pt>
                <c:pt idx="3">
                  <c:v>2009</c:v>
                </c:pt>
                <c:pt idx="5">
                  <c:v>9 months 2008</c:v>
                </c:pt>
                <c:pt idx="6">
                  <c:v>9 months 2009</c:v>
                </c:pt>
                <c:pt idx="7">
                  <c:v>9 months 2010</c:v>
                </c:pt>
              </c:strCache>
            </c:strRef>
          </c:cat>
          <c:val>
            <c:numRef>
              <c:f>'Figure 2.1.22'!$F$4:$F$11</c:f>
              <c:numCache>
                <c:formatCode>#,##0</c:formatCode>
                <c:ptCount val="8"/>
                <c:pt idx="0">
                  <c:v>370.20651800000002</c:v>
                </c:pt>
                <c:pt idx="1">
                  <c:v>536.38964899999996</c:v>
                </c:pt>
                <c:pt idx="2">
                  <c:v>788.30167700000004</c:v>
                </c:pt>
                <c:pt idx="3">
                  <c:v>867.33327600000007</c:v>
                </c:pt>
                <c:pt idx="5">
                  <c:v>479.23405200000002</c:v>
                </c:pt>
                <c:pt idx="6">
                  <c:v>521.540753</c:v>
                </c:pt>
                <c:pt idx="7">
                  <c:v>648.03925000000004</c:v>
                </c:pt>
              </c:numCache>
            </c:numRef>
          </c:val>
          <c:extLst>
            <c:ext xmlns:c16="http://schemas.microsoft.com/office/drawing/2014/chart" uri="{C3380CC4-5D6E-409C-BE32-E72D297353CC}">
              <c16:uniqueId val="{00000003-8B2E-4E3D-90DC-0CBEED4D9CDF}"/>
            </c:ext>
          </c:extLst>
        </c:ser>
        <c:dLbls>
          <c:showLegendKey val="0"/>
          <c:showVal val="0"/>
          <c:showCatName val="0"/>
          <c:showSerName val="0"/>
          <c:showPercent val="0"/>
          <c:showBubbleSize val="0"/>
        </c:dLbls>
        <c:gapWidth val="150"/>
        <c:overlap val="100"/>
        <c:axId val="554526216"/>
        <c:axId val="1"/>
      </c:barChart>
      <c:catAx>
        <c:axId val="554526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474025136866084E-2"/>
              <c:y val="0.303631341633604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4526216"/>
        <c:crosses val="autoZero"/>
        <c:crossBetween val="between"/>
      </c:valAx>
      <c:spPr>
        <a:noFill/>
        <a:ln w="25400">
          <a:noFill/>
        </a:ln>
      </c:spPr>
    </c:plotArea>
    <c:legend>
      <c:legendPos val="b"/>
      <c:layout>
        <c:manualLayout>
          <c:xMode val="edge"/>
          <c:yMode val="edge"/>
          <c:x val="2.910605865268753E-2"/>
          <c:y val="0.88449129954136863"/>
          <c:w val="0.91268283918070181"/>
          <c:h val="0.10561090143777536"/>
        </c:manualLayout>
      </c:layout>
      <c:overlay val="0"/>
      <c:spPr>
        <a:solidFill>
          <a:srgbClr val="FFFFFF"/>
        </a:solidFill>
        <a:ln w="25400">
          <a:noFill/>
        </a:ln>
      </c:spPr>
      <c:txPr>
        <a:bodyPr/>
        <a:lstStyle/>
        <a:p>
          <a:pPr>
            <a:defRPr sz="75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1276790731138"/>
          <c:y val="5.0505216570708944E-2"/>
          <c:w val="0.75796335498638823"/>
          <c:h val="0.68687094536164173"/>
        </c:manualLayout>
      </c:layout>
      <c:barChart>
        <c:barDir val="col"/>
        <c:grouping val="stacked"/>
        <c:varyColors val="0"/>
        <c:ser>
          <c:idx val="0"/>
          <c:order val="0"/>
          <c:tx>
            <c:strRef>
              <c:f>'Figure 2.1.23'!$C$3</c:f>
              <c:strCache>
                <c:ptCount val="1"/>
                <c:pt idx="0">
                  <c:v>Non-primary sectors</c:v>
                </c:pt>
              </c:strCache>
            </c:strRef>
          </c:tx>
          <c:spPr>
            <a:solidFill>
              <a:srgbClr val="9999FF"/>
            </a:solidFill>
            <a:ln w="12700">
              <a:solidFill>
                <a:srgbClr val="000000"/>
              </a:solidFill>
              <a:prstDash val="solid"/>
            </a:ln>
          </c:spPr>
          <c:invertIfNegative val="0"/>
          <c:cat>
            <c:strRef>
              <c:f>'Figure 2.1.23'!$B$4:$B$11</c:f>
              <c:strCache>
                <c:ptCount val="8"/>
                <c:pt idx="0">
                  <c:v>2006</c:v>
                </c:pt>
                <c:pt idx="1">
                  <c:v>2007</c:v>
                </c:pt>
                <c:pt idx="2">
                  <c:v>2008</c:v>
                </c:pt>
                <c:pt idx="3">
                  <c:v>2009</c:v>
                </c:pt>
                <c:pt idx="5">
                  <c:v>9 months 2008</c:v>
                </c:pt>
                <c:pt idx="6">
                  <c:v>9 months  2009</c:v>
                </c:pt>
                <c:pt idx="7">
                  <c:v>9 months  2010</c:v>
                </c:pt>
              </c:strCache>
            </c:strRef>
          </c:cat>
          <c:val>
            <c:numRef>
              <c:f>'Figure 2.1.23'!$C$4:$C$11</c:f>
              <c:numCache>
                <c:formatCode>#,##0</c:formatCode>
                <c:ptCount val="8"/>
                <c:pt idx="0">
                  <c:v>1051.852875</c:v>
                </c:pt>
                <c:pt idx="1">
                  <c:v>1258.8547940000001</c:v>
                </c:pt>
                <c:pt idx="2">
                  <c:v>1704.1182309999999</c:v>
                </c:pt>
                <c:pt idx="3">
                  <c:v>2246.3143749999999</c:v>
                </c:pt>
                <c:pt idx="5">
                  <c:v>1025.3681759999999</c:v>
                </c:pt>
                <c:pt idx="6">
                  <c:v>1595.2324269999999</c:v>
                </c:pt>
                <c:pt idx="7">
                  <c:v>1307.9461799999999</c:v>
                </c:pt>
              </c:numCache>
            </c:numRef>
          </c:val>
          <c:extLst>
            <c:ext xmlns:c16="http://schemas.microsoft.com/office/drawing/2014/chart" uri="{C3380CC4-5D6E-409C-BE32-E72D297353CC}">
              <c16:uniqueId val="{00000000-A527-48F0-8837-F46DF1F5B318}"/>
            </c:ext>
          </c:extLst>
        </c:ser>
        <c:ser>
          <c:idx val="1"/>
          <c:order val="1"/>
          <c:tx>
            <c:strRef>
              <c:f>'Figure 2.1.23'!$D$3</c:f>
              <c:strCache>
                <c:ptCount val="1"/>
                <c:pt idx="0">
                  <c:v>Infrastructure </c:v>
                </c:pt>
              </c:strCache>
            </c:strRef>
          </c:tx>
          <c:spPr>
            <a:solidFill>
              <a:srgbClr val="993366"/>
            </a:solidFill>
            <a:ln w="12700">
              <a:solidFill>
                <a:srgbClr val="000000"/>
              </a:solidFill>
              <a:prstDash val="solid"/>
            </a:ln>
          </c:spPr>
          <c:invertIfNegative val="0"/>
          <c:cat>
            <c:strRef>
              <c:f>'Figure 2.1.23'!$B$4:$B$11</c:f>
              <c:strCache>
                <c:ptCount val="8"/>
                <c:pt idx="0">
                  <c:v>2006</c:v>
                </c:pt>
                <c:pt idx="1">
                  <c:v>2007</c:v>
                </c:pt>
                <c:pt idx="2">
                  <c:v>2008</c:v>
                </c:pt>
                <c:pt idx="3">
                  <c:v>2009</c:v>
                </c:pt>
                <c:pt idx="5">
                  <c:v>9 months 2008</c:v>
                </c:pt>
                <c:pt idx="6">
                  <c:v>9 months  2009</c:v>
                </c:pt>
                <c:pt idx="7">
                  <c:v>9 months  2010</c:v>
                </c:pt>
              </c:strCache>
            </c:strRef>
          </c:cat>
          <c:val>
            <c:numRef>
              <c:f>'Figure 2.1.23'!$D$4:$D$11</c:f>
              <c:numCache>
                <c:formatCode>#,##0</c:formatCode>
                <c:ptCount val="8"/>
                <c:pt idx="0">
                  <c:v>632.42824700000006</c:v>
                </c:pt>
                <c:pt idx="1">
                  <c:v>903.75124800000003</c:v>
                </c:pt>
                <c:pt idx="2">
                  <c:v>1221.9780740000001</c:v>
                </c:pt>
                <c:pt idx="3">
                  <c:v>1241.9460369999999</c:v>
                </c:pt>
                <c:pt idx="5">
                  <c:v>701.88647148673329</c:v>
                </c:pt>
                <c:pt idx="6">
                  <c:v>743.45806300000004</c:v>
                </c:pt>
                <c:pt idx="7">
                  <c:v>1046.714299</c:v>
                </c:pt>
              </c:numCache>
            </c:numRef>
          </c:val>
          <c:extLst>
            <c:ext xmlns:c16="http://schemas.microsoft.com/office/drawing/2014/chart" uri="{C3380CC4-5D6E-409C-BE32-E72D297353CC}">
              <c16:uniqueId val="{00000001-A527-48F0-8837-F46DF1F5B318}"/>
            </c:ext>
          </c:extLst>
        </c:ser>
        <c:ser>
          <c:idx val="2"/>
          <c:order val="2"/>
          <c:tx>
            <c:strRef>
              <c:f>'Figure 2.1.23'!$E$3</c:f>
              <c:strCache>
                <c:ptCount val="1"/>
                <c:pt idx="0">
                  <c:v>Non-primary sectors </c:v>
                </c:pt>
              </c:strCache>
            </c:strRef>
          </c:tx>
          <c:spPr>
            <a:solidFill>
              <a:srgbClr val="FFFFCC"/>
            </a:solidFill>
            <a:ln w="12700">
              <a:solidFill>
                <a:srgbClr val="000000"/>
              </a:solidFill>
              <a:prstDash val="solid"/>
            </a:ln>
          </c:spPr>
          <c:invertIfNegative val="0"/>
          <c:cat>
            <c:strRef>
              <c:f>'Figure 2.1.23'!$B$4:$B$11</c:f>
              <c:strCache>
                <c:ptCount val="8"/>
                <c:pt idx="0">
                  <c:v>2006</c:v>
                </c:pt>
                <c:pt idx="1">
                  <c:v>2007</c:v>
                </c:pt>
                <c:pt idx="2">
                  <c:v>2008</c:v>
                </c:pt>
                <c:pt idx="3">
                  <c:v>2009</c:v>
                </c:pt>
                <c:pt idx="5">
                  <c:v>9 months 2008</c:v>
                </c:pt>
                <c:pt idx="6">
                  <c:v>9 months  2009</c:v>
                </c:pt>
                <c:pt idx="7">
                  <c:v>9 months  2010</c:v>
                </c:pt>
              </c:strCache>
            </c:strRef>
          </c:cat>
          <c:val>
            <c:numRef>
              <c:f>'Figure 2.1.23'!$E$4:$E$11</c:f>
              <c:numCache>
                <c:formatCode>#,##0</c:formatCode>
                <c:ptCount val="8"/>
                <c:pt idx="0">
                  <c:v>1140.2419050000001</c:v>
                </c:pt>
                <c:pt idx="1">
                  <c:v>1229.5160000000001</c:v>
                </c:pt>
                <c:pt idx="2">
                  <c:v>1284.7821739999999</c:v>
                </c:pt>
                <c:pt idx="3">
                  <c:v>1097.037296</c:v>
                </c:pt>
                <c:pt idx="5">
                  <c:v>860.47471769840422</c:v>
                </c:pt>
                <c:pt idx="6">
                  <c:v>686.87808299999995</c:v>
                </c:pt>
                <c:pt idx="7">
                  <c:v>771.94946800000002</c:v>
                </c:pt>
              </c:numCache>
            </c:numRef>
          </c:val>
          <c:extLst>
            <c:ext xmlns:c16="http://schemas.microsoft.com/office/drawing/2014/chart" uri="{C3380CC4-5D6E-409C-BE32-E72D297353CC}">
              <c16:uniqueId val="{00000002-A527-48F0-8837-F46DF1F5B318}"/>
            </c:ext>
          </c:extLst>
        </c:ser>
        <c:dLbls>
          <c:showLegendKey val="0"/>
          <c:showVal val="0"/>
          <c:showCatName val="0"/>
          <c:showSerName val="0"/>
          <c:showPercent val="0"/>
          <c:showBubbleSize val="0"/>
        </c:dLbls>
        <c:gapWidth val="150"/>
        <c:overlap val="100"/>
        <c:axId val="554522280"/>
        <c:axId val="1"/>
      </c:barChart>
      <c:lineChart>
        <c:grouping val="standard"/>
        <c:varyColors val="0"/>
        <c:ser>
          <c:idx val="3"/>
          <c:order val="3"/>
          <c:tx>
            <c:strRef>
              <c:f>'Figure 2.1.23'!$F$3</c:f>
              <c:strCache>
                <c:ptCount val="1"/>
                <c:pt idx="0">
                  <c:v>Investments* (right axis)</c:v>
                </c:pt>
              </c:strCache>
            </c:strRef>
          </c:tx>
          <c:spPr>
            <a:ln w="25400">
              <a:solidFill>
                <a:srgbClr val="FF8080"/>
              </a:solidFill>
              <a:prstDash val="solid"/>
            </a:ln>
          </c:spPr>
          <c:marker>
            <c:symbol val="none"/>
          </c:marker>
          <c:cat>
            <c:strRef>
              <c:f>'Figure 2.1.23'!$B$4:$B$11</c:f>
              <c:strCache>
                <c:ptCount val="8"/>
                <c:pt idx="0">
                  <c:v>2006</c:v>
                </c:pt>
                <c:pt idx="1">
                  <c:v>2007</c:v>
                </c:pt>
                <c:pt idx="2">
                  <c:v>2008</c:v>
                </c:pt>
                <c:pt idx="3">
                  <c:v>2009</c:v>
                </c:pt>
                <c:pt idx="5">
                  <c:v>9 months 2008</c:v>
                </c:pt>
                <c:pt idx="6">
                  <c:v>9 months  2009</c:v>
                </c:pt>
                <c:pt idx="7">
                  <c:v>9 months  2010</c:v>
                </c:pt>
              </c:strCache>
            </c:strRef>
          </c:cat>
          <c:val>
            <c:numRef>
              <c:f>'Figure 2.1.23'!$F$4:$F$11</c:f>
              <c:numCache>
                <c:formatCode>0.0</c:formatCode>
                <c:ptCount val="8"/>
                <c:pt idx="0">
                  <c:v>10.6</c:v>
                </c:pt>
                <c:pt idx="1">
                  <c:v>13.5</c:v>
                </c:pt>
                <c:pt idx="2">
                  <c:v>14.8</c:v>
                </c:pt>
                <c:pt idx="3">
                  <c:v>2.9000000000000057</c:v>
                </c:pt>
                <c:pt idx="5">
                  <c:v>8.1999999999999993</c:v>
                </c:pt>
                <c:pt idx="6">
                  <c:v>2.2000000000000002</c:v>
                </c:pt>
                <c:pt idx="7">
                  <c:v>-2.0999999999999943</c:v>
                </c:pt>
              </c:numCache>
            </c:numRef>
          </c:val>
          <c:smooth val="0"/>
          <c:extLst>
            <c:ext xmlns:c16="http://schemas.microsoft.com/office/drawing/2014/chart" uri="{C3380CC4-5D6E-409C-BE32-E72D297353CC}">
              <c16:uniqueId val="{00000003-A527-48F0-8837-F46DF1F5B318}"/>
            </c:ext>
          </c:extLst>
        </c:ser>
        <c:dLbls>
          <c:showLegendKey val="0"/>
          <c:showVal val="0"/>
          <c:showCatName val="0"/>
          <c:showSerName val="0"/>
          <c:showPercent val="0"/>
          <c:showBubbleSize val="0"/>
        </c:dLbls>
        <c:marker val="1"/>
        <c:smooth val="0"/>
        <c:axId val="3"/>
        <c:axId val="4"/>
      </c:lineChart>
      <c:catAx>
        <c:axId val="5545222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615711252653927E-2"/>
              <c:y val="0.279462339934780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22280"/>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29287660698458"/>
              <c:y val="0.370371430843871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r"/>
      <c:layout>
        <c:manualLayout>
          <c:xMode val="edge"/>
          <c:yMode val="edge"/>
          <c:wMode val="edge"/>
          <c:hMode val="edge"/>
          <c:x val="1.2738853503184714E-2"/>
          <c:y val="0.86195568988219906"/>
          <c:w val="0.99150943711653872"/>
          <c:h val="0.989902171319494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34388894780063"/>
          <c:y val="9.7166183985529453E-2"/>
          <c:w val="0.72979977953307373"/>
          <c:h val="0.65587174190232378"/>
        </c:manualLayout>
      </c:layout>
      <c:lineChart>
        <c:grouping val="standard"/>
        <c:varyColors val="0"/>
        <c:ser>
          <c:idx val="0"/>
          <c:order val="0"/>
          <c:tx>
            <c:strRef>
              <c:f>'Figure 2.1.24'!$C$4</c:f>
              <c:strCache>
                <c:ptCount val="1"/>
                <c:pt idx="0">
                  <c:v>Loans to economy</c:v>
                </c:pt>
              </c:strCache>
            </c:strRef>
          </c:tx>
          <c:spPr>
            <a:ln w="25400">
              <a:solidFill>
                <a:srgbClr val="333399"/>
              </a:solidFill>
              <a:prstDash val="solid"/>
            </a:ln>
          </c:spPr>
          <c:marker>
            <c:symbol val="none"/>
          </c:marker>
          <c:cat>
            <c:numRef>
              <c:f>'Figure 2.1.24'!$B$5:$B$50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2.1.24'!$C$5:$C$50</c:f>
              <c:numCache>
                <c:formatCode>0.00</c:formatCode>
                <c:ptCount val="46"/>
                <c:pt idx="0">
                  <c:v>12.823452987225563</c:v>
                </c:pt>
                <c:pt idx="1">
                  <c:v>13.133123780418593</c:v>
                </c:pt>
                <c:pt idx="2">
                  <c:v>13.239605500050104</c:v>
                </c:pt>
                <c:pt idx="3">
                  <c:v>12.952638273354728</c:v>
                </c:pt>
                <c:pt idx="4">
                  <c:v>13.167268037934363</c:v>
                </c:pt>
                <c:pt idx="5">
                  <c:v>12.846092040266793</c:v>
                </c:pt>
                <c:pt idx="6">
                  <c:v>13.453423696120495</c:v>
                </c:pt>
                <c:pt idx="7">
                  <c:v>13.921164560974141</c:v>
                </c:pt>
                <c:pt idx="8">
                  <c:v>14.258492451571016</c:v>
                </c:pt>
                <c:pt idx="9">
                  <c:v>14.535303002617013</c:v>
                </c:pt>
                <c:pt idx="10">
                  <c:v>14.359373808823257</c:v>
                </c:pt>
                <c:pt idx="11">
                  <c:v>14.802281811624038</c:v>
                </c:pt>
                <c:pt idx="12">
                  <c:v>14.678570613047023</c:v>
                </c:pt>
                <c:pt idx="13">
                  <c:v>15.398165274080126</c:v>
                </c:pt>
                <c:pt idx="14">
                  <c:v>15.288463285512305</c:v>
                </c:pt>
                <c:pt idx="15">
                  <c:v>14.946388612491768</c:v>
                </c:pt>
                <c:pt idx="16">
                  <c:v>15.107476954347666</c:v>
                </c:pt>
                <c:pt idx="17">
                  <c:v>15.809483356803458</c:v>
                </c:pt>
                <c:pt idx="18">
                  <c:v>15.48023666547537</c:v>
                </c:pt>
                <c:pt idx="19">
                  <c:v>16.054598977433031</c:v>
                </c:pt>
                <c:pt idx="20">
                  <c:v>15.190998874180444</c:v>
                </c:pt>
                <c:pt idx="21">
                  <c:v>15.374914621223301</c:v>
                </c:pt>
                <c:pt idx="22">
                  <c:v>15.030247833553471</c:v>
                </c:pt>
                <c:pt idx="23">
                  <c:v>15.046149822040238</c:v>
                </c:pt>
                <c:pt idx="24">
                  <c:v>14.4527888334687</c:v>
                </c:pt>
                <c:pt idx="25">
                  <c:v>14.9437061096924</c:v>
                </c:pt>
                <c:pt idx="26">
                  <c:v>15.393402411466807</c:v>
                </c:pt>
                <c:pt idx="27">
                  <c:v>14.895468377706219</c:v>
                </c:pt>
                <c:pt idx="28">
                  <c:v>14.10900353421996</c:v>
                </c:pt>
                <c:pt idx="29">
                  <c:v>13.3525310254203</c:v>
                </c:pt>
                <c:pt idx="30">
                  <c:v>14.249102053079451</c:v>
                </c:pt>
                <c:pt idx="31">
                  <c:v>14.671037935375152</c:v>
                </c:pt>
                <c:pt idx="32">
                  <c:v>14.675164138820236</c:v>
                </c:pt>
                <c:pt idx="33">
                  <c:v>15.00223681577511</c:v>
                </c:pt>
                <c:pt idx="34">
                  <c:v>14.827829674668582</c:v>
                </c:pt>
                <c:pt idx="35">
                  <c:v>13.459863866997919</c:v>
                </c:pt>
                <c:pt idx="36">
                  <c:v>14.258552368235762</c:v>
                </c:pt>
                <c:pt idx="37">
                  <c:v>14.5504234994053</c:v>
                </c:pt>
                <c:pt idx="38">
                  <c:v>13.826877304406999</c:v>
                </c:pt>
                <c:pt idx="39">
                  <c:v>13.427851012506508</c:v>
                </c:pt>
                <c:pt idx="40">
                  <c:v>14.328219098526127</c:v>
                </c:pt>
                <c:pt idx="41">
                  <c:v>14.09130042617582</c:v>
                </c:pt>
                <c:pt idx="42">
                  <c:v>13.966369685724707</c:v>
                </c:pt>
                <c:pt idx="43">
                  <c:v>14.167877310817452</c:v>
                </c:pt>
              </c:numCache>
            </c:numRef>
          </c:val>
          <c:smooth val="0"/>
          <c:extLst>
            <c:ext xmlns:c16="http://schemas.microsoft.com/office/drawing/2014/chart" uri="{C3380CC4-5D6E-409C-BE32-E72D297353CC}">
              <c16:uniqueId val="{00000000-5F57-4DE3-BEE2-0788862C7092}"/>
            </c:ext>
          </c:extLst>
        </c:ser>
        <c:ser>
          <c:idx val="1"/>
          <c:order val="1"/>
          <c:tx>
            <c:strRef>
              <c:f>'Figure 2.1.24'!$D$4</c:f>
              <c:strCache>
                <c:ptCount val="1"/>
                <c:pt idx="0">
                  <c:v>NBRK notes </c:v>
                </c:pt>
              </c:strCache>
            </c:strRef>
          </c:tx>
          <c:spPr>
            <a:ln w="25400">
              <a:solidFill>
                <a:srgbClr val="800080"/>
              </a:solidFill>
              <a:prstDash val="solid"/>
            </a:ln>
          </c:spPr>
          <c:marker>
            <c:symbol val="none"/>
          </c:marker>
          <c:cat>
            <c:numRef>
              <c:f>'Figure 2.1.24'!$B$5:$B$50</c:f>
              <c:numCache>
                <c:formatCode>[$-409]mmm\-yy;@</c:formatCode>
                <c:ptCount val="4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numCache>
            </c:numRef>
          </c:cat>
          <c:val>
            <c:numRef>
              <c:f>'Figure 2.1.24'!$D$5:$D$50</c:f>
              <c:numCache>
                <c:formatCode>0.00</c:formatCode>
                <c:ptCount val="46"/>
                <c:pt idx="0">
                  <c:v>4.91</c:v>
                </c:pt>
                <c:pt idx="1">
                  <c:v>4.8099999999999996</c:v>
                </c:pt>
                <c:pt idx="2">
                  <c:v>5.3</c:v>
                </c:pt>
                <c:pt idx="3">
                  <c:v>5.5</c:v>
                </c:pt>
                <c:pt idx="4">
                  <c:v>5.65</c:v>
                </c:pt>
                <c:pt idx="5">
                  <c:v>5.74</c:v>
                </c:pt>
                <c:pt idx="6">
                  <c:v>5.69</c:v>
                </c:pt>
                <c:pt idx="7">
                  <c:v>5.8</c:v>
                </c:pt>
                <c:pt idx="8">
                  <c:v>5.9</c:v>
                </c:pt>
                <c:pt idx="9">
                  <c:v>6.09</c:v>
                </c:pt>
                <c:pt idx="10">
                  <c:v>6.11</c:v>
                </c:pt>
                <c:pt idx="11">
                  <c:v>6.02</c:v>
                </c:pt>
                <c:pt idx="12">
                  <c:v>6.31</c:v>
                </c:pt>
                <c:pt idx="13">
                  <c:v>6.41</c:v>
                </c:pt>
                <c:pt idx="14">
                  <c:v>6.32</c:v>
                </c:pt>
                <c:pt idx="15">
                  <c:v>6.41</c:v>
                </c:pt>
                <c:pt idx="16">
                  <c:v>6.11</c:v>
                </c:pt>
                <c:pt idx="17">
                  <c:v>5.97</c:v>
                </c:pt>
                <c:pt idx="18">
                  <c:v>5.97</c:v>
                </c:pt>
                <c:pt idx="19">
                  <c:v>6.18</c:v>
                </c:pt>
                <c:pt idx="20">
                  <c:v>6.31</c:v>
                </c:pt>
                <c:pt idx="21">
                  <c:v>6.3</c:v>
                </c:pt>
                <c:pt idx="22">
                  <c:v>6.43</c:v>
                </c:pt>
                <c:pt idx="23">
                  <c:v>6.53</c:v>
                </c:pt>
                <c:pt idx="24">
                  <c:v>6.52</c:v>
                </c:pt>
                <c:pt idx="25">
                  <c:v>6.45</c:v>
                </c:pt>
                <c:pt idx="26">
                  <c:v>6.42</c:v>
                </c:pt>
                <c:pt idx="27">
                  <c:v>6.32</c:v>
                </c:pt>
                <c:pt idx="28">
                  <c:v>6.13</c:v>
                </c:pt>
                <c:pt idx="29">
                  <c:v>5.3</c:v>
                </c:pt>
                <c:pt idx="30">
                  <c:v>4.3099999999999996</c:v>
                </c:pt>
                <c:pt idx="31">
                  <c:v>3.56</c:v>
                </c:pt>
                <c:pt idx="32">
                  <c:v>2.5</c:v>
                </c:pt>
                <c:pt idx="33">
                  <c:v>2.52</c:v>
                </c:pt>
                <c:pt idx="34">
                  <c:v>2.54</c:v>
                </c:pt>
                <c:pt idx="35">
                  <c:v>2.4</c:v>
                </c:pt>
                <c:pt idx="36">
                  <c:v>2.23</c:v>
                </c:pt>
                <c:pt idx="37">
                  <c:v>1.9588629142286325</c:v>
                </c:pt>
                <c:pt idx="38">
                  <c:v>1.83</c:v>
                </c:pt>
                <c:pt idx="39">
                  <c:v>1.6504620038223234</c:v>
                </c:pt>
                <c:pt idx="40">
                  <c:v>1.505514</c:v>
                </c:pt>
                <c:pt idx="41">
                  <c:v>1.485691040953079</c:v>
                </c:pt>
                <c:pt idx="42">
                  <c:v>1.3093070516624064</c:v>
                </c:pt>
                <c:pt idx="43">
                  <c:v>1.344744477500021</c:v>
                </c:pt>
                <c:pt idx="44">
                  <c:v>1.30453319379771</c:v>
                </c:pt>
                <c:pt idx="45">
                  <c:v>1.279651105174574</c:v>
                </c:pt>
              </c:numCache>
            </c:numRef>
          </c:val>
          <c:smooth val="0"/>
          <c:extLst>
            <c:ext xmlns:c16="http://schemas.microsoft.com/office/drawing/2014/chart" uri="{C3380CC4-5D6E-409C-BE32-E72D297353CC}">
              <c16:uniqueId val="{00000001-5F57-4DE3-BEE2-0788862C7092}"/>
            </c:ext>
          </c:extLst>
        </c:ser>
        <c:dLbls>
          <c:showLegendKey val="0"/>
          <c:showVal val="0"/>
          <c:showCatName val="0"/>
          <c:showSerName val="0"/>
          <c:showPercent val="0"/>
          <c:showBubbleSize val="0"/>
        </c:dLbls>
        <c:smooth val="0"/>
        <c:axId val="554533104"/>
        <c:axId val="1"/>
      </c:lineChart>
      <c:dateAx>
        <c:axId val="554533104"/>
        <c:scaling>
          <c:orientation val="minMax"/>
        </c:scaling>
        <c:delete val="0"/>
        <c:axPos val="b"/>
        <c:numFmt formatCode="[$-409]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5454545454545456E-2"/>
              <c:y val="0.3967619836994059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33104"/>
        <c:crosses val="autoZero"/>
        <c:crossBetween val="between"/>
        <c:majorUnit val="2"/>
      </c:valAx>
      <c:spPr>
        <a:solidFill>
          <a:srgbClr val="FFFFFF"/>
        </a:solidFill>
        <a:ln w="25400">
          <a:noFill/>
        </a:ln>
      </c:spPr>
    </c:plotArea>
    <c:legend>
      <c:legendPos val="b"/>
      <c:layout>
        <c:manualLayout>
          <c:xMode val="edge"/>
          <c:yMode val="edge"/>
          <c:wMode val="edge"/>
          <c:hMode val="edge"/>
          <c:x val="0.23737426761048805"/>
          <c:y val="0.87854421031379171"/>
          <c:w val="0.91161828256316446"/>
          <c:h val="0.983807368208528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91467800802124E-2"/>
          <c:y val="4.7619205792961417E-2"/>
          <c:w val="0.82790001539150138"/>
          <c:h val="0.64285927820497912"/>
        </c:manualLayout>
      </c:layout>
      <c:areaChart>
        <c:grouping val="standard"/>
        <c:varyColors val="0"/>
        <c:ser>
          <c:idx val="0"/>
          <c:order val="0"/>
          <c:tx>
            <c:strRef>
              <c:f>'Figure 2.1.25'!$B$4</c:f>
              <c:strCache>
                <c:ptCount val="1"/>
                <c:pt idx="0">
                  <c:v>Revenue</c:v>
                </c:pt>
              </c:strCache>
            </c:strRef>
          </c:tx>
          <c:spPr>
            <a:solidFill>
              <a:srgbClr val="9999FF"/>
            </a:solidFill>
            <a:ln w="12700">
              <a:solidFill>
                <a:srgbClr val="000000"/>
              </a:solidFill>
              <a:prstDash val="solid"/>
            </a:ln>
          </c:spPr>
          <c:cat>
            <c:strRef>
              <c:f>'Figure 2.1.25'!$C$3:$Q$3</c:f>
              <c:strCache>
                <c:ptCount val="15"/>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strCache>
            </c:strRef>
          </c:cat>
          <c:val>
            <c:numRef>
              <c:f>'Figure 2.1.25'!$C$4:$Q$4</c:f>
              <c:numCache>
                <c:formatCode>0.0</c:formatCode>
                <c:ptCount val="15"/>
                <c:pt idx="0">
                  <c:v>590.14342148309993</c:v>
                </c:pt>
                <c:pt idx="1">
                  <c:v>724.25843816309998</c:v>
                </c:pt>
                <c:pt idx="2">
                  <c:v>728.45570135380001</c:v>
                </c:pt>
                <c:pt idx="3">
                  <c:v>845.0163693999998</c:v>
                </c:pt>
                <c:pt idx="4">
                  <c:v>745.45535749999999</c:v>
                </c:pt>
                <c:pt idx="5">
                  <c:v>853.57847730000003</c:v>
                </c:pt>
                <c:pt idx="6">
                  <c:v>924.7912871000002</c:v>
                </c:pt>
                <c:pt idx="7">
                  <c:v>1510.5853536999998</c:v>
                </c:pt>
                <c:pt idx="8">
                  <c:v>796.31819419999988</c:v>
                </c:pt>
                <c:pt idx="9">
                  <c:v>904.66672412159994</c:v>
                </c:pt>
                <c:pt idx="10">
                  <c:v>874.61884232629995</c:v>
                </c:pt>
                <c:pt idx="11">
                  <c:v>929.74093312139973</c:v>
                </c:pt>
                <c:pt idx="12">
                  <c:v>980.23498725190007</c:v>
                </c:pt>
                <c:pt idx="13">
                  <c:v>1054.4789625433002</c:v>
                </c:pt>
                <c:pt idx="14">
                  <c:v>1076.7454971916002</c:v>
                </c:pt>
              </c:numCache>
            </c:numRef>
          </c:val>
          <c:extLst>
            <c:ext xmlns:c16="http://schemas.microsoft.com/office/drawing/2014/chart" uri="{C3380CC4-5D6E-409C-BE32-E72D297353CC}">
              <c16:uniqueId val="{00000000-5C54-4700-827C-0479A5142D39}"/>
            </c:ext>
          </c:extLst>
        </c:ser>
        <c:ser>
          <c:idx val="1"/>
          <c:order val="1"/>
          <c:tx>
            <c:strRef>
              <c:f>'Figure 2.1.25'!$B$5</c:f>
              <c:strCache>
                <c:ptCount val="1"/>
                <c:pt idx="0">
                  <c:v>Non-oil revenue**</c:v>
                </c:pt>
              </c:strCache>
            </c:strRef>
          </c:tx>
          <c:spPr>
            <a:solidFill>
              <a:srgbClr val="993366"/>
            </a:solidFill>
            <a:ln w="12700">
              <a:solidFill>
                <a:srgbClr val="000000"/>
              </a:solidFill>
              <a:prstDash val="solid"/>
            </a:ln>
          </c:spPr>
          <c:cat>
            <c:strRef>
              <c:f>'Figure 2.1.25'!$C$3:$Q$3</c:f>
              <c:strCache>
                <c:ptCount val="15"/>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strCache>
            </c:strRef>
          </c:cat>
          <c:val>
            <c:numRef>
              <c:f>'Figure 2.1.25'!$C$5:$Q$5</c:f>
              <c:numCache>
                <c:formatCode>0.0</c:formatCode>
                <c:ptCount val="15"/>
                <c:pt idx="0">
                  <c:v>553.14278418309993</c:v>
                </c:pt>
                <c:pt idx="1">
                  <c:v>606.25089736309997</c:v>
                </c:pt>
                <c:pt idx="2">
                  <c:v>654.4417496538</c:v>
                </c:pt>
                <c:pt idx="3">
                  <c:v>815.9931628999999</c:v>
                </c:pt>
                <c:pt idx="4">
                  <c:v>602.45535749999999</c:v>
                </c:pt>
                <c:pt idx="5">
                  <c:v>655.17847730000005</c:v>
                </c:pt>
                <c:pt idx="6">
                  <c:v>802.69933110000022</c:v>
                </c:pt>
                <c:pt idx="7">
                  <c:v>901.65597669999988</c:v>
                </c:pt>
                <c:pt idx="8">
                  <c:v>546.31819419999988</c:v>
                </c:pt>
                <c:pt idx="9">
                  <c:v>554.26672412159996</c:v>
                </c:pt>
                <c:pt idx="10">
                  <c:v>560.51884232629993</c:v>
                </c:pt>
                <c:pt idx="11">
                  <c:v>739.64093312139971</c:v>
                </c:pt>
                <c:pt idx="12">
                  <c:v>620.23498725190007</c:v>
                </c:pt>
                <c:pt idx="13">
                  <c:v>699.4789625433001</c:v>
                </c:pt>
                <c:pt idx="14">
                  <c:v>631.74549719160029</c:v>
                </c:pt>
              </c:numCache>
            </c:numRef>
          </c:val>
          <c:extLst>
            <c:ext xmlns:c16="http://schemas.microsoft.com/office/drawing/2014/chart" uri="{C3380CC4-5D6E-409C-BE32-E72D297353CC}">
              <c16:uniqueId val="{00000001-5C54-4700-827C-0479A5142D39}"/>
            </c:ext>
          </c:extLst>
        </c:ser>
        <c:dLbls>
          <c:showLegendKey val="0"/>
          <c:showVal val="0"/>
          <c:showCatName val="0"/>
          <c:showSerName val="0"/>
          <c:showPercent val="0"/>
          <c:showBubbleSize val="0"/>
        </c:dLbls>
        <c:axId val="554534744"/>
        <c:axId val="1"/>
      </c:areaChart>
      <c:barChart>
        <c:barDir val="col"/>
        <c:grouping val="clustered"/>
        <c:varyColors val="0"/>
        <c:ser>
          <c:idx val="2"/>
          <c:order val="2"/>
          <c:tx>
            <c:strRef>
              <c:f>'Figure 2.1.25'!$B$6</c:f>
              <c:strCache>
                <c:ptCount val="1"/>
                <c:pt idx="0">
                  <c:v>Budget deficit (right axis)</c:v>
                </c:pt>
              </c:strCache>
            </c:strRef>
          </c:tx>
          <c:spPr>
            <a:solidFill>
              <a:srgbClr val="FFFF00"/>
            </a:solidFill>
            <a:ln w="12700">
              <a:solidFill>
                <a:srgbClr val="000000"/>
              </a:solidFill>
              <a:prstDash val="solid"/>
            </a:ln>
          </c:spPr>
          <c:invertIfNegative val="0"/>
          <c:cat>
            <c:strRef>
              <c:f>'Figure 2.1.25'!$C$3:$Q$3</c:f>
              <c:strCache>
                <c:ptCount val="15"/>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strCache>
            </c:strRef>
          </c:cat>
          <c:val>
            <c:numRef>
              <c:f>'Figure 2.1.25'!$C$6:$Q$6</c:f>
              <c:numCache>
                <c:formatCode>0.0</c:formatCode>
                <c:ptCount val="15"/>
                <c:pt idx="0">
                  <c:v>-84.695598152400052</c:v>
                </c:pt>
                <c:pt idx="1">
                  <c:v>6.9252328787000659</c:v>
                </c:pt>
                <c:pt idx="2">
                  <c:v>-40.091876926299875</c:v>
                </c:pt>
                <c:pt idx="3">
                  <c:v>-97.433039600000271</c:v>
                </c:pt>
                <c:pt idx="4">
                  <c:v>23.150369300000019</c:v>
                </c:pt>
                <c:pt idx="5">
                  <c:v>-135.3676737000001</c:v>
                </c:pt>
                <c:pt idx="6">
                  <c:v>-119.84531259999996</c:v>
                </c:pt>
                <c:pt idx="7">
                  <c:v>-101.17618599999987</c:v>
                </c:pt>
                <c:pt idx="8">
                  <c:v>87.287407799999883</c:v>
                </c:pt>
                <c:pt idx="9">
                  <c:v>-182.44804710570006</c:v>
                </c:pt>
                <c:pt idx="10">
                  <c:v>-144.99572528915004</c:v>
                </c:pt>
                <c:pt idx="11">
                  <c:v>-252.5361938090403</c:v>
                </c:pt>
                <c:pt idx="12">
                  <c:v>-22.690806504200037</c:v>
                </c:pt>
                <c:pt idx="13">
                  <c:v>-181.83870411939969</c:v>
                </c:pt>
                <c:pt idx="14">
                  <c:v>-217.86542159369975</c:v>
                </c:pt>
              </c:numCache>
            </c:numRef>
          </c:val>
          <c:extLst>
            <c:ext xmlns:c16="http://schemas.microsoft.com/office/drawing/2014/chart" uri="{C3380CC4-5D6E-409C-BE32-E72D297353CC}">
              <c16:uniqueId val="{00000002-5C54-4700-827C-0479A5142D39}"/>
            </c:ext>
          </c:extLst>
        </c:ser>
        <c:ser>
          <c:idx val="3"/>
          <c:order val="3"/>
          <c:tx>
            <c:strRef>
              <c:f>'Figure 2.1.25'!$B$7</c:f>
              <c:strCache>
                <c:ptCount val="1"/>
                <c:pt idx="0">
                  <c:v>Non-oil deficit**  (right axis)</c:v>
                </c:pt>
              </c:strCache>
            </c:strRef>
          </c:tx>
          <c:spPr>
            <a:solidFill>
              <a:srgbClr val="CCFFFF"/>
            </a:solidFill>
            <a:ln w="12700">
              <a:solidFill>
                <a:srgbClr val="000000"/>
              </a:solidFill>
              <a:prstDash val="solid"/>
            </a:ln>
          </c:spPr>
          <c:invertIfNegative val="0"/>
          <c:cat>
            <c:strRef>
              <c:f>'Figure 2.1.25'!$C$3:$Q$3</c:f>
              <c:strCache>
                <c:ptCount val="15"/>
                <c:pt idx="0">
                  <c:v>1 qtr. 2007</c:v>
                </c:pt>
                <c:pt idx="1">
                  <c:v>2 qtr. 2007</c:v>
                </c:pt>
                <c:pt idx="2">
                  <c:v>3 qtr. 2007</c:v>
                </c:pt>
                <c:pt idx="3">
                  <c:v>4 qtr. 2007</c:v>
                </c:pt>
                <c:pt idx="4">
                  <c:v>1 qtr. 2008</c:v>
                </c:pt>
                <c:pt idx="5">
                  <c:v>2 qtr. 2008</c:v>
                </c:pt>
                <c:pt idx="6">
                  <c:v>3 qtr. 2008</c:v>
                </c:pt>
                <c:pt idx="7">
                  <c:v>4 qtr. 2008</c:v>
                </c:pt>
                <c:pt idx="8">
                  <c:v>1 qtr. 2009</c:v>
                </c:pt>
                <c:pt idx="9">
                  <c:v>2 qtr. 2009</c:v>
                </c:pt>
                <c:pt idx="10">
                  <c:v>3 qtr. 2009</c:v>
                </c:pt>
                <c:pt idx="11">
                  <c:v>4 qtr. 2009</c:v>
                </c:pt>
                <c:pt idx="12">
                  <c:v>1 qtr. 2010</c:v>
                </c:pt>
                <c:pt idx="13">
                  <c:v>2 qtr. 2010</c:v>
                </c:pt>
                <c:pt idx="14">
                  <c:v>3 qtr. 2010</c:v>
                </c:pt>
              </c:strCache>
            </c:strRef>
          </c:cat>
          <c:val>
            <c:numRef>
              <c:f>'Figure 2.1.25'!$C$7:$Q$7</c:f>
              <c:numCache>
                <c:formatCode>0.0</c:formatCode>
                <c:ptCount val="15"/>
                <c:pt idx="0">
                  <c:v>-121.69623545240006</c:v>
                </c:pt>
                <c:pt idx="1">
                  <c:v>-111.08230792129994</c:v>
                </c:pt>
                <c:pt idx="2">
                  <c:v>-114.10582862629988</c:v>
                </c:pt>
                <c:pt idx="3">
                  <c:v>-126.45624610000027</c:v>
                </c:pt>
                <c:pt idx="4">
                  <c:v>-119.84963069999998</c:v>
                </c:pt>
                <c:pt idx="5">
                  <c:v>-333.7676737000001</c:v>
                </c:pt>
                <c:pt idx="6">
                  <c:v>-241.93726859999995</c:v>
                </c:pt>
                <c:pt idx="7">
                  <c:v>-710.10556299999985</c:v>
                </c:pt>
                <c:pt idx="8">
                  <c:v>-162.71259220000013</c:v>
                </c:pt>
                <c:pt idx="9">
                  <c:v>-532.84804710570006</c:v>
                </c:pt>
                <c:pt idx="10">
                  <c:v>-459.09572528915004</c:v>
                </c:pt>
                <c:pt idx="11">
                  <c:v>-442.63619380904032</c:v>
                </c:pt>
                <c:pt idx="12">
                  <c:v>-382.69080650420005</c:v>
                </c:pt>
                <c:pt idx="13">
                  <c:v>-536.83870411939961</c:v>
                </c:pt>
                <c:pt idx="14">
                  <c:v>-662.86542159369969</c:v>
                </c:pt>
              </c:numCache>
            </c:numRef>
          </c:val>
          <c:extLst>
            <c:ext xmlns:c16="http://schemas.microsoft.com/office/drawing/2014/chart" uri="{C3380CC4-5D6E-409C-BE32-E72D297353CC}">
              <c16:uniqueId val="{00000003-5C54-4700-827C-0479A5142D39}"/>
            </c:ext>
          </c:extLst>
        </c:ser>
        <c:dLbls>
          <c:showLegendKey val="0"/>
          <c:showVal val="0"/>
          <c:showCatName val="0"/>
          <c:showSerName val="0"/>
          <c:showPercent val="0"/>
          <c:showBubbleSize val="0"/>
        </c:dLbls>
        <c:gapWidth val="150"/>
        <c:axId val="3"/>
        <c:axId val="4"/>
      </c:barChart>
      <c:catAx>
        <c:axId val="5545347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00"/>
          <c:min val="-12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9009900990099011E-3"/>
              <c:y val="0.263698989681084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34744"/>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100"/>
          <c:min val="-8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5643647514357732"/>
              <c:y val="0.2636989896810843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00"/>
      </c:valAx>
      <c:spPr>
        <a:solidFill>
          <a:srgbClr val="FFFFFF"/>
        </a:solidFill>
        <a:ln w="25400">
          <a:noFill/>
        </a:ln>
      </c:spPr>
    </c:plotArea>
    <c:legend>
      <c:legendPos val="b"/>
      <c:layout>
        <c:manualLayout>
          <c:xMode val="edge"/>
          <c:yMode val="edge"/>
          <c:x val="0.24637724746880568"/>
          <c:y val="0.82313198584976166"/>
          <c:w val="0.5416676249498007"/>
          <c:h val="0.1666672202753649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23742183095313"/>
          <c:y val="5.0359712230215826E-2"/>
          <c:w val="0.84322121129048111"/>
          <c:h val="0.69784172661870503"/>
        </c:manualLayout>
      </c:layout>
      <c:barChart>
        <c:barDir val="col"/>
        <c:grouping val="stacked"/>
        <c:varyColors val="0"/>
        <c:ser>
          <c:idx val="0"/>
          <c:order val="0"/>
          <c:tx>
            <c:strRef>
              <c:f>'Figure 2.1.26'!$B$4</c:f>
              <c:strCache>
                <c:ptCount val="1"/>
                <c:pt idx="0">
                  <c:v>Domestic government debt </c:v>
                </c:pt>
              </c:strCache>
            </c:strRef>
          </c:tx>
          <c:spPr>
            <a:solidFill>
              <a:srgbClr val="9999FF"/>
            </a:solidFill>
            <a:ln w="12700">
              <a:solidFill>
                <a:srgbClr val="000000"/>
              </a:solidFill>
              <a:prstDash val="solid"/>
            </a:ln>
          </c:spPr>
          <c:invertIfNegative val="0"/>
          <c:cat>
            <c:strRef>
              <c:f>'Figure 2.1.26'!$C$3:$Q$3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 кв. 2010</c:v>
                </c:pt>
              </c:strCache>
            </c:strRef>
          </c:cat>
          <c:val>
            <c:numRef>
              <c:f>'Figure 2.1.26'!$C$4:$Q$4</c:f>
              <c:numCache>
                <c:formatCode>#\ ##0.0</c:formatCode>
                <c:ptCount val="15"/>
                <c:pt idx="0">
                  <c:v>398.59927800000003</c:v>
                </c:pt>
                <c:pt idx="1">
                  <c:v>438.61008800000002</c:v>
                </c:pt>
                <c:pt idx="2">
                  <c:v>478.57238799999999</c:v>
                </c:pt>
                <c:pt idx="3">
                  <c:v>511.69307400000002</c:v>
                </c:pt>
                <c:pt idx="4">
                  <c:v>560.18900099999996</c:v>
                </c:pt>
                <c:pt idx="5">
                  <c:v>622.65272985000001</c:v>
                </c:pt>
                <c:pt idx="6">
                  <c:v>731.51496799999995</c:v>
                </c:pt>
                <c:pt idx="7">
                  <c:v>820.20685041943727</c:v>
                </c:pt>
                <c:pt idx="8">
                  <c:v>853.99146190660883</c:v>
                </c:pt>
                <c:pt idx="9">
                  <c:v>960.55112193885759</c:v>
                </c:pt>
                <c:pt idx="10">
                  <c:v>1120.0870635000001</c:v>
                </c:pt>
                <c:pt idx="11">
                  <c:v>1288.9732771400002</c:v>
                </c:pt>
                <c:pt idx="12">
                  <c:v>1373.4145131590346</c:v>
                </c:pt>
                <c:pt idx="13">
                  <c:v>1499.1782448757051</c:v>
                </c:pt>
                <c:pt idx="14">
                  <c:v>1634.9852380627526</c:v>
                </c:pt>
              </c:numCache>
            </c:numRef>
          </c:val>
          <c:extLst>
            <c:ext xmlns:c16="http://schemas.microsoft.com/office/drawing/2014/chart" uri="{C3380CC4-5D6E-409C-BE32-E72D297353CC}">
              <c16:uniqueId val="{00000000-CC60-4731-ADDE-CE3445C3FD35}"/>
            </c:ext>
          </c:extLst>
        </c:ser>
        <c:ser>
          <c:idx val="1"/>
          <c:order val="1"/>
          <c:tx>
            <c:strRef>
              <c:f>'Figure 2.1.26'!$B$5</c:f>
              <c:strCache>
                <c:ptCount val="1"/>
                <c:pt idx="0">
                  <c:v>External government debt </c:v>
                </c:pt>
              </c:strCache>
            </c:strRef>
          </c:tx>
          <c:spPr>
            <a:solidFill>
              <a:srgbClr val="993366"/>
            </a:solidFill>
            <a:ln w="12700">
              <a:solidFill>
                <a:srgbClr val="000000"/>
              </a:solidFill>
              <a:prstDash val="solid"/>
            </a:ln>
          </c:spPr>
          <c:invertIfNegative val="0"/>
          <c:cat>
            <c:strRef>
              <c:f>'Figure 2.1.26'!$C$3:$Q$3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 кв. 2010</c:v>
                </c:pt>
              </c:strCache>
            </c:strRef>
          </c:cat>
          <c:val>
            <c:numRef>
              <c:f>'Figure 2.1.26'!$C$5:$Q$5</c:f>
              <c:numCache>
                <c:formatCode>#\ ##0.0</c:formatCode>
                <c:ptCount val="15"/>
                <c:pt idx="0">
                  <c:v>210.67584299999999</c:v>
                </c:pt>
                <c:pt idx="1">
                  <c:v>165.58198400000001</c:v>
                </c:pt>
                <c:pt idx="2">
                  <c:v>168.14460399999999</c:v>
                </c:pt>
                <c:pt idx="3">
                  <c:v>172.17299199999999</c:v>
                </c:pt>
                <c:pt idx="4">
                  <c:v>181.677942</c:v>
                </c:pt>
                <c:pt idx="5">
                  <c:v>177.44917897349998</c:v>
                </c:pt>
                <c:pt idx="6">
                  <c:v>180.02922599999999</c:v>
                </c:pt>
                <c:pt idx="7">
                  <c:v>195.4233245497</c:v>
                </c:pt>
                <c:pt idx="8">
                  <c:v>238.06006643840001</c:v>
                </c:pt>
                <c:pt idx="9">
                  <c:v>238.31920873136997</c:v>
                </c:pt>
                <c:pt idx="10">
                  <c:v>247.45847519</c:v>
                </c:pt>
                <c:pt idx="11">
                  <c:v>329.07418308188005</c:v>
                </c:pt>
                <c:pt idx="12">
                  <c:v>333.08809344990004</c:v>
                </c:pt>
                <c:pt idx="13">
                  <c:v>344.82466784250772</c:v>
                </c:pt>
                <c:pt idx="14">
                  <c:v>508.92664815075568</c:v>
                </c:pt>
              </c:numCache>
            </c:numRef>
          </c:val>
          <c:extLst>
            <c:ext xmlns:c16="http://schemas.microsoft.com/office/drawing/2014/chart" uri="{C3380CC4-5D6E-409C-BE32-E72D297353CC}">
              <c16:uniqueId val="{00000001-CC60-4731-ADDE-CE3445C3FD35}"/>
            </c:ext>
          </c:extLst>
        </c:ser>
        <c:dLbls>
          <c:showLegendKey val="0"/>
          <c:showVal val="0"/>
          <c:showCatName val="0"/>
          <c:showSerName val="0"/>
          <c:showPercent val="0"/>
          <c:showBubbleSize val="0"/>
        </c:dLbls>
        <c:gapWidth val="150"/>
        <c:overlap val="100"/>
        <c:axId val="554540320"/>
        <c:axId val="1"/>
      </c:barChart>
      <c:catAx>
        <c:axId val="554540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59322033898305E-2"/>
              <c:y val="0.291366906474820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40320"/>
        <c:crosses val="autoZero"/>
        <c:crossBetween val="between"/>
      </c:valAx>
      <c:spPr>
        <a:solidFill>
          <a:srgbClr val="FFFFFF"/>
        </a:solidFill>
        <a:ln w="25400">
          <a:noFill/>
        </a:ln>
      </c:spPr>
    </c:plotArea>
    <c:legend>
      <c:legendPos val="b"/>
      <c:layout>
        <c:manualLayout>
          <c:xMode val="edge"/>
          <c:yMode val="edge"/>
          <c:wMode val="edge"/>
          <c:hMode val="edge"/>
          <c:x val="5.0847457627118647E-2"/>
          <c:y val="0.90287769784172667"/>
          <c:w val="0.95127207615997145"/>
          <c:h val="0.989208633093525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85375494071151E-2"/>
          <c:y val="3.9436673961094244E-2"/>
          <c:w val="0.87944664031620556"/>
          <c:h val="0.6281698780945727"/>
        </c:manualLayout>
      </c:layout>
      <c:barChart>
        <c:barDir val="col"/>
        <c:grouping val="clustered"/>
        <c:varyColors val="0"/>
        <c:ser>
          <c:idx val="0"/>
          <c:order val="0"/>
          <c:tx>
            <c:strRef>
              <c:f>'Figure 2.1.27'!$B$4</c:f>
              <c:strCache>
                <c:ptCount val="1"/>
                <c:pt idx="0">
                  <c:v>Deficit to GDP ratio</c:v>
                </c:pt>
              </c:strCache>
            </c:strRef>
          </c:tx>
          <c:spPr>
            <a:solidFill>
              <a:srgbClr val="9999FF"/>
            </a:solidFill>
            <a:ln w="12700">
              <a:solidFill>
                <a:srgbClr val="000000"/>
              </a:solidFill>
              <a:prstDash val="solid"/>
            </a:ln>
          </c:spPr>
          <c:invertIfNegative val="0"/>
          <c:cat>
            <c:strRef>
              <c:f>'Figure 2.1.27'!$C$3:$Q$3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2.1.27'!$C$4:$Q$4</c:f>
              <c:numCache>
                <c:formatCode>0.0</c:formatCode>
                <c:ptCount val="15"/>
                <c:pt idx="0">
                  <c:v>-3.33942247038711</c:v>
                </c:pt>
                <c:pt idx="1">
                  <c:v>0.22637453028292714</c:v>
                </c:pt>
                <c:pt idx="2">
                  <c:v>-1.1790152441769144</c:v>
                </c:pt>
                <c:pt idx="3">
                  <c:v>-2.5281594286532818</c:v>
                </c:pt>
                <c:pt idx="4">
                  <c:v>0.72181494182357975</c:v>
                </c:pt>
                <c:pt idx="5">
                  <c:v>-3.3940735178435282</c:v>
                </c:pt>
                <c:pt idx="6">
                  <c:v>-2.6008197253709056</c:v>
                </c:pt>
                <c:pt idx="7">
                  <c:v>-2.3809868468227133</c:v>
                </c:pt>
                <c:pt idx="8">
                  <c:v>2.8569515928542697</c:v>
                </c:pt>
                <c:pt idx="9">
                  <c:v>-4.992398232469621</c:v>
                </c:pt>
                <c:pt idx="10">
                  <c:v>-3.2141856188207965</c:v>
                </c:pt>
                <c:pt idx="11">
                  <c:v>-4.3640437708581601</c:v>
                </c:pt>
                <c:pt idx="12">
                  <c:v>-0.51890081057475501</c:v>
                </c:pt>
                <c:pt idx="13">
                  <c:v>-3.819584836472012</c:v>
                </c:pt>
                <c:pt idx="14">
                  <c:v>-4.2576573651701564</c:v>
                </c:pt>
              </c:numCache>
            </c:numRef>
          </c:val>
          <c:extLst>
            <c:ext xmlns:c16="http://schemas.microsoft.com/office/drawing/2014/chart" uri="{C3380CC4-5D6E-409C-BE32-E72D297353CC}">
              <c16:uniqueId val="{00000000-5B50-4093-9D89-B189A8DE3423}"/>
            </c:ext>
          </c:extLst>
        </c:ser>
        <c:ser>
          <c:idx val="1"/>
          <c:order val="1"/>
          <c:tx>
            <c:strRef>
              <c:f>'Figure 2.1.27'!$B$5</c:f>
              <c:strCache>
                <c:ptCount val="1"/>
                <c:pt idx="0">
                  <c:v>Non-oil deficit* to GDP</c:v>
                </c:pt>
              </c:strCache>
            </c:strRef>
          </c:tx>
          <c:spPr>
            <a:solidFill>
              <a:srgbClr val="993366"/>
            </a:solidFill>
            <a:ln w="12700">
              <a:solidFill>
                <a:srgbClr val="000000"/>
              </a:solidFill>
              <a:prstDash val="solid"/>
            </a:ln>
          </c:spPr>
          <c:invertIfNegative val="0"/>
          <c:cat>
            <c:strRef>
              <c:f>'Figure 2.1.27'!$C$3:$Q$3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2.1.27'!$C$5:$Q$5</c:f>
              <c:numCache>
                <c:formatCode>0.0</c:formatCode>
                <c:ptCount val="15"/>
                <c:pt idx="0">
                  <c:v>-4.7983030062554564</c:v>
                </c:pt>
                <c:pt idx="1">
                  <c:v>-3.6310988697246436</c:v>
                </c:pt>
                <c:pt idx="2">
                  <c:v>-3.3556052176642823</c:v>
                </c:pt>
                <c:pt idx="3">
                  <c:v>-3.2812437362347726</c:v>
                </c:pt>
                <c:pt idx="4">
                  <c:v>-3.7368412179626844</c:v>
                </c:pt>
                <c:pt idx="5">
                  <c:v>-8.36855647625279</c:v>
                </c:pt>
                <c:pt idx="6">
                  <c:v>-5.2503949201367357</c:v>
                </c:pt>
                <c:pt idx="7">
                  <c:v>-16.710967987651159</c:v>
                </c:pt>
                <c:pt idx="8">
                  <c:v>-5.3256478933177602</c:v>
                </c:pt>
                <c:pt idx="9">
                  <c:v>-14.580532325480156</c:v>
                </c:pt>
                <c:pt idx="10">
                  <c:v>-10.176981941666311</c:v>
                </c:pt>
                <c:pt idx="11">
                  <c:v>-7.6491361305991017</c:v>
                </c:pt>
                <c:pt idx="12">
                  <c:v>-8.7514989675567278</c:v>
                </c:pt>
                <c:pt idx="13">
                  <c:v>-11.27648254982798</c:v>
                </c:pt>
                <c:pt idx="14">
                  <c:v>-12.954115543990719</c:v>
                </c:pt>
              </c:numCache>
            </c:numRef>
          </c:val>
          <c:extLst>
            <c:ext xmlns:c16="http://schemas.microsoft.com/office/drawing/2014/chart" uri="{C3380CC4-5D6E-409C-BE32-E72D297353CC}">
              <c16:uniqueId val="{00000001-5B50-4093-9D89-B189A8DE3423}"/>
            </c:ext>
          </c:extLst>
        </c:ser>
        <c:dLbls>
          <c:showLegendKey val="0"/>
          <c:showVal val="0"/>
          <c:showCatName val="0"/>
          <c:showSerName val="0"/>
          <c:showPercent val="0"/>
          <c:showBubbleSize val="0"/>
        </c:dLbls>
        <c:gapWidth val="150"/>
        <c:axId val="554546880"/>
        <c:axId val="1"/>
      </c:barChart>
      <c:lineChart>
        <c:grouping val="standard"/>
        <c:varyColors val="0"/>
        <c:ser>
          <c:idx val="2"/>
          <c:order val="2"/>
          <c:tx>
            <c:strRef>
              <c:f>'Figure 2.1.27'!$B$6</c:f>
              <c:strCache>
                <c:ptCount val="1"/>
                <c:pt idx="0">
                  <c:v>State debt to GDP</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cat>
            <c:strRef>
              <c:f>'Figure 2.1.27'!$C$3:$Q$3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2.1.27'!$C$6:$Q$6</c:f>
              <c:numCache>
                <c:formatCode>0.0</c:formatCode>
                <c:ptCount val="15"/>
                <c:pt idx="0">
                  <c:v>13.569138989790867</c:v>
                </c:pt>
                <c:pt idx="1">
                  <c:v>12.950770631118722</c:v>
                </c:pt>
                <c:pt idx="2">
                  <c:v>8.6898563609753037</c:v>
                </c:pt>
                <c:pt idx="3">
                  <c:v>7.1440308381597397</c:v>
                </c:pt>
                <c:pt idx="4">
                  <c:v>7.5576652156804132</c:v>
                </c:pt>
                <c:pt idx="5">
                  <c:v>7.7876033892670087</c:v>
                </c:pt>
                <c:pt idx="6">
                  <c:v>8.8510551136829818</c:v>
                </c:pt>
                <c:pt idx="7">
                  <c:v>8.2875698342089557</c:v>
                </c:pt>
                <c:pt idx="8">
                  <c:v>8.0871643350978601</c:v>
                </c:pt>
                <c:pt idx="9">
                  <c:v>8.6488695101668576</c:v>
                </c:pt>
                <c:pt idx="10">
                  <c:v>10.020872222145158</c:v>
                </c:pt>
                <c:pt idx="11">
                  <c:v>12.311133418760868</c:v>
                </c:pt>
                <c:pt idx="12">
                  <c:v>14.582851701177335</c:v>
                </c:pt>
                <c:pt idx="13">
                  <c:v>14.598808563061727</c:v>
                </c:pt>
                <c:pt idx="14">
                  <c:v>15.775132923840452</c:v>
                </c:pt>
              </c:numCache>
            </c:numRef>
          </c:val>
          <c:smooth val="0"/>
          <c:extLst>
            <c:ext xmlns:c16="http://schemas.microsoft.com/office/drawing/2014/chart" uri="{C3380CC4-5D6E-409C-BE32-E72D297353CC}">
              <c16:uniqueId val="{00000002-5B50-4093-9D89-B189A8DE3423}"/>
            </c:ext>
          </c:extLst>
        </c:ser>
        <c:ser>
          <c:idx val="3"/>
          <c:order val="3"/>
          <c:tx>
            <c:strRef>
              <c:f>'Figure 2.1.27'!$B$7</c:f>
              <c:strCache>
                <c:ptCount val="1"/>
                <c:pt idx="0">
                  <c:v>Government expenditures to GDP</c:v>
                </c:pt>
              </c:strCache>
            </c:strRef>
          </c:tx>
          <c:spPr>
            <a:ln w="12700">
              <a:solidFill>
                <a:srgbClr val="3366FF"/>
              </a:solidFill>
              <a:prstDash val="solid"/>
            </a:ln>
          </c:spPr>
          <c:marker>
            <c:symbol val="none"/>
          </c:marker>
          <c:cat>
            <c:strRef>
              <c:f>'Figure 2.1.27'!$C$3:$Q$3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2.1.27'!$C$7:$Q$7</c:f>
              <c:numCache>
                <c:formatCode>0.0</c:formatCode>
                <c:ptCount val="15"/>
                <c:pt idx="0">
                  <c:v>21.142441680396992</c:v>
                </c:pt>
                <c:pt idx="1">
                  <c:v>19.781321862534913</c:v>
                </c:pt>
                <c:pt idx="2">
                  <c:v>20.498933364171769</c:v>
                </c:pt>
                <c:pt idx="3">
                  <c:v>20.842983145877668</c:v>
                </c:pt>
                <c:pt idx="4">
                  <c:v>20.691010078763441</c:v>
                </c:pt>
                <c:pt idx="5">
                  <c:v>20.821547920744806</c:v>
                </c:pt>
                <c:pt idx="6">
                  <c:v>20.606568879874764</c:v>
                </c:pt>
                <c:pt idx="7">
                  <c:v>21.142967702098694</c:v>
                </c:pt>
                <c:pt idx="8">
                  <c:v>21.508208765739152</c:v>
                </c:pt>
                <c:pt idx="9">
                  <c:v>22.827119822495536</c:v>
                </c:pt>
                <c:pt idx="10">
                  <c:v>23.235082664985278</c:v>
                </c:pt>
                <c:pt idx="11">
                  <c:v>22.030326617089361</c:v>
                </c:pt>
                <c:pt idx="12">
                  <c:v>21.454811576543168</c:v>
                </c:pt>
                <c:pt idx="13">
                  <c:v>20.890942876453629</c:v>
                </c:pt>
                <c:pt idx="14">
                  <c:v>21.240022240563714</c:v>
                </c:pt>
              </c:numCache>
            </c:numRef>
          </c:val>
          <c:smooth val="0"/>
          <c:extLst>
            <c:ext xmlns:c16="http://schemas.microsoft.com/office/drawing/2014/chart" uri="{C3380CC4-5D6E-409C-BE32-E72D297353CC}">
              <c16:uniqueId val="{00000003-5B50-4093-9D89-B189A8DE3423}"/>
            </c:ext>
          </c:extLst>
        </c:ser>
        <c:ser>
          <c:idx val="4"/>
          <c:order val="4"/>
          <c:tx>
            <c:strRef>
              <c:f>'Figure 2.1.27'!$B$8</c:f>
              <c:strCache>
                <c:ptCount val="1"/>
                <c:pt idx="0">
                  <c:v>Receipts to GDP</c:v>
                </c:pt>
              </c:strCache>
            </c:strRef>
          </c:tx>
          <c:spPr>
            <a:ln w="12700">
              <a:solidFill>
                <a:srgbClr val="FF8080"/>
              </a:solidFill>
              <a:prstDash val="solid"/>
            </a:ln>
          </c:spPr>
          <c:marker>
            <c:symbol val="none"/>
          </c:marker>
          <c:cat>
            <c:strRef>
              <c:f>'Figure 2.1.27'!$C$3:$Q$3</c:f>
              <c:strCache>
                <c:ptCount val="15"/>
                <c:pt idx="0">
                  <c:v>1 Q 2007</c:v>
                </c:pt>
                <c:pt idx="1">
                  <c:v>2Q. 2007</c:v>
                </c:pt>
                <c:pt idx="2">
                  <c:v>3Q 2007</c:v>
                </c:pt>
                <c:pt idx="3">
                  <c:v>4Q 2007</c:v>
                </c:pt>
                <c:pt idx="4">
                  <c:v>1Q 2008</c:v>
                </c:pt>
                <c:pt idx="5">
                  <c:v>2Q 2008</c:v>
                </c:pt>
                <c:pt idx="6">
                  <c:v>3Q 2008</c:v>
                </c:pt>
                <c:pt idx="7">
                  <c:v>4Q 2008</c:v>
                </c:pt>
                <c:pt idx="8">
                  <c:v>1Q 2009</c:v>
                </c:pt>
                <c:pt idx="9">
                  <c:v>2Q 2009</c:v>
                </c:pt>
                <c:pt idx="10">
                  <c:v>3Q 2009</c:v>
                </c:pt>
                <c:pt idx="11">
                  <c:v>4Q 2009</c:v>
                </c:pt>
                <c:pt idx="12">
                  <c:v>1Q 2010</c:v>
                </c:pt>
                <c:pt idx="13">
                  <c:v>2Q 2010</c:v>
                </c:pt>
                <c:pt idx="14">
                  <c:v>3Q 2010</c:v>
                </c:pt>
              </c:strCache>
            </c:strRef>
          </c:cat>
          <c:val>
            <c:numRef>
              <c:f>'Figure 2.1.27'!$C$8:$Q$8</c:f>
              <c:numCache>
                <c:formatCode>0.0</c:formatCode>
                <c:ptCount val="15"/>
                <c:pt idx="0">
                  <c:v>22.143707871105306</c:v>
                </c:pt>
                <c:pt idx="1">
                  <c:v>21.049359684377425</c:v>
                </c:pt>
                <c:pt idx="2">
                  <c:v>21.880176951990745</c:v>
                </c:pt>
                <c:pt idx="3">
                  <c:v>22.4740873698053</c:v>
                </c:pt>
                <c:pt idx="4">
                  <c:v>22.507433573876728</c:v>
                </c:pt>
                <c:pt idx="5">
                  <c:v>21.955111196454034</c:v>
                </c:pt>
                <c:pt idx="6">
                  <c:v>21.515842368991272</c:v>
                </c:pt>
                <c:pt idx="7">
                  <c:v>25.131942828192894</c:v>
                </c:pt>
                <c:pt idx="8">
                  <c:v>25.692026207182515</c:v>
                </c:pt>
                <c:pt idx="9">
                  <c:v>26.571173568320351</c:v>
                </c:pt>
                <c:pt idx="10">
                  <c:v>26.413227561039172</c:v>
                </c:pt>
                <c:pt idx="11">
                  <c:v>20.610403624730093</c:v>
                </c:pt>
                <c:pt idx="12">
                  <c:v>20.13212826932126</c:v>
                </c:pt>
                <c:pt idx="13">
                  <c:v>19.757042475826687</c:v>
                </c:pt>
                <c:pt idx="14">
                  <c:v>20.168361485816408</c:v>
                </c:pt>
              </c:numCache>
            </c:numRef>
          </c:val>
          <c:smooth val="0"/>
          <c:extLst>
            <c:ext xmlns:c16="http://schemas.microsoft.com/office/drawing/2014/chart" uri="{C3380CC4-5D6E-409C-BE32-E72D297353CC}">
              <c16:uniqueId val="{00000004-5B50-4093-9D89-B189A8DE3423}"/>
            </c:ext>
          </c:extLst>
        </c:ser>
        <c:dLbls>
          <c:showLegendKey val="0"/>
          <c:showVal val="0"/>
          <c:showCatName val="0"/>
          <c:showSerName val="0"/>
          <c:showPercent val="0"/>
          <c:showBubbleSize val="0"/>
        </c:dLbls>
        <c:marker val="1"/>
        <c:smooth val="0"/>
        <c:axId val="554546880"/>
        <c:axId val="1"/>
      </c:lineChart>
      <c:catAx>
        <c:axId val="55454688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81422924901186E-3"/>
              <c:y val="0.33521185908099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46880"/>
        <c:crosses val="autoZero"/>
        <c:crossBetween val="between"/>
      </c:valAx>
      <c:spPr>
        <a:solidFill>
          <a:srgbClr val="FFFFFF"/>
        </a:solidFill>
        <a:ln w="25400">
          <a:noFill/>
        </a:ln>
      </c:spPr>
    </c:plotArea>
    <c:legend>
      <c:legendPos val="b"/>
      <c:layout>
        <c:manualLayout>
          <c:xMode val="edge"/>
          <c:yMode val="edge"/>
          <c:wMode val="edge"/>
          <c:hMode val="edge"/>
          <c:x val="3.3596837944664032E-2"/>
          <c:y val="0.85633921111973677"/>
          <c:w val="0.95652173913043481"/>
          <c:h val="0.9915507744630512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8795180722893"/>
          <c:y val="0.12307692307692308"/>
          <c:w val="0.84337349397590367"/>
          <c:h val="0.54871794871794877"/>
        </c:manualLayout>
      </c:layout>
      <c:lineChart>
        <c:grouping val="standard"/>
        <c:varyColors val="0"/>
        <c:ser>
          <c:idx val="0"/>
          <c:order val="0"/>
          <c:tx>
            <c:strRef>
              <c:f>'Figure 2.1.2'!$C$4</c:f>
              <c:strCache>
                <c:ptCount val="1"/>
                <c:pt idx="0">
                  <c:v>Exports</c:v>
                </c:pt>
              </c:strCache>
            </c:strRef>
          </c:tx>
          <c:spPr>
            <a:ln w="25400">
              <a:solidFill>
                <a:srgbClr val="000080"/>
              </a:solidFill>
              <a:prstDash val="solid"/>
            </a:ln>
          </c:spPr>
          <c:marker>
            <c:symbol val="none"/>
          </c:marker>
          <c:cat>
            <c:strRef>
              <c:f>'Figure 2.1.2'!$B$89:$B$133</c:f>
              <c:strCache>
                <c:ptCount val="45"/>
                <c:pt idx="0">
                  <c:v>Jan.07</c:v>
                </c:pt>
                <c:pt idx="1">
                  <c:v>Feb-07</c:v>
                </c:pt>
                <c:pt idx="2">
                  <c:v>Mar-07</c:v>
                </c:pt>
                <c:pt idx="3">
                  <c:v>Apr.07</c:v>
                </c:pt>
                <c:pt idx="4">
                  <c:v>May-07</c:v>
                </c:pt>
                <c:pt idx="5">
                  <c:v>Jun-07</c:v>
                </c:pt>
                <c:pt idx="6">
                  <c:v>Jul.07</c:v>
                </c:pt>
                <c:pt idx="7">
                  <c:v>Aug-07</c:v>
                </c:pt>
                <c:pt idx="8">
                  <c:v>Sep-07</c:v>
                </c:pt>
                <c:pt idx="9">
                  <c:v>Oct.07</c:v>
                </c:pt>
                <c:pt idx="10">
                  <c:v>Nov-07</c:v>
                </c:pt>
                <c:pt idx="11">
                  <c:v>Dec-07</c:v>
                </c:pt>
                <c:pt idx="12">
                  <c:v>Jan.08</c:v>
                </c:pt>
                <c:pt idx="13">
                  <c:v>Feb-08</c:v>
                </c:pt>
                <c:pt idx="14">
                  <c:v>Mar-08</c:v>
                </c:pt>
                <c:pt idx="15">
                  <c:v>Apr.08</c:v>
                </c:pt>
                <c:pt idx="16">
                  <c:v>May-08</c:v>
                </c:pt>
                <c:pt idx="17">
                  <c:v>Jun-08</c:v>
                </c:pt>
                <c:pt idx="18">
                  <c:v>Jul.08</c:v>
                </c:pt>
                <c:pt idx="19">
                  <c:v>Aug-08</c:v>
                </c:pt>
                <c:pt idx="20">
                  <c:v>Sep-08</c:v>
                </c:pt>
                <c:pt idx="21">
                  <c:v>Oct.08</c:v>
                </c:pt>
                <c:pt idx="22">
                  <c:v>Nov-08</c:v>
                </c:pt>
                <c:pt idx="23">
                  <c:v>Dec-08</c:v>
                </c:pt>
                <c:pt idx="24">
                  <c:v>Jan.09</c:v>
                </c:pt>
                <c:pt idx="25">
                  <c:v>Feb-09</c:v>
                </c:pt>
                <c:pt idx="26">
                  <c:v>Mar-09</c:v>
                </c:pt>
                <c:pt idx="27">
                  <c:v>Apr.09</c:v>
                </c:pt>
                <c:pt idx="28">
                  <c:v>May-09</c:v>
                </c:pt>
                <c:pt idx="29">
                  <c:v>Jun-09</c:v>
                </c:pt>
                <c:pt idx="30">
                  <c:v>Jul.09</c:v>
                </c:pt>
                <c:pt idx="31">
                  <c:v>Aug-09</c:v>
                </c:pt>
                <c:pt idx="32">
                  <c:v>Sep-09</c:v>
                </c:pt>
                <c:pt idx="33">
                  <c:v>Oct.09</c:v>
                </c:pt>
                <c:pt idx="34">
                  <c:v>Nov-09</c:v>
                </c:pt>
                <c:pt idx="35">
                  <c:v>Dec-09</c:v>
                </c:pt>
                <c:pt idx="36">
                  <c:v>Jan.10</c:v>
                </c:pt>
                <c:pt idx="37">
                  <c:v>Feb-10</c:v>
                </c:pt>
                <c:pt idx="38">
                  <c:v>Mar-10</c:v>
                </c:pt>
                <c:pt idx="39">
                  <c:v>Apr.10</c:v>
                </c:pt>
                <c:pt idx="40">
                  <c:v>May-10</c:v>
                </c:pt>
                <c:pt idx="41">
                  <c:v>Jun-10</c:v>
                </c:pt>
                <c:pt idx="42">
                  <c:v>Jul.10</c:v>
                </c:pt>
                <c:pt idx="43">
                  <c:v>Aug-10</c:v>
                </c:pt>
                <c:pt idx="44">
                  <c:v>Sep-10</c:v>
                </c:pt>
              </c:strCache>
            </c:strRef>
          </c:cat>
          <c:val>
            <c:numRef>
              <c:f>'Figure 2.1.2'!$C$89:$C$133</c:f>
              <c:numCache>
                <c:formatCode>General</c:formatCode>
                <c:ptCount val="45"/>
                <c:pt idx="0">
                  <c:v>149.27000000000001</c:v>
                </c:pt>
                <c:pt idx="1">
                  <c:v>150.18</c:v>
                </c:pt>
                <c:pt idx="2">
                  <c:v>148.51</c:v>
                </c:pt>
                <c:pt idx="3">
                  <c:v>148.99</c:v>
                </c:pt>
                <c:pt idx="4">
                  <c:v>150.21</c:v>
                </c:pt>
                <c:pt idx="5">
                  <c:v>151.47</c:v>
                </c:pt>
                <c:pt idx="6">
                  <c:v>150.91999999999999</c:v>
                </c:pt>
                <c:pt idx="7">
                  <c:v>154.66999999999999</c:v>
                </c:pt>
                <c:pt idx="8">
                  <c:v>152.4</c:v>
                </c:pt>
                <c:pt idx="9">
                  <c:v>155.80000000000001</c:v>
                </c:pt>
                <c:pt idx="10">
                  <c:v>158.32</c:v>
                </c:pt>
                <c:pt idx="11">
                  <c:v>156.74</c:v>
                </c:pt>
                <c:pt idx="12">
                  <c:v>162.44</c:v>
                </c:pt>
                <c:pt idx="13">
                  <c:v>162.12</c:v>
                </c:pt>
                <c:pt idx="14">
                  <c:v>158.93</c:v>
                </c:pt>
                <c:pt idx="15">
                  <c:v>163.34</c:v>
                </c:pt>
                <c:pt idx="16">
                  <c:v>161.76</c:v>
                </c:pt>
                <c:pt idx="17">
                  <c:v>158.97</c:v>
                </c:pt>
                <c:pt idx="18">
                  <c:v>160.76</c:v>
                </c:pt>
                <c:pt idx="19">
                  <c:v>158.94</c:v>
                </c:pt>
                <c:pt idx="20">
                  <c:v>155.79</c:v>
                </c:pt>
                <c:pt idx="21">
                  <c:v>155.77000000000001</c:v>
                </c:pt>
                <c:pt idx="22">
                  <c:v>143.12</c:v>
                </c:pt>
                <c:pt idx="23">
                  <c:v>135.27000000000001</c:v>
                </c:pt>
                <c:pt idx="24">
                  <c:v>129.96</c:v>
                </c:pt>
                <c:pt idx="25">
                  <c:v>131.99</c:v>
                </c:pt>
                <c:pt idx="26">
                  <c:v>132.72999999999999</c:v>
                </c:pt>
                <c:pt idx="27">
                  <c:v>132.97</c:v>
                </c:pt>
                <c:pt idx="28">
                  <c:v>131.15</c:v>
                </c:pt>
                <c:pt idx="29">
                  <c:v>133.24</c:v>
                </c:pt>
                <c:pt idx="30">
                  <c:v>136.34</c:v>
                </c:pt>
                <c:pt idx="31">
                  <c:v>135.38999999999999</c:v>
                </c:pt>
                <c:pt idx="32">
                  <c:v>139.84</c:v>
                </c:pt>
                <c:pt idx="33">
                  <c:v>143.24</c:v>
                </c:pt>
                <c:pt idx="34">
                  <c:v>144.57</c:v>
                </c:pt>
                <c:pt idx="35">
                  <c:v>150.33000000000001</c:v>
                </c:pt>
                <c:pt idx="36">
                  <c:v>150.63999999999999</c:v>
                </c:pt>
                <c:pt idx="37">
                  <c:v>152.83000000000001</c:v>
                </c:pt>
                <c:pt idx="38">
                  <c:v>157.63999999999999</c:v>
                </c:pt>
                <c:pt idx="39">
                  <c:v>156.63</c:v>
                </c:pt>
                <c:pt idx="40">
                  <c:v>160.37</c:v>
                </c:pt>
                <c:pt idx="41">
                  <c:v>161</c:v>
                </c:pt>
                <c:pt idx="42">
                  <c:v>159.43</c:v>
                </c:pt>
                <c:pt idx="43">
                  <c:v>160.62</c:v>
                </c:pt>
                <c:pt idx="44">
                  <c:v>159.91</c:v>
                </c:pt>
              </c:numCache>
            </c:numRef>
          </c:val>
          <c:smooth val="0"/>
          <c:extLst>
            <c:ext xmlns:c16="http://schemas.microsoft.com/office/drawing/2014/chart" uri="{C3380CC4-5D6E-409C-BE32-E72D297353CC}">
              <c16:uniqueId val="{00000000-07B2-4D28-9FF9-9451451FCF75}"/>
            </c:ext>
          </c:extLst>
        </c:ser>
        <c:ser>
          <c:idx val="1"/>
          <c:order val="1"/>
          <c:tx>
            <c:strRef>
              <c:f>'Figure 2.1.2'!$D$4</c:f>
              <c:strCache>
                <c:ptCount val="1"/>
                <c:pt idx="0">
                  <c:v>Imports</c:v>
                </c:pt>
              </c:strCache>
            </c:strRef>
          </c:tx>
          <c:spPr>
            <a:ln w="25400">
              <a:solidFill>
                <a:srgbClr val="FF00FF"/>
              </a:solidFill>
              <a:prstDash val="solid"/>
            </a:ln>
          </c:spPr>
          <c:marker>
            <c:symbol val="none"/>
          </c:marker>
          <c:cat>
            <c:strRef>
              <c:f>'Figure 2.1.2'!$B$89:$B$133</c:f>
              <c:strCache>
                <c:ptCount val="45"/>
                <c:pt idx="0">
                  <c:v>Jan.07</c:v>
                </c:pt>
                <c:pt idx="1">
                  <c:v>Feb-07</c:v>
                </c:pt>
                <c:pt idx="2">
                  <c:v>Mar-07</c:v>
                </c:pt>
                <c:pt idx="3">
                  <c:v>Apr.07</c:v>
                </c:pt>
                <c:pt idx="4">
                  <c:v>May-07</c:v>
                </c:pt>
                <c:pt idx="5">
                  <c:v>Jun-07</c:v>
                </c:pt>
                <c:pt idx="6">
                  <c:v>Jul.07</c:v>
                </c:pt>
                <c:pt idx="7">
                  <c:v>Aug-07</c:v>
                </c:pt>
                <c:pt idx="8">
                  <c:v>Sep-07</c:v>
                </c:pt>
                <c:pt idx="9">
                  <c:v>Oct.07</c:v>
                </c:pt>
                <c:pt idx="10">
                  <c:v>Nov-07</c:v>
                </c:pt>
                <c:pt idx="11">
                  <c:v>Dec-07</c:v>
                </c:pt>
                <c:pt idx="12">
                  <c:v>Jan.08</c:v>
                </c:pt>
                <c:pt idx="13">
                  <c:v>Feb-08</c:v>
                </c:pt>
                <c:pt idx="14">
                  <c:v>Mar-08</c:v>
                </c:pt>
                <c:pt idx="15">
                  <c:v>Apr.08</c:v>
                </c:pt>
                <c:pt idx="16">
                  <c:v>May-08</c:v>
                </c:pt>
                <c:pt idx="17">
                  <c:v>Jun-08</c:v>
                </c:pt>
                <c:pt idx="18">
                  <c:v>Jul.08</c:v>
                </c:pt>
                <c:pt idx="19">
                  <c:v>Aug-08</c:v>
                </c:pt>
                <c:pt idx="20">
                  <c:v>Sep-08</c:v>
                </c:pt>
                <c:pt idx="21">
                  <c:v>Oct.08</c:v>
                </c:pt>
                <c:pt idx="22">
                  <c:v>Nov-08</c:v>
                </c:pt>
                <c:pt idx="23">
                  <c:v>Dec-08</c:v>
                </c:pt>
                <c:pt idx="24">
                  <c:v>Jan.09</c:v>
                </c:pt>
                <c:pt idx="25">
                  <c:v>Feb-09</c:v>
                </c:pt>
                <c:pt idx="26">
                  <c:v>Mar-09</c:v>
                </c:pt>
                <c:pt idx="27">
                  <c:v>Apr.09</c:v>
                </c:pt>
                <c:pt idx="28">
                  <c:v>May-09</c:v>
                </c:pt>
                <c:pt idx="29">
                  <c:v>Jun-09</c:v>
                </c:pt>
                <c:pt idx="30">
                  <c:v>Jul.09</c:v>
                </c:pt>
                <c:pt idx="31">
                  <c:v>Aug-09</c:v>
                </c:pt>
                <c:pt idx="32">
                  <c:v>Sep-09</c:v>
                </c:pt>
                <c:pt idx="33">
                  <c:v>Oct.09</c:v>
                </c:pt>
                <c:pt idx="34">
                  <c:v>Nov-09</c:v>
                </c:pt>
                <c:pt idx="35">
                  <c:v>Dec-09</c:v>
                </c:pt>
                <c:pt idx="36">
                  <c:v>Jan.10</c:v>
                </c:pt>
                <c:pt idx="37">
                  <c:v>Feb-10</c:v>
                </c:pt>
                <c:pt idx="38">
                  <c:v>Mar-10</c:v>
                </c:pt>
                <c:pt idx="39">
                  <c:v>Apr.10</c:v>
                </c:pt>
                <c:pt idx="40">
                  <c:v>May-10</c:v>
                </c:pt>
                <c:pt idx="41">
                  <c:v>Jun-10</c:v>
                </c:pt>
                <c:pt idx="42">
                  <c:v>Jul.10</c:v>
                </c:pt>
                <c:pt idx="43">
                  <c:v>Aug-10</c:v>
                </c:pt>
                <c:pt idx="44">
                  <c:v>Sep-10</c:v>
                </c:pt>
              </c:strCache>
            </c:strRef>
          </c:cat>
          <c:val>
            <c:numRef>
              <c:f>'Figure 2.1.2'!$D$89:$D$133</c:f>
              <c:numCache>
                <c:formatCode>General</c:formatCode>
                <c:ptCount val="45"/>
                <c:pt idx="0">
                  <c:v>147.97999999999999</c:v>
                </c:pt>
                <c:pt idx="1">
                  <c:v>150.16999999999999</c:v>
                </c:pt>
                <c:pt idx="2">
                  <c:v>149.77000000000001</c:v>
                </c:pt>
                <c:pt idx="3">
                  <c:v>148.65</c:v>
                </c:pt>
                <c:pt idx="4">
                  <c:v>150.03</c:v>
                </c:pt>
                <c:pt idx="5">
                  <c:v>150.55000000000001</c:v>
                </c:pt>
                <c:pt idx="6">
                  <c:v>150.85</c:v>
                </c:pt>
                <c:pt idx="7">
                  <c:v>152.84</c:v>
                </c:pt>
                <c:pt idx="8">
                  <c:v>150.47</c:v>
                </c:pt>
                <c:pt idx="9">
                  <c:v>154.6</c:v>
                </c:pt>
                <c:pt idx="10">
                  <c:v>156.09</c:v>
                </c:pt>
                <c:pt idx="11">
                  <c:v>154.26</c:v>
                </c:pt>
                <c:pt idx="12">
                  <c:v>159.66</c:v>
                </c:pt>
                <c:pt idx="13">
                  <c:v>160.29</c:v>
                </c:pt>
                <c:pt idx="14">
                  <c:v>156.94</c:v>
                </c:pt>
                <c:pt idx="15">
                  <c:v>161.27000000000001</c:v>
                </c:pt>
                <c:pt idx="16">
                  <c:v>157.84</c:v>
                </c:pt>
                <c:pt idx="17">
                  <c:v>155.87</c:v>
                </c:pt>
                <c:pt idx="18">
                  <c:v>158.25</c:v>
                </c:pt>
                <c:pt idx="19">
                  <c:v>154.83000000000001</c:v>
                </c:pt>
                <c:pt idx="20">
                  <c:v>153.49</c:v>
                </c:pt>
                <c:pt idx="21">
                  <c:v>152.6</c:v>
                </c:pt>
                <c:pt idx="22">
                  <c:v>141.69999999999999</c:v>
                </c:pt>
                <c:pt idx="23">
                  <c:v>134.04</c:v>
                </c:pt>
                <c:pt idx="24">
                  <c:v>130.19999999999999</c:v>
                </c:pt>
                <c:pt idx="25">
                  <c:v>127.9</c:v>
                </c:pt>
                <c:pt idx="26">
                  <c:v>127.54</c:v>
                </c:pt>
                <c:pt idx="27">
                  <c:v>128.74</c:v>
                </c:pt>
                <c:pt idx="28">
                  <c:v>126.64</c:v>
                </c:pt>
                <c:pt idx="29">
                  <c:v>129.13999999999999</c:v>
                </c:pt>
                <c:pt idx="30">
                  <c:v>133.97</c:v>
                </c:pt>
                <c:pt idx="31">
                  <c:v>132.13999999999999</c:v>
                </c:pt>
                <c:pt idx="32">
                  <c:v>137.82</c:v>
                </c:pt>
                <c:pt idx="33">
                  <c:v>139.41999999999999</c:v>
                </c:pt>
                <c:pt idx="34">
                  <c:v>141.84</c:v>
                </c:pt>
                <c:pt idx="35">
                  <c:v>145.37</c:v>
                </c:pt>
                <c:pt idx="36">
                  <c:v>146.01</c:v>
                </c:pt>
                <c:pt idx="37">
                  <c:v>148.13</c:v>
                </c:pt>
                <c:pt idx="38">
                  <c:v>154.72</c:v>
                </c:pt>
                <c:pt idx="39">
                  <c:v>150.87</c:v>
                </c:pt>
                <c:pt idx="40">
                  <c:v>154.4</c:v>
                </c:pt>
                <c:pt idx="41">
                  <c:v>156.01</c:v>
                </c:pt>
                <c:pt idx="42">
                  <c:v>154.22999999999999</c:v>
                </c:pt>
                <c:pt idx="43">
                  <c:v>157.44999999999999</c:v>
                </c:pt>
                <c:pt idx="44">
                  <c:v>156.11000000000001</c:v>
                </c:pt>
              </c:numCache>
            </c:numRef>
          </c:val>
          <c:smooth val="0"/>
          <c:extLst>
            <c:ext xmlns:c16="http://schemas.microsoft.com/office/drawing/2014/chart" uri="{C3380CC4-5D6E-409C-BE32-E72D297353CC}">
              <c16:uniqueId val="{00000001-07B2-4D28-9FF9-9451451FCF75}"/>
            </c:ext>
          </c:extLst>
        </c:ser>
        <c:dLbls>
          <c:showLegendKey val="0"/>
          <c:showVal val="0"/>
          <c:showCatName val="0"/>
          <c:showSerName val="0"/>
          <c:showPercent val="0"/>
          <c:showBubbleSize val="0"/>
        </c:dLbls>
        <c:smooth val="0"/>
        <c:axId val="554519328"/>
        <c:axId val="1"/>
      </c:lineChart>
      <c:catAx>
        <c:axId val="554519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index (2000=100)</a:t>
                </a:r>
              </a:p>
            </c:rich>
          </c:tx>
          <c:layout>
            <c:manualLayout>
              <c:xMode val="edge"/>
              <c:yMode val="edge"/>
              <c:x val="1.2048192771084338E-2"/>
              <c:y val="0.148717948717948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19328"/>
        <c:crosses val="autoZero"/>
        <c:crossBetween val="between"/>
      </c:valAx>
      <c:spPr>
        <a:solidFill>
          <a:srgbClr val="FFFFFF"/>
        </a:solidFill>
        <a:ln w="25400">
          <a:noFill/>
        </a:ln>
      </c:spPr>
    </c:plotArea>
    <c:legend>
      <c:legendPos val="r"/>
      <c:layout>
        <c:manualLayout>
          <c:xMode val="edge"/>
          <c:yMode val="edge"/>
          <c:x val="0.32771084337349399"/>
          <c:y val="0.88205128205128203"/>
          <c:w val="0.33975903614457831"/>
          <c:h val="0.1025641025641025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7726393709389"/>
          <c:y val="5.3231939163498096E-2"/>
          <c:w val="0.84615470511741597"/>
          <c:h val="0.72243346007604559"/>
        </c:manualLayout>
      </c:layout>
      <c:barChart>
        <c:barDir val="col"/>
        <c:grouping val="clustered"/>
        <c:varyColors val="0"/>
        <c:ser>
          <c:idx val="0"/>
          <c:order val="0"/>
          <c:tx>
            <c:strRef>
              <c:f>'Figure 2.1.28'!$B$4</c:f>
              <c:strCache>
                <c:ptCount val="1"/>
                <c:pt idx="0">
                  <c:v>NFRK sources of funds</c:v>
                </c:pt>
              </c:strCache>
            </c:strRef>
          </c:tx>
          <c:spPr>
            <a:solidFill>
              <a:srgbClr val="9999FF"/>
            </a:solidFill>
            <a:ln w="3175">
              <a:solidFill>
                <a:srgbClr val="000000"/>
              </a:solidFill>
              <a:prstDash val="solid"/>
            </a:ln>
          </c:spPr>
          <c:invertIfNegative val="0"/>
          <c:cat>
            <c:strRef>
              <c:f>'Figure 2.1.28'!$C$3:$F$3</c:f>
              <c:strCache>
                <c:ptCount val="4"/>
                <c:pt idx="0">
                  <c:v>2007</c:v>
                </c:pt>
                <c:pt idx="1">
                  <c:v>2008</c:v>
                </c:pt>
                <c:pt idx="2">
                  <c:v>2009</c:v>
                </c:pt>
                <c:pt idx="3">
                  <c:v>9 mon. 2010</c:v>
                </c:pt>
              </c:strCache>
            </c:strRef>
          </c:cat>
          <c:val>
            <c:numRef>
              <c:f>'Figure 2.1.28'!$C$4:$F$4</c:f>
              <c:numCache>
                <c:formatCode>#,##0</c:formatCode>
                <c:ptCount val="4"/>
                <c:pt idx="0">
                  <c:v>1200.470067</c:v>
                </c:pt>
                <c:pt idx="1">
                  <c:v>1604.4622450000002</c:v>
                </c:pt>
                <c:pt idx="2">
                  <c:v>2339.4995320000003</c:v>
                </c:pt>
                <c:pt idx="3" formatCode="0.0">
                  <c:v>1446.4569459999998</c:v>
                </c:pt>
              </c:numCache>
            </c:numRef>
          </c:val>
          <c:extLst>
            <c:ext xmlns:c16="http://schemas.microsoft.com/office/drawing/2014/chart" uri="{C3380CC4-5D6E-409C-BE32-E72D297353CC}">
              <c16:uniqueId val="{00000000-F5AD-468B-8305-3A548E69F148}"/>
            </c:ext>
          </c:extLst>
        </c:ser>
        <c:ser>
          <c:idx val="1"/>
          <c:order val="1"/>
          <c:tx>
            <c:strRef>
              <c:f>'Figure 2.1.28'!$B$5</c:f>
              <c:strCache>
                <c:ptCount val="1"/>
                <c:pt idx="0">
                  <c:v>Use of NFRK funds</c:v>
                </c:pt>
              </c:strCache>
            </c:strRef>
          </c:tx>
          <c:spPr>
            <a:solidFill>
              <a:srgbClr val="993366"/>
            </a:solidFill>
            <a:ln w="12700">
              <a:solidFill>
                <a:srgbClr val="000000"/>
              </a:solidFill>
              <a:prstDash val="solid"/>
            </a:ln>
          </c:spPr>
          <c:invertIfNegative val="0"/>
          <c:cat>
            <c:strRef>
              <c:f>'Figure 2.1.28'!$C$3:$F$3</c:f>
              <c:strCache>
                <c:ptCount val="4"/>
                <c:pt idx="0">
                  <c:v>2007</c:v>
                </c:pt>
                <c:pt idx="1">
                  <c:v>2008</c:v>
                </c:pt>
                <c:pt idx="2">
                  <c:v>2009</c:v>
                </c:pt>
                <c:pt idx="3">
                  <c:v>9 mon. 2010</c:v>
                </c:pt>
              </c:strCache>
            </c:strRef>
          </c:cat>
          <c:val>
            <c:numRef>
              <c:f>'Figure 2.1.28'!$C$5:$F$5</c:f>
              <c:numCache>
                <c:formatCode>#,##0</c:formatCode>
                <c:ptCount val="4"/>
                <c:pt idx="0">
                  <c:v>259.31739600000003</c:v>
                </c:pt>
                <c:pt idx="1">
                  <c:v>1075.0953729999999</c:v>
                </c:pt>
                <c:pt idx="2">
                  <c:v>1107.49803</c:v>
                </c:pt>
                <c:pt idx="3" formatCode="0.0">
                  <c:v>928.10805600000003</c:v>
                </c:pt>
              </c:numCache>
            </c:numRef>
          </c:val>
          <c:extLst>
            <c:ext xmlns:c16="http://schemas.microsoft.com/office/drawing/2014/chart" uri="{C3380CC4-5D6E-409C-BE32-E72D297353CC}">
              <c16:uniqueId val="{00000001-F5AD-468B-8305-3A548E69F148}"/>
            </c:ext>
          </c:extLst>
        </c:ser>
        <c:dLbls>
          <c:showLegendKey val="0"/>
          <c:showVal val="0"/>
          <c:showCatName val="0"/>
          <c:showSerName val="0"/>
          <c:showPercent val="0"/>
          <c:showBubbleSize val="0"/>
        </c:dLbls>
        <c:gapWidth val="150"/>
        <c:axId val="554549176"/>
        <c:axId val="1"/>
      </c:barChart>
      <c:catAx>
        <c:axId val="554549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0395010395010396E-2"/>
              <c:y val="0.296577946768060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49176"/>
        <c:crosses val="autoZero"/>
        <c:crossBetween val="between"/>
      </c:valAx>
      <c:spPr>
        <a:solidFill>
          <a:srgbClr val="FFFFFF"/>
        </a:solidFill>
        <a:ln w="25400">
          <a:noFill/>
        </a:ln>
      </c:spPr>
    </c:plotArea>
    <c:legend>
      <c:legendPos val="b"/>
      <c:layout>
        <c:manualLayout>
          <c:xMode val="edge"/>
          <c:yMode val="edge"/>
          <c:wMode val="edge"/>
          <c:hMode val="edge"/>
          <c:x val="0.16216238043009695"/>
          <c:y val="0.88973384030418246"/>
          <c:w val="0.82120669427756032"/>
          <c:h val="0.9733840304182509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3922114648035"/>
          <c:y val="5.7209662178261747E-2"/>
          <c:w val="0.85378293815909689"/>
          <c:h val="0.5312325773695733"/>
        </c:manualLayout>
      </c:layout>
      <c:lineChart>
        <c:grouping val="standard"/>
        <c:varyColors val="0"/>
        <c:ser>
          <c:idx val="0"/>
          <c:order val="0"/>
          <c:tx>
            <c:strRef>
              <c:f>'Figure 2.2.1'!$B$5</c:f>
              <c:strCache>
                <c:ptCount val="1"/>
                <c:pt idx="0">
                  <c:v>М3/GDP</c:v>
                </c:pt>
              </c:strCache>
            </c:strRef>
          </c:tx>
          <c:spPr>
            <a:ln w="38100">
              <a:solidFill>
                <a:srgbClr val="FF6600"/>
              </a:solidFill>
              <a:prstDash val="solid"/>
            </a:ln>
          </c:spPr>
          <c:marker>
            <c:symbol val="none"/>
          </c:marker>
          <c:cat>
            <c:strRef>
              <c:f>'Figure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'Figure 2.2.1'!$C$5:$R$5</c:f>
              <c:numCache>
                <c:formatCode>General</c:formatCode>
                <c:ptCount val="16"/>
                <c:pt idx="0">
                  <c:v>11.4</c:v>
                </c:pt>
                <c:pt idx="1">
                  <c:v>9.5</c:v>
                </c:pt>
                <c:pt idx="2">
                  <c:v>10.3</c:v>
                </c:pt>
                <c:pt idx="3">
                  <c:v>8.6</c:v>
                </c:pt>
                <c:pt idx="4">
                  <c:v>13.5</c:v>
                </c:pt>
                <c:pt idx="5">
                  <c:v>15.3</c:v>
                </c:pt>
                <c:pt idx="6">
                  <c:v>17.7</c:v>
                </c:pt>
                <c:pt idx="7">
                  <c:v>20.3</c:v>
                </c:pt>
                <c:pt idx="8">
                  <c:v>21.1</c:v>
                </c:pt>
                <c:pt idx="9">
                  <c:v>28.1</c:v>
                </c:pt>
                <c:pt idx="10">
                  <c:v>27.2</c:v>
                </c:pt>
                <c:pt idx="11">
                  <c:v>36.6</c:v>
                </c:pt>
                <c:pt idx="12">
                  <c:v>36.799999999999997</c:v>
                </c:pt>
                <c:pt idx="13" formatCode="0.00">
                  <c:v>39.040910160384001</c:v>
                </c:pt>
                <c:pt idx="14" formatCode="0.00">
                  <c:v>44.036764696368103</c:v>
                </c:pt>
                <c:pt idx="15" formatCode="0.00">
                  <c:v>41.949958317744901</c:v>
                </c:pt>
              </c:numCache>
            </c:numRef>
          </c:val>
          <c:smooth val="0"/>
          <c:extLst>
            <c:ext xmlns:c16="http://schemas.microsoft.com/office/drawing/2014/chart" uri="{C3380CC4-5D6E-409C-BE32-E72D297353CC}">
              <c16:uniqueId val="{00000000-20D7-422E-93C9-AF406159E039}"/>
            </c:ext>
          </c:extLst>
        </c:ser>
        <c:ser>
          <c:idx val="1"/>
          <c:order val="1"/>
          <c:tx>
            <c:strRef>
              <c:f>'Figure 2.2.1'!$B$6</c:f>
              <c:strCache>
                <c:ptCount val="1"/>
                <c:pt idx="0">
                  <c:v>Bank loans to GDP</c:v>
                </c:pt>
              </c:strCache>
            </c:strRef>
          </c:tx>
          <c:spPr>
            <a:ln w="25400">
              <a:solidFill>
                <a:srgbClr val="008000"/>
              </a:solidFill>
              <a:prstDash val="solid"/>
            </a:ln>
          </c:spPr>
          <c:marker>
            <c:symbol val="diamond"/>
            <c:size val="4"/>
            <c:spPr>
              <a:solidFill>
                <a:srgbClr val="00FF00"/>
              </a:solidFill>
              <a:ln>
                <a:solidFill>
                  <a:srgbClr val="008000"/>
                </a:solidFill>
                <a:prstDash val="solid"/>
              </a:ln>
            </c:spPr>
          </c:marker>
          <c:cat>
            <c:strRef>
              <c:f>'Figure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'Figure 2.2.1'!$C$6:$R$6</c:f>
              <c:numCache>
                <c:formatCode>General</c:formatCode>
                <c:ptCount val="16"/>
                <c:pt idx="0">
                  <c:v>6.1</c:v>
                </c:pt>
                <c:pt idx="1">
                  <c:v>4.3</c:v>
                </c:pt>
                <c:pt idx="2">
                  <c:v>4.3</c:v>
                </c:pt>
                <c:pt idx="3">
                  <c:v>5.4</c:v>
                </c:pt>
                <c:pt idx="4">
                  <c:v>7.4</c:v>
                </c:pt>
                <c:pt idx="5">
                  <c:v>10.6</c:v>
                </c:pt>
                <c:pt idx="6">
                  <c:v>15.1</c:v>
                </c:pt>
                <c:pt idx="7">
                  <c:v>17.8</c:v>
                </c:pt>
                <c:pt idx="8">
                  <c:v>21.2</c:v>
                </c:pt>
                <c:pt idx="9">
                  <c:v>25.2</c:v>
                </c:pt>
                <c:pt idx="10">
                  <c:v>34.1</c:v>
                </c:pt>
                <c:pt idx="11">
                  <c:v>46.7</c:v>
                </c:pt>
                <c:pt idx="12">
                  <c:v>57.8</c:v>
                </c:pt>
                <c:pt idx="13" formatCode="0.00">
                  <c:v>46.473085379489198</c:v>
                </c:pt>
                <c:pt idx="14" formatCode="0.00">
                  <c:v>44.958575843242798</c:v>
                </c:pt>
                <c:pt idx="15" formatCode="0.00">
                  <c:v>37.372382734713398</c:v>
                </c:pt>
              </c:numCache>
            </c:numRef>
          </c:val>
          <c:smooth val="0"/>
          <c:extLst>
            <c:ext xmlns:c16="http://schemas.microsoft.com/office/drawing/2014/chart" uri="{C3380CC4-5D6E-409C-BE32-E72D297353CC}">
              <c16:uniqueId val="{00000001-20D7-422E-93C9-AF406159E039}"/>
            </c:ext>
          </c:extLst>
        </c:ser>
        <c:ser>
          <c:idx val="2"/>
          <c:order val="2"/>
          <c:tx>
            <c:strRef>
              <c:f>'Figure 2.2.1'!$B$7</c:f>
              <c:strCache>
                <c:ptCount val="1"/>
                <c:pt idx="0">
                  <c:v>Deposits of residents to GDP</c:v>
                </c:pt>
              </c:strCache>
            </c:strRef>
          </c:tx>
          <c:spPr>
            <a:ln w="38100">
              <a:solidFill>
                <a:srgbClr val="0000FF"/>
              </a:solidFill>
              <a:prstDash val="sysDash"/>
            </a:ln>
          </c:spPr>
          <c:marker>
            <c:symbol val="none"/>
          </c:marker>
          <c:cat>
            <c:strRef>
              <c:f>'Figure 2.2.1'!$C$4:$R$4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'Figure 2.2.1'!$C$7:$R$7</c:f>
              <c:numCache>
                <c:formatCode>General</c:formatCode>
                <c:ptCount val="16"/>
                <c:pt idx="0">
                  <c:v>2.1</c:v>
                </c:pt>
                <c:pt idx="1">
                  <c:v>5.2</c:v>
                </c:pt>
                <c:pt idx="2">
                  <c:v>4.8</c:v>
                </c:pt>
                <c:pt idx="3">
                  <c:v>4.5999999999999996</c:v>
                </c:pt>
                <c:pt idx="4">
                  <c:v>8.5</c:v>
                </c:pt>
                <c:pt idx="5">
                  <c:v>11.2</c:v>
                </c:pt>
                <c:pt idx="6">
                  <c:v>13.7</c:v>
                </c:pt>
                <c:pt idx="7">
                  <c:v>16</c:v>
                </c:pt>
                <c:pt idx="8">
                  <c:v>15.9</c:v>
                </c:pt>
                <c:pt idx="9">
                  <c:v>21.6</c:v>
                </c:pt>
                <c:pt idx="10">
                  <c:v>21.8</c:v>
                </c:pt>
                <c:pt idx="11">
                  <c:v>30.3</c:v>
                </c:pt>
                <c:pt idx="12">
                  <c:v>31</c:v>
                </c:pt>
                <c:pt idx="13" formatCode="0.00">
                  <c:v>33.697068076205802</c:v>
                </c:pt>
                <c:pt idx="14" formatCode="0.00">
                  <c:v>38.073822439662798</c:v>
                </c:pt>
                <c:pt idx="15" formatCode="0.00">
                  <c:v>36.531318998108702</c:v>
                </c:pt>
              </c:numCache>
            </c:numRef>
          </c:val>
          <c:smooth val="0"/>
          <c:extLst>
            <c:ext xmlns:c16="http://schemas.microsoft.com/office/drawing/2014/chart" uri="{C3380CC4-5D6E-409C-BE32-E72D297353CC}">
              <c16:uniqueId val="{00000002-20D7-422E-93C9-AF406159E039}"/>
            </c:ext>
          </c:extLst>
        </c:ser>
        <c:dLbls>
          <c:showLegendKey val="0"/>
          <c:showVal val="0"/>
          <c:showCatName val="0"/>
          <c:showSerName val="0"/>
          <c:showPercent val="0"/>
          <c:showBubbleSize val="0"/>
        </c:dLbls>
        <c:smooth val="0"/>
        <c:axId val="554444872"/>
        <c:axId val="1"/>
      </c:lineChart>
      <c:catAx>
        <c:axId val="554444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667439412713005E-2"/>
              <c:y val="0.269702645194042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44872"/>
        <c:crosses val="autoZero"/>
        <c:crossBetween val="between"/>
      </c:valAx>
      <c:spPr>
        <a:noFill/>
        <a:ln w="12700">
          <a:solidFill>
            <a:srgbClr val="808080"/>
          </a:solidFill>
          <a:prstDash val="solid"/>
        </a:ln>
      </c:spPr>
    </c:plotArea>
    <c:legend>
      <c:legendPos val="r"/>
      <c:layout>
        <c:manualLayout>
          <c:xMode val="edge"/>
          <c:yMode val="edge"/>
          <c:x val="7.1066077919374013E-2"/>
          <c:y val="0.8724314896455827"/>
          <c:w val="0.86040715766670672"/>
          <c:h val="0.1152268005192279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9856801909307"/>
          <c:y val="4.778156996587031E-2"/>
          <c:w val="0.80668257756563244"/>
          <c:h val="0.33788395904436858"/>
        </c:manualLayout>
      </c:layout>
      <c:barChart>
        <c:barDir val="col"/>
        <c:grouping val="clustered"/>
        <c:varyColors val="0"/>
        <c:ser>
          <c:idx val="2"/>
          <c:order val="2"/>
          <c:tx>
            <c:strRef>
              <c:f>'Figure 2.2.2'!$B$7</c:f>
              <c:strCache>
                <c:ptCount val="1"/>
                <c:pt idx="0">
                  <c:v>Banks with 50% or more foreign participation in the authorized capital</c:v>
                </c:pt>
              </c:strCache>
            </c:strRef>
          </c:tx>
          <c:spPr>
            <a:gradFill rotWithShape="0">
              <a:gsLst>
                <a:gs pos="0">
                  <a:srgbClr val="333399"/>
                </a:gs>
                <a:gs pos="100000">
                  <a:srgbClr val="0000FF"/>
                </a:gs>
              </a:gsLst>
              <a:lin ang="0" scaled="1"/>
            </a:gradFill>
            <a:ln w="25400">
              <a:noFill/>
            </a:ln>
          </c:spPr>
          <c:invertIfNegative val="0"/>
          <c:cat>
            <c:strRef>
              <c:f>'Figure 2.2.2'!$C$4:$E$4</c:f>
              <c:strCache>
                <c:ptCount val="3"/>
                <c:pt idx="0">
                  <c:v>2008</c:v>
                </c:pt>
                <c:pt idx="1">
                  <c:v>2009</c:v>
                </c:pt>
                <c:pt idx="2">
                  <c:v>01.10.2010*</c:v>
                </c:pt>
              </c:strCache>
            </c:strRef>
          </c:cat>
          <c:val>
            <c:numRef>
              <c:f>'Figure 2.2.2'!$C$7:$E$7</c:f>
              <c:numCache>
                <c:formatCode>0.00%</c:formatCode>
                <c:ptCount val="3"/>
                <c:pt idx="0">
                  <c:v>1.0080695312535481</c:v>
                </c:pt>
                <c:pt idx="1">
                  <c:v>1.2259171341567812</c:v>
                </c:pt>
                <c:pt idx="2">
                  <c:v>1.0806694783034898</c:v>
                </c:pt>
              </c:numCache>
            </c:numRef>
          </c:val>
          <c:extLst>
            <c:ext xmlns:c16="http://schemas.microsoft.com/office/drawing/2014/chart" uri="{C3380CC4-5D6E-409C-BE32-E72D297353CC}">
              <c16:uniqueId val="{00000000-6377-4086-80CA-B5D49C9F6582}"/>
            </c:ext>
          </c:extLst>
        </c:ser>
        <c:ser>
          <c:idx val="3"/>
          <c:order val="3"/>
          <c:tx>
            <c:strRef>
              <c:f>'Figure 2.2.2'!$B$8</c:f>
              <c:strCache>
                <c:ptCount val="1"/>
                <c:pt idx="0">
                  <c:v>Restructured banks</c:v>
                </c:pt>
              </c:strCache>
            </c:strRef>
          </c:tx>
          <c:spPr>
            <a:gradFill rotWithShape="0">
              <a:gsLst>
                <a:gs pos="0">
                  <a:srgbClr val="FF6600"/>
                </a:gs>
                <a:gs pos="100000">
                  <a:srgbClr val="FF9900"/>
                </a:gs>
              </a:gsLst>
              <a:lin ang="0" scaled="1"/>
            </a:gradFill>
            <a:ln w="25400">
              <a:noFill/>
            </a:ln>
          </c:spPr>
          <c:invertIfNegative val="0"/>
          <c:val>
            <c:numRef>
              <c:f>'Figure 2.2.2'!$C$8:$E$8</c:f>
              <c:numCache>
                <c:formatCode>0.00%</c:formatCode>
                <c:ptCount val="3"/>
                <c:pt idx="0">
                  <c:v>1.0064311545211133</c:v>
                </c:pt>
                <c:pt idx="1">
                  <c:v>1.0075700100199281</c:v>
                </c:pt>
                <c:pt idx="2">
                  <c:v>0.82163355849965392</c:v>
                </c:pt>
              </c:numCache>
            </c:numRef>
          </c:val>
          <c:extLst>
            <c:ext xmlns:c16="http://schemas.microsoft.com/office/drawing/2014/chart" uri="{C3380CC4-5D6E-409C-BE32-E72D297353CC}">
              <c16:uniqueId val="{00000001-6377-4086-80CA-B5D49C9F6582}"/>
            </c:ext>
          </c:extLst>
        </c:ser>
        <c:ser>
          <c:idx val="4"/>
          <c:order val="4"/>
          <c:tx>
            <c:strRef>
              <c:f>'Figure 2.2.2'!$B$9</c:f>
              <c:strCache>
                <c:ptCount val="1"/>
                <c:pt idx="0">
                  <c:v>Large banks (whose assets exceed KZT 1 trln. at 01.10.2010)</c:v>
                </c:pt>
              </c:strCache>
            </c:strRef>
          </c:tx>
          <c:spPr>
            <a:gradFill rotWithShape="0">
              <a:gsLst>
                <a:gs pos="0">
                  <a:srgbClr val="008000"/>
                </a:gs>
                <a:gs pos="100000">
                  <a:srgbClr val="00FF00"/>
                </a:gs>
              </a:gsLst>
              <a:lin ang="0" scaled="1"/>
            </a:gradFill>
            <a:ln w="25400">
              <a:noFill/>
            </a:ln>
          </c:spPr>
          <c:invertIfNegative val="0"/>
          <c:val>
            <c:numRef>
              <c:f>'Figure 2.2.2'!$C$9:$E$9</c:f>
              <c:numCache>
                <c:formatCode>0.00%</c:formatCode>
                <c:ptCount val="3"/>
                <c:pt idx="0">
                  <c:v>1.0174599534842039</c:v>
                </c:pt>
                <c:pt idx="1">
                  <c:v>1.0402155150317351</c:v>
                </c:pt>
                <c:pt idx="2">
                  <c:v>1.0132934370046698</c:v>
                </c:pt>
              </c:numCache>
            </c:numRef>
          </c:val>
          <c:extLst>
            <c:ext xmlns:c16="http://schemas.microsoft.com/office/drawing/2014/chart" uri="{C3380CC4-5D6E-409C-BE32-E72D297353CC}">
              <c16:uniqueId val="{00000002-6377-4086-80CA-B5D49C9F6582}"/>
            </c:ext>
          </c:extLst>
        </c:ser>
        <c:ser>
          <c:idx val="5"/>
          <c:order val="5"/>
          <c:tx>
            <c:strRef>
              <c:f>'Figure 2.2.2'!$B$10</c:f>
              <c:strCache>
                <c:ptCount val="1"/>
                <c:pt idx="0">
                  <c:v>Other banks</c:v>
                </c:pt>
              </c:strCache>
            </c:strRef>
          </c:tx>
          <c:spPr>
            <a:gradFill rotWithShape="0">
              <a:gsLst>
                <a:gs pos="0">
                  <a:srgbClr val="00CCFF"/>
                </a:gs>
                <a:gs pos="100000">
                  <a:srgbClr val="00FFFF"/>
                </a:gs>
              </a:gsLst>
              <a:lin ang="0" scaled="1"/>
            </a:gradFill>
            <a:ln w="25400">
              <a:noFill/>
            </a:ln>
          </c:spPr>
          <c:invertIfNegative val="0"/>
          <c:val>
            <c:numRef>
              <c:f>'Figure 2.2.2'!$C$10:$E$10</c:f>
              <c:numCache>
                <c:formatCode>0.00%</c:formatCode>
                <c:ptCount val="3"/>
                <c:pt idx="0">
                  <c:v>1.7415980594419915</c:v>
                </c:pt>
                <c:pt idx="1">
                  <c:v>0.87385144028712103</c:v>
                </c:pt>
                <c:pt idx="2">
                  <c:v>1.044044027955618</c:v>
                </c:pt>
              </c:numCache>
            </c:numRef>
          </c:val>
          <c:extLst>
            <c:ext xmlns:c16="http://schemas.microsoft.com/office/drawing/2014/chart" uri="{C3380CC4-5D6E-409C-BE32-E72D297353CC}">
              <c16:uniqueId val="{00000003-6377-4086-80CA-B5D49C9F6582}"/>
            </c:ext>
          </c:extLst>
        </c:ser>
        <c:dLbls>
          <c:showLegendKey val="0"/>
          <c:showVal val="0"/>
          <c:showCatName val="0"/>
          <c:showSerName val="0"/>
          <c:showPercent val="0"/>
          <c:showBubbleSize val="0"/>
        </c:dLbls>
        <c:gapWidth val="150"/>
        <c:axId val="554437328"/>
        <c:axId val="1"/>
      </c:barChart>
      <c:lineChart>
        <c:grouping val="standard"/>
        <c:varyColors val="0"/>
        <c:ser>
          <c:idx val="0"/>
          <c:order val="0"/>
          <c:tx>
            <c:strRef>
              <c:f>'Figure 2.2.2'!$B$5</c:f>
              <c:strCache>
                <c:ptCount val="1"/>
                <c:pt idx="0">
                  <c:v>Percentage of assets of banks with foreign participation 50% or more in the total assets of banks (right axis)</c:v>
                </c:pt>
              </c:strCache>
            </c:strRef>
          </c:tx>
          <c:spPr>
            <a:ln w="25400">
              <a:solidFill>
                <a:srgbClr val="000000"/>
              </a:solidFill>
              <a:prstDash val="solid"/>
            </a:ln>
          </c:spPr>
          <c:marker>
            <c:symbol val="circle"/>
            <c:size val="5"/>
            <c:spPr>
              <a:solidFill>
                <a:srgbClr val="FF0000"/>
              </a:solidFill>
              <a:ln>
                <a:solidFill>
                  <a:srgbClr val="FF0000"/>
                </a:solidFill>
                <a:prstDash val="solid"/>
              </a:ln>
            </c:spPr>
          </c:marker>
          <c:cat>
            <c:strRef>
              <c:f>'Figure 2.2.2'!$C$4:$E$4</c:f>
              <c:strCache>
                <c:ptCount val="3"/>
                <c:pt idx="0">
                  <c:v>2008</c:v>
                </c:pt>
                <c:pt idx="1">
                  <c:v>2009</c:v>
                </c:pt>
                <c:pt idx="2">
                  <c:v>01.10.2010*</c:v>
                </c:pt>
              </c:strCache>
            </c:strRef>
          </c:cat>
          <c:val>
            <c:numRef>
              <c:f>'Figure 2.2.2'!$C$5:$E$5</c:f>
              <c:numCache>
                <c:formatCode>0.00%</c:formatCode>
                <c:ptCount val="3"/>
                <c:pt idx="0">
                  <c:v>0.15231593645330416</c:v>
                </c:pt>
                <c:pt idx="1">
                  <c:v>0.22741857700937609</c:v>
                </c:pt>
                <c:pt idx="2">
                  <c:v>0.22847419397926111</c:v>
                </c:pt>
              </c:numCache>
            </c:numRef>
          </c:val>
          <c:smooth val="1"/>
          <c:extLst>
            <c:ext xmlns:c16="http://schemas.microsoft.com/office/drawing/2014/chart" uri="{C3380CC4-5D6E-409C-BE32-E72D297353CC}">
              <c16:uniqueId val="{00000004-6377-4086-80CA-B5D49C9F6582}"/>
            </c:ext>
          </c:extLst>
        </c:ser>
        <c:ser>
          <c:idx val="1"/>
          <c:order val="1"/>
          <c:tx>
            <c:strRef>
              <c:f>'Figure 2.2.2'!$B$6</c:f>
              <c:strCache>
                <c:ptCount val="1"/>
                <c:pt idx="0">
                  <c:v>Share of foreign capital in the authorized capital of banks (right axis)</c:v>
                </c:pt>
              </c:strCache>
            </c:strRef>
          </c:tx>
          <c:spPr>
            <a:ln w="25400">
              <a:solidFill>
                <a:srgbClr val="FF0000"/>
              </a:solidFill>
              <a:prstDash val="solid"/>
            </a:ln>
          </c:spPr>
          <c:marker>
            <c:symbol val="circle"/>
            <c:size val="5"/>
            <c:spPr>
              <a:solidFill>
                <a:srgbClr val="000000"/>
              </a:solidFill>
              <a:ln>
                <a:solidFill>
                  <a:srgbClr val="000000"/>
                </a:solidFill>
                <a:prstDash val="solid"/>
              </a:ln>
            </c:spPr>
          </c:marker>
          <c:cat>
            <c:strRef>
              <c:f>'Figure 2.2.2'!$C$4:$E$4</c:f>
              <c:strCache>
                <c:ptCount val="3"/>
                <c:pt idx="0">
                  <c:v>2008</c:v>
                </c:pt>
                <c:pt idx="1">
                  <c:v>2009</c:v>
                </c:pt>
                <c:pt idx="2">
                  <c:v>01.10.2010*</c:v>
                </c:pt>
              </c:strCache>
            </c:strRef>
          </c:cat>
          <c:val>
            <c:numRef>
              <c:f>'Figure 2.2.2'!$C$6:$E$6</c:f>
              <c:numCache>
                <c:formatCode>0.00%</c:formatCode>
                <c:ptCount val="3"/>
                <c:pt idx="0">
                  <c:v>0.4782088218693456</c:v>
                </c:pt>
                <c:pt idx="1">
                  <c:v>0.16222088359467593</c:v>
                </c:pt>
                <c:pt idx="2">
                  <c:v>0.14018331391887071</c:v>
                </c:pt>
              </c:numCache>
            </c:numRef>
          </c:val>
          <c:smooth val="1"/>
          <c:extLst>
            <c:ext xmlns:c16="http://schemas.microsoft.com/office/drawing/2014/chart" uri="{C3380CC4-5D6E-409C-BE32-E72D297353CC}">
              <c16:uniqueId val="{00000005-6377-4086-80CA-B5D49C9F6582}"/>
            </c:ext>
          </c:extLst>
        </c:ser>
        <c:dLbls>
          <c:showLegendKey val="0"/>
          <c:showVal val="0"/>
          <c:showCatName val="0"/>
          <c:showSerName val="0"/>
          <c:showPercent val="0"/>
          <c:showBubbleSize val="0"/>
        </c:dLbls>
        <c:marker val="1"/>
        <c:smooth val="0"/>
        <c:axId val="3"/>
        <c:axId val="4"/>
      </c:lineChart>
      <c:catAx>
        <c:axId val="554437328"/>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373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1933174224343675E-2"/>
          <c:y val="0.51194539249146753"/>
          <c:w val="0.95226730310262531"/>
          <c:h val="0.47781569965870307"/>
        </c:manualLayout>
      </c:layout>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24502519090304E-2"/>
          <c:y val="5.2264808362369339E-2"/>
          <c:w val="0.90430727645044817"/>
          <c:h val="0.53658536585365857"/>
        </c:manualLayout>
      </c:layout>
      <c:barChart>
        <c:barDir val="col"/>
        <c:grouping val="clustered"/>
        <c:varyColors val="0"/>
        <c:ser>
          <c:idx val="6"/>
          <c:order val="0"/>
          <c:tx>
            <c:strRef>
              <c:f>'Figure 2.2.2'!$B$36</c:f>
              <c:strCache>
                <c:ptCount val="1"/>
                <c:pt idx="0">
                  <c:v>Banks with 50% or more foreign participation in the authorized capital</c:v>
                </c:pt>
              </c:strCache>
            </c:strRef>
          </c:tx>
          <c:spPr>
            <a:gradFill rotWithShape="0">
              <a:gsLst>
                <a:gs pos="0">
                  <a:srgbClr val="333399"/>
                </a:gs>
                <a:gs pos="100000">
                  <a:srgbClr val="0000FF"/>
                </a:gs>
              </a:gsLst>
              <a:lin ang="0" scaled="1"/>
            </a:gradFill>
            <a:ln w="25400">
              <a:noFill/>
            </a:ln>
          </c:spPr>
          <c:invertIfNegative val="0"/>
          <c:cat>
            <c:strRef>
              <c:f>'Figure 2.2.2'!$C$35:$F$35</c:f>
              <c:strCache>
                <c:ptCount val="4"/>
                <c:pt idx="0">
                  <c:v>2007</c:v>
                </c:pt>
                <c:pt idx="1">
                  <c:v>2008</c:v>
                </c:pt>
                <c:pt idx="2">
                  <c:v>2009</c:v>
                </c:pt>
                <c:pt idx="3">
                  <c:v>01.10.2010*</c:v>
                </c:pt>
              </c:strCache>
            </c:strRef>
          </c:cat>
          <c:val>
            <c:numRef>
              <c:f>'Figure 2.2.2'!$C$36:$F$36</c:f>
              <c:numCache>
                <c:formatCode>0.00%</c:formatCode>
                <c:ptCount val="4"/>
                <c:pt idx="0">
                  <c:v>2.8942908988495292E-2</c:v>
                </c:pt>
                <c:pt idx="1">
                  <c:v>7.9446604012469293E-2</c:v>
                </c:pt>
                <c:pt idx="2">
                  <c:v>0.11531342333719997</c:v>
                </c:pt>
                <c:pt idx="3">
                  <c:v>0.14536924289883785</c:v>
                </c:pt>
              </c:numCache>
            </c:numRef>
          </c:val>
          <c:extLst>
            <c:ext xmlns:c16="http://schemas.microsoft.com/office/drawing/2014/chart" uri="{C3380CC4-5D6E-409C-BE32-E72D297353CC}">
              <c16:uniqueId val="{00000000-871C-4915-83E1-500D7E788B19}"/>
            </c:ext>
          </c:extLst>
        </c:ser>
        <c:ser>
          <c:idx val="7"/>
          <c:order val="1"/>
          <c:tx>
            <c:strRef>
              <c:f>'Figure 2.2.2'!$B$37</c:f>
              <c:strCache>
                <c:ptCount val="1"/>
                <c:pt idx="0">
                  <c:v>Restructured banks</c:v>
                </c:pt>
              </c:strCache>
            </c:strRef>
          </c:tx>
          <c:spPr>
            <a:gradFill rotWithShape="0">
              <a:gsLst>
                <a:gs pos="0">
                  <a:srgbClr val="FF6600"/>
                </a:gs>
                <a:gs pos="100000">
                  <a:srgbClr val="FF9900"/>
                </a:gs>
              </a:gsLst>
              <a:lin ang="0" scaled="1"/>
            </a:gradFill>
            <a:ln w="25400">
              <a:noFill/>
            </a:ln>
          </c:spPr>
          <c:invertIfNegative val="0"/>
          <c:cat>
            <c:strRef>
              <c:f>'Figure 2.2.2'!$C$35:$F$35</c:f>
              <c:strCache>
                <c:ptCount val="4"/>
                <c:pt idx="0">
                  <c:v>2007</c:v>
                </c:pt>
                <c:pt idx="1">
                  <c:v>2008</c:v>
                </c:pt>
                <c:pt idx="2">
                  <c:v>2009</c:v>
                </c:pt>
                <c:pt idx="3">
                  <c:v>01.10.2010*</c:v>
                </c:pt>
              </c:strCache>
            </c:strRef>
          </c:cat>
          <c:val>
            <c:numRef>
              <c:f>'Figure 2.2.2'!$C$37:$F$37</c:f>
              <c:numCache>
                <c:formatCode>0.00%</c:formatCode>
                <c:ptCount val="4"/>
                <c:pt idx="0">
                  <c:v>1.6174579702872803E-2</c:v>
                </c:pt>
                <c:pt idx="1">
                  <c:v>5.5994817632373538E-2</c:v>
                </c:pt>
                <c:pt idx="2">
                  <c:v>0.75261865454184818</c:v>
                </c:pt>
                <c:pt idx="3">
                  <c:v>0.68608487728561929</c:v>
                </c:pt>
              </c:numCache>
            </c:numRef>
          </c:val>
          <c:extLst>
            <c:ext xmlns:c16="http://schemas.microsoft.com/office/drawing/2014/chart" uri="{C3380CC4-5D6E-409C-BE32-E72D297353CC}">
              <c16:uniqueId val="{00000001-871C-4915-83E1-500D7E788B19}"/>
            </c:ext>
          </c:extLst>
        </c:ser>
        <c:ser>
          <c:idx val="8"/>
          <c:order val="2"/>
          <c:tx>
            <c:strRef>
              <c:f>'Figure 2.2.2'!$B$38</c:f>
              <c:strCache>
                <c:ptCount val="1"/>
                <c:pt idx="0">
                  <c:v>Large banks (whose assets exceed KZT 1 trln. at 01.10.2010)</c:v>
                </c:pt>
              </c:strCache>
            </c:strRef>
          </c:tx>
          <c:spPr>
            <a:gradFill rotWithShape="0">
              <a:gsLst>
                <a:gs pos="0">
                  <a:srgbClr val="008000"/>
                </a:gs>
                <a:gs pos="100000">
                  <a:srgbClr val="00FF00"/>
                </a:gs>
              </a:gsLst>
              <a:lin ang="0" scaled="1"/>
            </a:gradFill>
            <a:ln w="25400">
              <a:noFill/>
            </a:ln>
          </c:spPr>
          <c:invertIfNegative val="0"/>
          <c:cat>
            <c:strRef>
              <c:f>'Figure 2.2.2'!$C$35:$F$35</c:f>
              <c:strCache>
                <c:ptCount val="4"/>
                <c:pt idx="0">
                  <c:v>2007</c:v>
                </c:pt>
                <c:pt idx="1">
                  <c:v>2008</c:v>
                </c:pt>
                <c:pt idx="2">
                  <c:v>2009</c:v>
                </c:pt>
                <c:pt idx="3">
                  <c:v>01.10.2010*</c:v>
                </c:pt>
              </c:strCache>
            </c:strRef>
          </c:cat>
          <c:val>
            <c:numRef>
              <c:f>'Figure 2.2.2'!$C$38:$F$38</c:f>
              <c:numCache>
                <c:formatCode>0.00%</c:formatCode>
                <c:ptCount val="4"/>
                <c:pt idx="0">
                  <c:v>3.3659254356451986E-2</c:v>
                </c:pt>
                <c:pt idx="1">
                  <c:v>8.4822410960972178E-2</c:v>
                </c:pt>
                <c:pt idx="2">
                  <c:v>0.22469480042996198</c:v>
                </c:pt>
                <c:pt idx="3">
                  <c:v>0.25313137155501414</c:v>
                </c:pt>
              </c:numCache>
            </c:numRef>
          </c:val>
          <c:extLst>
            <c:ext xmlns:c16="http://schemas.microsoft.com/office/drawing/2014/chart" uri="{C3380CC4-5D6E-409C-BE32-E72D297353CC}">
              <c16:uniqueId val="{00000002-871C-4915-83E1-500D7E788B19}"/>
            </c:ext>
          </c:extLst>
        </c:ser>
        <c:ser>
          <c:idx val="9"/>
          <c:order val="3"/>
          <c:tx>
            <c:strRef>
              <c:f>'Figure 2.2.2'!$B$39</c:f>
              <c:strCache>
                <c:ptCount val="1"/>
                <c:pt idx="0">
                  <c:v>Other banks</c:v>
                </c:pt>
              </c:strCache>
            </c:strRef>
          </c:tx>
          <c:spPr>
            <a:gradFill rotWithShape="0">
              <a:gsLst>
                <a:gs pos="0">
                  <a:srgbClr val="00CCFF"/>
                </a:gs>
                <a:gs pos="100000">
                  <a:srgbClr val="00FFFF"/>
                </a:gs>
              </a:gsLst>
              <a:lin ang="0" scaled="1"/>
            </a:gradFill>
            <a:ln w="25400">
              <a:noFill/>
            </a:ln>
          </c:spPr>
          <c:invertIfNegative val="0"/>
          <c:cat>
            <c:strRef>
              <c:f>'Figure 2.2.2'!$C$35:$F$35</c:f>
              <c:strCache>
                <c:ptCount val="4"/>
                <c:pt idx="0">
                  <c:v>2007</c:v>
                </c:pt>
                <c:pt idx="1">
                  <c:v>2008</c:v>
                </c:pt>
                <c:pt idx="2">
                  <c:v>2009</c:v>
                </c:pt>
                <c:pt idx="3">
                  <c:v>01.10.2010*</c:v>
                </c:pt>
              </c:strCache>
            </c:strRef>
          </c:cat>
          <c:val>
            <c:numRef>
              <c:f>'Figure 2.2.2'!$C$39:$F$39</c:f>
              <c:numCache>
                <c:formatCode>0.00%</c:formatCode>
                <c:ptCount val="4"/>
                <c:pt idx="0">
                  <c:v>3.6596063730750215E-2</c:v>
                </c:pt>
                <c:pt idx="1">
                  <c:v>4.2019243695894777E-2</c:v>
                </c:pt>
                <c:pt idx="2">
                  <c:v>6.6061390345365761E-2</c:v>
                </c:pt>
                <c:pt idx="3">
                  <c:v>9.6519639837776117E-2</c:v>
                </c:pt>
              </c:numCache>
            </c:numRef>
          </c:val>
          <c:extLst>
            <c:ext xmlns:c16="http://schemas.microsoft.com/office/drawing/2014/chart" uri="{C3380CC4-5D6E-409C-BE32-E72D297353CC}">
              <c16:uniqueId val="{00000003-871C-4915-83E1-500D7E788B19}"/>
            </c:ext>
          </c:extLst>
        </c:ser>
        <c:dLbls>
          <c:showLegendKey val="0"/>
          <c:showVal val="0"/>
          <c:showCatName val="0"/>
          <c:showSerName val="0"/>
          <c:showPercent val="0"/>
          <c:showBubbleSize val="0"/>
        </c:dLbls>
        <c:gapWidth val="150"/>
        <c:axId val="554441264"/>
        <c:axId val="1"/>
      </c:barChart>
      <c:catAx>
        <c:axId val="5544412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41264"/>
        <c:crosses val="autoZero"/>
        <c:crossBetween val="between"/>
        <c:majorUnit val="0.1"/>
        <c:minorUnit val="0.05"/>
      </c:valAx>
      <c:spPr>
        <a:noFill/>
        <a:ln w="25400">
          <a:noFill/>
        </a:ln>
      </c:spPr>
    </c:plotArea>
    <c:legend>
      <c:legendPos val="b"/>
      <c:layout>
        <c:manualLayout>
          <c:xMode val="edge"/>
          <c:yMode val="edge"/>
          <c:x val="1.1961722488038277E-2"/>
          <c:y val="0.68989547038327526"/>
          <c:w val="0.96411483253588515"/>
          <c:h val="0.2996515679442508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04017989065024E-2"/>
          <c:y val="5.4902171040789829E-2"/>
          <c:w val="0.86233875600998888"/>
          <c:h val="0.55294329405366904"/>
        </c:manualLayout>
      </c:layout>
      <c:lineChart>
        <c:grouping val="standard"/>
        <c:varyColors val="0"/>
        <c:ser>
          <c:idx val="0"/>
          <c:order val="0"/>
          <c:tx>
            <c:strRef>
              <c:f>'Figure 2.2.3'!$B$5</c:f>
              <c:strCache>
                <c:ptCount val="1"/>
                <c:pt idx="0">
                  <c:v>Share of foreign participation in the authorized capital of insurance (reinsurance) organizations</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cat>
            <c:strRef>
              <c:f>'Figure 2.2.3'!$C$4:$G$4</c:f>
              <c:strCache>
                <c:ptCount val="5"/>
                <c:pt idx="0">
                  <c:v>2006</c:v>
                </c:pt>
                <c:pt idx="1">
                  <c:v>2007</c:v>
                </c:pt>
                <c:pt idx="2">
                  <c:v>2008</c:v>
                </c:pt>
                <c:pt idx="3">
                  <c:v>2009</c:v>
                </c:pt>
                <c:pt idx="4">
                  <c:v>01.10.2010*</c:v>
                </c:pt>
              </c:strCache>
            </c:strRef>
          </c:cat>
          <c:val>
            <c:numRef>
              <c:f>'Figure 2.2.3'!$C$5:$G$5</c:f>
              <c:numCache>
                <c:formatCode>0.00%</c:formatCode>
                <c:ptCount val="5"/>
                <c:pt idx="0">
                  <c:v>8.0872843420427179E-2</c:v>
                </c:pt>
                <c:pt idx="1">
                  <c:v>0.15753921655181619</c:v>
                </c:pt>
                <c:pt idx="2">
                  <c:v>0.14887106691317573</c:v>
                </c:pt>
                <c:pt idx="3">
                  <c:v>0.14276204148419663</c:v>
                </c:pt>
                <c:pt idx="4">
                  <c:v>0.35792899498824138</c:v>
                </c:pt>
              </c:numCache>
            </c:numRef>
          </c:val>
          <c:smooth val="1"/>
          <c:extLst>
            <c:ext xmlns:c16="http://schemas.microsoft.com/office/drawing/2014/chart" uri="{C3380CC4-5D6E-409C-BE32-E72D297353CC}">
              <c16:uniqueId val="{00000000-98E4-4C10-B7D0-EDAB23B4ED76}"/>
            </c:ext>
          </c:extLst>
        </c:ser>
        <c:ser>
          <c:idx val="1"/>
          <c:order val="1"/>
          <c:tx>
            <c:strRef>
              <c:f>'Figure 2.2.3'!$B$6</c:f>
              <c:strCache>
                <c:ptCount val="1"/>
                <c:pt idx="0">
                  <c:v>Share of assets of insurance (reinsurance) organizations with foreign participation in total assets</c:v>
                </c:pt>
              </c:strCache>
            </c:strRef>
          </c:tx>
          <c:spPr>
            <a:ln w="25400">
              <a:solidFill>
                <a:srgbClr val="3366FF"/>
              </a:solidFill>
              <a:prstDash val="solid"/>
            </a:ln>
          </c:spPr>
          <c:marker>
            <c:symbol val="square"/>
            <c:size val="5"/>
            <c:spPr>
              <a:solidFill>
                <a:srgbClr val="3366FF"/>
              </a:solidFill>
              <a:ln>
                <a:solidFill>
                  <a:srgbClr val="3366FF"/>
                </a:solidFill>
                <a:prstDash val="solid"/>
              </a:ln>
            </c:spPr>
          </c:marker>
          <c:cat>
            <c:strRef>
              <c:f>'Figure 2.2.3'!$C$4:$G$4</c:f>
              <c:strCache>
                <c:ptCount val="5"/>
                <c:pt idx="0">
                  <c:v>2006</c:v>
                </c:pt>
                <c:pt idx="1">
                  <c:v>2007</c:v>
                </c:pt>
                <c:pt idx="2">
                  <c:v>2008</c:v>
                </c:pt>
                <c:pt idx="3">
                  <c:v>2009</c:v>
                </c:pt>
                <c:pt idx="4">
                  <c:v>01.10.2010*</c:v>
                </c:pt>
              </c:strCache>
            </c:strRef>
          </c:cat>
          <c:val>
            <c:numRef>
              <c:f>'Figure 2.2.3'!$C$6:$G$6</c:f>
              <c:numCache>
                <c:formatCode>0.00%</c:formatCode>
                <c:ptCount val="5"/>
                <c:pt idx="0">
                  <c:v>0.14931285988776474</c:v>
                </c:pt>
                <c:pt idx="1">
                  <c:v>0.11889718665862126</c:v>
                </c:pt>
                <c:pt idx="2">
                  <c:v>0.308715015043101</c:v>
                </c:pt>
                <c:pt idx="3">
                  <c:v>0.30658938029047567</c:v>
                </c:pt>
                <c:pt idx="4">
                  <c:v>0.29048874984268447</c:v>
                </c:pt>
              </c:numCache>
            </c:numRef>
          </c:val>
          <c:smooth val="1"/>
          <c:extLst>
            <c:ext xmlns:c16="http://schemas.microsoft.com/office/drawing/2014/chart" uri="{C3380CC4-5D6E-409C-BE32-E72D297353CC}">
              <c16:uniqueId val="{00000001-98E4-4C10-B7D0-EDAB23B4ED76}"/>
            </c:ext>
          </c:extLst>
        </c:ser>
        <c:dLbls>
          <c:showLegendKey val="0"/>
          <c:showVal val="0"/>
          <c:showCatName val="0"/>
          <c:showSerName val="0"/>
          <c:showPercent val="0"/>
          <c:showBubbleSize val="0"/>
        </c:dLbls>
        <c:marker val="1"/>
        <c:smooth val="0"/>
        <c:axId val="554440608"/>
        <c:axId val="1"/>
      </c:lineChart>
      <c:catAx>
        <c:axId val="554440608"/>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40608"/>
        <c:crosses val="autoZero"/>
        <c:crossBetween val="between"/>
      </c:valAx>
      <c:spPr>
        <a:noFill/>
        <a:ln w="25400">
          <a:noFill/>
        </a:ln>
      </c:spPr>
    </c:plotArea>
    <c:legend>
      <c:legendPos val="r"/>
      <c:layout>
        <c:manualLayout>
          <c:xMode val="edge"/>
          <c:yMode val="edge"/>
          <c:x val="1.2987029457981759E-2"/>
          <c:y val="0.70196347259295566"/>
          <c:w val="0.93246871508309037"/>
          <c:h val="0.2509813533293249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150417827298"/>
          <c:y val="4.0880628687072179E-2"/>
          <c:w val="0.79665738161559885"/>
          <c:h val="0.64780073150283601"/>
        </c:manualLayout>
      </c:layout>
      <c:barChart>
        <c:barDir val="col"/>
        <c:grouping val="clustered"/>
        <c:varyColors val="0"/>
        <c:ser>
          <c:idx val="0"/>
          <c:order val="0"/>
          <c:tx>
            <c:strRef>
              <c:f>'Figure 2.2.3'!$B$28</c:f>
              <c:strCache>
                <c:ptCount val="1"/>
                <c:pt idx="0">
                  <c:v>Insurance organizations with foreign participation</c:v>
                </c:pt>
              </c:strCache>
            </c:strRef>
          </c:tx>
          <c:spPr>
            <a:gradFill rotWithShape="0">
              <a:gsLst>
                <a:gs pos="0">
                  <a:srgbClr val="333399"/>
                </a:gs>
                <a:gs pos="100000">
                  <a:srgbClr val="0000FF"/>
                </a:gs>
              </a:gsLst>
              <a:lin ang="0" scaled="1"/>
            </a:gradFill>
            <a:ln w="25400">
              <a:noFill/>
            </a:ln>
          </c:spPr>
          <c:invertIfNegative val="0"/>
          <c:cat>
            <c:numRef>
              <c:f>'Figure 2.2.3'!$C$27:$E$27</c:f>
              <c:numCache>
                <c:formatCode>m/d/yyyy</c:formatCode>
                <c:ptCount val="3"/>
                <c:pt idx="0">
                  <c:v>39722</c:v>
                </c:pt>
                <c:pt idx="1">
                  <c:v>40087</c:v>
                </c:pt>
                <c:pt idx="2">
                  <c:v>40452</c:v>
                </c:pt>
              </c:numCache>
            </c:numRef>
          </c:cat>
          <c:val>
            <c:numRef>
              <c:f>'Figure 2.2.3'!$C$28:$E$28</c:f>
              <c:numCache>
                <c:formatCode>0.00%</c:formatCode>
                <c:ptCount val="3"/>
                <c:pt idx="0">
                  <c:v>0.10177178693186306</c:v>
                </c:pt>
                <c:pt idx="1">
                  <c:v>1.4906760835897699</c:v>
                </c:pt>
                <c:pt idx="2">
                  <c:v>-0.12863445252773165</c:v>
                </c:pt>
              </c:numCache>
            </c:numRef>
          </c:val>
          <c:extLst>
            <c:ext xmlns:c16="http://schemas.microsoft.com/office/drawing/2014/chart" uri="{C3380CC4-5D6E-409C-BE32-E72D297353CC}">
              <c16:uniqueId val="{00000000-3A4E-4A3B-B3BA-1E28EFF7679B}"/>
            </c:ext>
          </c:extLst>
        </c:ser>
        <c:ser>
          <c:idx val="1"/>
          <c:order val="1"/>
          <c:tx>
            <c:strRef>
              <c:f>'Figure 2.2.3'!$B$29</c:f>
              <c:strCache>
                <c:ptCount val="1"/>
                <c:pt idx="0">
                  <c:v>Insurance organizations with participation (and/or indirect participation) of the state </c:v>
                </c:pt>
              </c:strCache>
            </c:strRef>
          </c:tx>
          <c:spPr>
            <a:gradFill rotWithShape="0">
              <a:gsLst>
                <a:gs pos="0">
                  <a:srgbClr val="FF6600"/>
                </a:gs>
                <a:gs pos="100000">
                  <a:srgbClr val="FF9900"/>
                </a:gs>
              </a:gsLst>
              <a:lin ang="0" scaled="1"/>
            </a:gradFill>
            <a:ln w="25400">
              <a:noFill/>
            </a:ln>
          </c:spPr>
          <c:invertIfNegative val="0"/>
          <c:cat>
            <c:numRef>
              <c:f>'Figure 2.2.3'!$C$27:$E$27</c:f>
              <c:numCache>
                <c:formatCode>m/d/yyyy</c:formatCode>
                <c:ptCount val="3"/>
                <c:pt idx="0">
                  <c:v>39722</c:v>
                </c:pt>
                <c:pt idx="1">
                  <c:v>40087</c:v>
                </c:pt>
                <c:pt idx="2">
                  <c:v>40452</c:v>
                </c:pt>
              </c:numCache>
            </c:numRef>
          </c:cat>
          <c:val>
            <c:numRef>
              <c:f>'Figure 2.2.3'!$C$29:$E$29</c:f>
              <c:numCache>
                <c:formatCode>0.00%</c:formatCode>
                <c:ptCount val="3"/>
                <c:pt idx="0">
                  <c:v>0.4412587931637193</c:v>
                </c:pt>
                <c:pt idx="1">
                  <c:v>0.94037353755933872</c:v>
                </c:pt>
                <c:pt idx="2">
                  <c:v>3.3274717616307496</c:v>
                </c:pt>
              </c:numCache>
            </c:numRef>
          </c:val>
          <c:extLst>
            <c:ext xmlns:c16="http://schemas.microsoft.com/office/drawing/2014/chart" uri="{C3380CC4-5D6E-409C-BE32-E72D297353CC}">
              <c16:uniqueId val="{00000001-3A4E-4A3B-B3BA-1E28EFF7679B}"/>
            </c:ext>
          </c:extLst>
        </c:ser>
        <c:ser>
          <c:idx val="2"/>
          <c:order val="2"/>
          <c:tx>
            <c:strRef>
              <c:f>'Figure 2.2.3'!$B$30</c:f>
              <c:strCache>
                <c:ptCount val="1"/>
                <c:pt idx="0">
                  <c:v>Other insurance organizations</c:v>
                </c:pt>
              </c:strCache>
            </c:strRef>
          </c:tx>
          <c:spPr>
            <a:gradFill rotWithShape="0">
              <a:gsLst>
                <a:gs pos="0">
                  <a:srgbClr val="008000"/>
                </a:gs>
                <a:gs pos="100000">
                  <a:srgbClr val="00FF00"/>
                </a:gs>
              </a:gsLst>
              <a:lin ang="0" scaled="1"/>
            </a:gradFill>
            <a:ln w="25400">
              <a:noFill/>
            </a:ln>
          </c:spPr>
          <c:invertIfNegative val="0"/>
          <c:cat>
            <c:numRef>
              <c:f>'Figure 2.2.3'!$C$27:$E$27</c:f>
              <c:numCache>
                <c:formatCode>m/d/yyyy</c:formatCode>
                <c:ptCount val="3"/>
                <c:pt idx="0">
                  <c:v>39722</c:v>
                </c:pt>
                <c:pt idx="1">
                  <c:v>40087</c:v>
                </c:pt>
                <c:pt idx="2">
                  <c:v>40452</c:v>
                </c:pt>
              </c:numCache>
            </c:numRef>
          </c:cat>
          <c:val>
            <c:numRef>
              <c:f>'Figure 2.2.3'!$C$30:$E$30</c:f>
              <c:numCache>
                <c:formatCode>0.00%</c:formatCode>
                <c:ptCount val="3"/>
                <c:pt idx="0">
                  <c:v>-1.2122246428840411E-2</c:v>
                </c:pt>
                <c:pt idx="1">
                  <c:v>-0.4685599036928636</c:v>
                </c:pt>
                <c:pt idx="2">
                  <c:v>0.19882292856883188</c:v>
                </c:pt>
              </c:numCache>
            </c:numRef>
          </c:val>
          <c:extLst>
            <c:ext xmlns:c16="http://schemas.microsoft.com/office/drawing/2014/chart" uri="{C3380CC4-5D6E-409C-BE32-E72D297353CC}">
              <c16:uniqueId val="{00000002-3A4E-4A3B-B3BA-1E28EFF7679B}"/>
            </c:ext>
          </c:extLst>
        </c:ser>
        <c:dLbls>
          <c:showLegendKey val="0"/>
          <c:showVal val="0"/>
          <c:showCatName val="0"/>
          <c:showSerName val="0"/>
          <c:showPercent val="0"/>
          <c:showBubbleSize val="0"/>
        </c:dLbls>
        <c:gapWidth val="150"/>
        <c:axId val="554447824"/>
        <c:axId val="1"/>
      </c:barChart>
      <c:catAx>
        <c:axId val="554447824"/>
        <c:scaling>
          <c:orientation val="minMax"/>
        </c:scaling>
        <c:delete val="0"/>
        <c:axPos val="b"/>
        <c:numFmt formatCode="m/d/yyyy" sourceLinked="1"/>
        <c:majorTickMark val="out"/>
        <c:minorTickMark val="none"/>
        <c:tickLblPos val="low"/>
        <c:spPr>
          <a:ln w="3175">
            <a:solidFill>
              <a:srgbClr val="000000"/>
            </a:solidFill>
            <a:prstDash val="solid"/>
          </a:ln>
        </c:spPr>
        <c:txPr>
          <a:bodyPr rot="0" vert="horz"/>
          <a:lstStyle/>
          <a:p>
            <a:pPr>
              <a:defRPr sz="775"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4"/>
          <c:min val="-0.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Percentage change in the premiums of insurance organizations </a:t>
                </a:r>
              </a:p>
            </c:rich>
          </c:tx>
          <c:layout>
            <c:manualLayout>
              <c:xMode val="edge"/>
              <c:yMode val="edge"/>
              <c:x val="1.3927576601671309E-2"/>
              <c:y val="1.572331872579699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Times New Roman"/>
                <a:ea typeface="Times New Roman"/>
                <a:cs typeface="Times New Roman"/>
              </a:defRPr>
            </a:pPr>
            <a:endParaRPr lang="ru-RU"/>
          </a:p>
        </c:txPr>
        <c:crossAx val="554447824"/>
        <c:crosses val="autoZero"/>
        <c:crossBetween val="between"/>
      </c:valAx>
      <c:spPr>
        <a:noFill/>
        <a:ln w="25400">
          <a:noFill/>
        </a:ln>
      </c:spPr>
    </c:plotArea>
    <c:legend>
      <c:legendPos val="b"/>
      <c:layout>
        <c:manualLayout>
          <c:xMode val="edge"/>
          <c:yMode val="edge"/>
          <c:x val="1.3927576601671309E-2"/>
          <c:y val="0.76415329007373378"/>
          <c:w val="0.94428969359331472"/>
          <c:h val="0.2264157896514766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12105232799129"/>
          <c:y val="7.8947495225597547E-2"/>
          <c:w val="0.82967144261815684"/>
          <c:h val="0.42763226580532004"/>
        </c:manualLayout>
      </c:layout>
      <c:barChart>
        <c:barDir val="col"/>
        <c:grouping val="clustered"/>
        <c:varyColors val="0"/>
        <c:ser>
          <c:idx val="0"/>
          <c:order val="0"/>
          <c:tx>
            <c:strRef>
              <c:f>'Figure 2.2.4'!$B$6</c:f>
              <c:strCache>
                <c:ptCount val="1"/>
                <c:pt idx="0">
                  <c:v>Insurance (reinsurance) organizations within a bank conglomerate</c:v>
                </c:pt>
              </c:strCache>
            </c:strRef>
          </c:tx>
          <c:spPr>
            <a:gradFill rotWithShape="0">
              <a:gsLst>
                <a:gs pos="0">
                  <a:srgbClr val="008000"/>
                </a:gs>
                <a:gs pos="100000">
                  <a:srgbClr val="00FF00"/>
                </a:gs>
              </a:gsLst>
              <a:lin ang="0" scaled="1"/>
            </a:gradFill>
            <a:ln w="25400">
              <a:noFill/>
            </a:ln>
          </c:spPr>
          <c:invertIfNegative val="0"/>
          <c:cat>
            <c:multiLvlStrRef>
              <c:f>'Figure 2.2.4'!$C$4:$M$5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'Figure 2.2.4'!$C$6:$M$6</c:f>
              <c:numCache>
                <c:formatCode>0%</c:formatCode>
                <c:ptCount val="11"/>
                <c:pt idx="0">
                  <c:v>0.28394435549468516</c:v>
                </c:pt>
                <c:pt idx="1">
                  <c:v>0.25278579171492221</c:v>
                </c:pt>
                <c:pt idx="2">
                  <c:v>0.15043587944170136</c:v>
                </c:pt>
                <c:pt idx="3">
                  <c:v>7.3276263256673205E-2</c:v>
                </c:pt>
                <c:pt idx="4">
                  <c:v>7.9712481365089932E-2</c:v>
                </c:pt>
                <c:pt idx="6">
                  <c:v>0.51512812389593243</c:v>
                </c:pt>
                <c:pt idx="7">
                  <c:v>0.25278579171492221</c:v>
                </c:pt>
                <c:pt idx="8">
                  <c:v>0.25154626368935057</c:v>
                </c:pt>
                <c:pt idx="9">
                  <c:v>0.12432070115147717</c:v>
                </c:pt>
                <c:pt idx="10">
                  <c:v>0.1463918653769514</c:v>
                </c:pt>
              </c:numCache>
            </c:numRef>
          </c:val>
          <c:extLst>
            <c:ext xmlns:c16="http://schemas.microsoft.com/office/drawing/2014/chart" uri="{C3380CC4-5D6E-409C-BE32-E72D297353CC}">
              <c16:uniqueId val="{00000000-51D0-4823-801C-E6E0948472CA}"/>
            </c:ext>
          </c:extLst>
        </c:ser>
        <c:ser>
          <c:idx val="1"/>
          <c:order val="1"/>
          <c:tx>
            <c:strRef>
              <c:f>'Figure 2.2.4'!$B$7</c:f>
              <c:strCache>
                <c:ptCount val="1"/>
                <c:pt idx="0">
                  <c:v>Other insurance (reinsurance) organizations</c:v>
                </c:pt>
              </c:strCache>
            </c:strRef>
          </c:tx>
          <c:spPr>
            <a:gradFill rotWithShape="0">
              <a:gsLst>
                <a:gs pos="0">
                  <a:srgbClr val="333399"/>
                </a:gs>
                <a:gs pos="100000">
                  <a:srgbClr val="0000FF"/>
                </a:gs>
              </a:gsLst>
              <a:lin ang="0" scaled="1"/>
            </a:gradFill>
            <a:ln w="25400">
              <a:noFill/>
            </a:ln>
          </c:spPr>
          <c:invertIfNegative val="0"/>
          <c:cat>
            <c:multiLvlStrRef>
              <c:f>'Figure 2.2.4'!$C$4:$M$5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'Figure 2.2.4'!$C$7:$M$7</c:f>
              <c:numCache>
                <c:formatCode>0%</c:formatCode>
                <c:ptCount val="11"/>
                <c:pt idx="0">
                  <c:v>0.21682912089515055</c:v>
                </c:pt>
                <c:pt idx="1">
                  <c:v>0.25550428115910412</c:v>
                </c:pt>
                <c:pt idx="2">
                  <c:v>0.19637271559506395</c:v>
                </c:pt>
                <c:pt idx="3">
                  <c:v>0.13179664096998991</c:v>
                </c:pt>
                <c:pt idx="4">
                  <c:v>9.7841792219518997E-2</c:v>
                </c:pt>
                <c:pt idx="6">
                  <c:v>0.33025427663323703</c:v>
                </c:pt>
                <c:pt idx="7">
                  <c:v>0.44614080169704018</c:v>
                </c:pt>
                <c:pt idx="8">
                  <c:v>0.30819280818227196</c:v>
                </c:pt>
                <c:pt idx="9">
                  <c:v>0.21408766985507308</c:v>
                </c:pt>
                <c:pt idx="10">
                  <c:v>0.15893260434307668</c:v>
                </c:pt>
              </c:numCache>
            </c:numRef>
          </c:val>
          <c:extLst>
            <c:ext xmlns:c16="http://schemas.microsoft.com/office/drawing/2014/chart" uri="{C3380CC4-5D6E-409C-BE32-E72D297353CC}">
              <c16:uniqueId val="{00000001-51D0-4823-801C-E6E0948472CA}"/>
            </c:ext>
          </c:extLst>
        </c:ser>
        <c:dLbls>
          <c:showLegendKey val="0"/>
          <c:showVal val="0"/>
          <c:showCatName val="0"/>
          <c:showSerName val="0"/>
          <c:showPercent val="0"/>
          <c:showBubbleSize val="0"/>
        </c:dLbls>
        <c:gapWidth val="150"/>
        <c:axId val="554451432"/>
        <c:axId val="1"/>
      </c:barChart>
      <c:catAx>
        <c:axId val="55445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51432"/>
        <c:crosses val="autoZero"/>
        <c:crossBetween val="between"/>
      </c:valAx>
      <c:spPr>
        <a:noFill/>
        <a:ln w="25400">
          <a:noFill/>
        </a:ln>
      </c:spPr>
    </c:plotArea>
    <c:legend>
      <c:legendPos val="b"/>
      <c:layout>
        <c:manualLayout>
          <c:xMode val="edge"/>
          <c:yMode val="edge"/>
          <c:x val="2.1978051460083626E-2"/>
          <c:y val="0.8223697419333077"/>
          <c:w val="0.94505621278359586"/>
          <c:h val="0.1513160325157286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27928346737957E-2"/>
          <c:y val="4.5494042420380798E-2"/>
          <c:w val="0.9074083607137472"/>
          <c:h val="0.56715906217408063"/>
        </c:manualLayout>
      </c:layout>
      <c:barChart>
        <c:barDir val="col"/>
        <c:grouping val="clustered"/>
        <c:varyColors val="0"/>
        <c:ser>
          <c:idx val="0"/>
          <c:order val="0"/>
          <c:tx>
            <c:strRef>
              <c:f>'Figure 2.2.5'!$B$6</c:f>
              <c:strCache>
                <c:ptCount val="1"/>
                <c:pt idx="0">
                  <c:v>Five largest APFs (by attracted pension assets)</c:v>
                </c:pt>
              </c:strCache>
            </c:strRef>
          </c:tx>
          <c:spPr>
            <a:gradFill rotWithShape="0">
              <a:gsLst>
                <a:gs pos="0">
                  <a:srgbClr val="333399"/>
                </a:gs>
                <a:gs pos="100000">
                  <a:srgbClr val="0000FF"/>
                </a:gs>
              </a:gsLst>
              <a:lin ang="0" scaled="1"/>
            </a:gradFill>
            <a:ln w="25400">
              <a:noFill/>
            </a:ln>
          </c:spPr>
          <c:invertIfNegative val="0"/>
          <c:cat>
            <c:multiLvlStrRef>
              <c:f>'Figure 2.2.5'!$C$4:$S$5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Average weighted ratio of К2 12 mon.</c:v>
                  </c:pt>
                  <c:pt idx="6">
                    <c:v>Average weighted ratio of К2 36 mon.</c:v>
                  </c:pt>
                  <c:pt idx="12">
                    <c:v>Average weighted ratio of К2 60 mon.</c:v>
                  </c:pt>
                </c:lvl>
              </c:multiLvlStrCache>
            </c:multiLvlStrRef>
          </c:cat>
          <c:val>
            <c:numRef>
              <c:f>'Figure 2.2.5'!$C$6:$S$6</c:f>
              <c:numCache>
                <c:formatCode>#,##0.00</c:formatCode>
                <c:ptCount val="17"/>
                <c:pt idx="0">
                  <c:v>14.616800761313909</c:v>
                </c:pt>
                <c:pt idx="1">
                  <c:v>9.813479225777634</c:v>
                </c:pt>
                <c:pt idx="2">
                  <c:v>-1.5504554346120458</c:v>
                </c:pt>
                <c:pt idx="3">
                  <c:v>14.401097821459874</c:v>
                </c:pt>
                <c:pt idx="4">
                  <c:v>4.7768994707155246</c:v>
                </c:pt>
                <c:pt idx="6">
                  <c:v>27.826992737566528</c:v>
                </c:pt>
                <c:pt idx="7">
                  <c:v>36.117657643893956</c:v>
                </c:pt>
                <c:pt idx="8">
                  <c:v>25.721948871262224</c:v>
                </c:pt>
                <c:pt idx="9">
                  <c:v>22.709508974074179</c:v>
                </c:pt>
                <c:pt idx="10">
                  <c:v>17.452574688713888</c:v>
                </c:pt>
                <c:pt idx="12">
                  <c:v>54.946300589190201</c:v>
                </c:pt>
                <c:pt idx="13">
                  <c:v>51.028778007415887</c:v>
                </c:pt>
                <c:pt idx="14">
                  <c:v>40.518000047750171</c:v>
                </c:pt>
                <c:pt idx="15">
                  <c:v>53.33511038490623</c:v>
                </c:pt>
                <c:pt idx="16">
                  <c:v>46.229415607724754</c:v>
                </c:pt>
              </c:numCache>
            </c:numRef>
          </c:val>
          <c:extLst>
            <c:ext xmlns:c16="http://schemas.microsoft.com/office/drawing/2014/chart" uri="{C3380CC4-5D6E-409C-BE32-E72D297353CC}">
              <c16:uniqueId val="{00000000-07ED-437B-BF00-34BD6377DB8C}"/>
            </c:ext>
          </c:extLst>
        </c:ser>
        <c:ser>
          <c:idx val="1"/>
          <c:order val="1"/>
          <c:tx>
            <c:strRef>
              <c:f>'Figure 2.2.5'!$B$7</c:f>
              <c:strCache>
                <c:ptCount val="1"/>
                <c:pt idx="0">
                  <c:v>Other APFs</c:v>
                </c:pt>
              </c:strCache>
            </c:strRef>
          </c:tx>
          <c:spPr>
            <a:gradFill rotWithShape="0">
              <a:gsLst>
                <a:gs pos="0">
                  <a:srgbClr val="FF6600"/>
                </a:gs>
                <a:gs pos="100000">
                  <a:srgbClr val="FF9900"/>
                </a:gs>
              </a:gsLst>
              <a:lin ang="0" scaled="1"/>
            </a:gradFill>
            <a:ln w="25400">
              <a:noFill/>
            </a:ln>
          </c:spPr>
          <c:invertIfNegative val="0"/>
          <c:cat>
            <c:multiLvlStrRef>
              <c:f>'Figure 2.2.5'!$C$4:$S$5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Average weighted ratio of К2 12 mon.</c:v>
                  </c:pt>
                  <c:pt idx="6">
                    <c:v>Average weighted ratio of К2 36 mon.</c:v>
                  </c:pt>
                  <c:pt idx="12">
                    <c:v>Average weighted ratio of К2 60 mon.</c:v>
                  </c:pt>
                </c:lvl>
              </c:multiLvlStrCache>
            </c:multiLvlStrRef>
          </c:cat>
          <c:val>
            <c:numRef>
              <c:f>'Figure 2.2.5'!$C$7:$S$7</c:f>
              <c:numCache>
                <c:formatCode>#,##0.00</c:formatCode>
                <c:ptCount val="17"/>
                <c:pt idx="0">
                  <c:v>10.653590945954756</c:v>
                </c:pt>
                <c:pt idx="1">
                  <c:v>8.4947227620841321</c:v>
                </c:pt>
                <c:pt idx="2">
                  <c:v>6.2524704174781611</c:v>
                </c:pt>
                <c:pt idx="3">
                  <c:v>5.0820822502849037</c:v>
                </c:pt>
                <c:pt idx="4">
                  <c:v>5.3863768233112639</c:v>
                </c:pt>
                <c:pt idx="6">
                  <c:v>26.777653307228459</c:v>
                </c:pt>
                <c:pt idx="7">
                  <c:v>30.663582720530346</c:v>
                </c:pt>
                <c:pt idx="8">
                  <c:v>27.98558593733933</c:v>
                </c:pt>
                <c:pt idx="9">
                  <c:v>20.967913401382678</c:v>
                </c:pt>
                <c:pt idx="10">
                  <c:v>21.179307396031973</c:v>
                </c:pt>
                <c:pt idx="12">
                  <c:v>51.820165540650137</c:v>
                </c:pt>
                <c:pt idx="13">
                  <c:v>45.548442127479312</c:v>
                </c:pt>
                <c:pt idx="14">
                  <c:v>46.288875489281679</c:v>
                </c:pt>
                <c:pt idx="15">
                  <c:v>45.890237390182904</c:v>
                </c:pt>
                <c:pt idx="16">
                  <c:v>43.699734660659772</c:v>
                </c:pt>
              </c:numCache>
            </c:numRef>
          </c:val>
          <c:extLst>
            <c:ext xmlns:c16="http://schemas.microsoft.com/office/drawing/2014/chart" uri="{C3380CC4-5D6E-409C-BE32-E72D297353CC}">
              <c16:uniqueId val="{00000001-07ED-437B-BF00-34BD6377DB8C}"/>
            </c:ext>
          </c:extLst>
        </c:ser>
        <c:dLbls>
          <c:showLegendKey val="0"/>
          <c:showVal val="0"/>
          <c:showCatName val="0"/>
          <c:showSerName val="0"/>
          <c:showPercent val="0"/>
          <c:showBubbleSize val="0"/>
        </c:dLbls>
        <c:gapWidth val="150"/>
        <c:axId val="554453072"/>
        <c:axId val="1"/>
      </c:barChart>
      <c:catAx>
        <c:axId val="554453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53072"/>
        <c:crosses val="autoZero"/>
        <c:crossBetween val="between"/>
      </c:valAx>
      <c:spPr>
        <a:noFill/>
        <a:ln w="25400">
          <a:noFill/>
        </a:ln>
      </c:spPr>
    </c:plotArea>
    <c:legend>
      <c:legendPos val="b"/>
      <c:layout>
        <c:manualLayout>
          <c:xMode val="edge"/>
          <c:yMode val="edge"/>
          <c:x val="1.9337016574585635E-2"/>
          <c:y val="0.87096774193548387"/>
          <c:w val="0.96961325966850831"/>
          <c:h val="0.1114369501466275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5841935809637"/>
          <c:y val="7.3811416126650126E-2"/>
          <c:w val="0.81852554896950003"/>
          <c:h val="0.45824587511961956"/>
        </c:manualLayout>
      </c:layout>
      <c:barChart>
        <c:barDir val="col"/>
        <c:grouping val="stacked"/>
        <c:varyColors val="0"/>
        <c:ser>
          <c:idx val="0"/>
          <c:order val="0"/>
          <c:tx>
            <c:strRef>
              <c:f>'Figure 2.3.1.1'!$B$4</c:f>
              <c:strCache>
                <c:ptCount val="1"/>
                <c:pt idx="0">
                  <c:v>USD purchases</c:v>
                </c:pt>
              </c:strCache>
            </c:strRef>
          </c:tx>
          <c:spPr>
            <a:solidFill>
              <a:srgbClr val="00FF00"/>
            </a:solidFill>
            <a:ln w="12700">
              <a:solidFill>
                <a:srgbClr val="000000"/>
              </a:solidFill>
              <a:prstDash val="solid"/>
            </a:ln>
          </c:spPr>
          <c:invertIfNegative val="0"/>
          <c:cat>
            <c:strRef>
              <c:f>'Figure 2.3.1.1'!$C$3:$W$3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2.3.1.1'!$C$4:$W$4</c:f>
              <c:numCache>
                <c:formatCode>#\ ##0.0</c:formatCode>
                <c:ptCount val="21"/>
                <c:pt idx="0">
                  <c:v>34.048123179699999</c:v>
                </c:pt>
                <c:pt idx="1">
                  <c:v>27.1281313902</c:v>
                </c:pt>
                <c:pt idx="2">
                  <c:v>17.935831590999999</c:v>
                </c:pt>
                <c:pt idx="3">
                  <c:v>11.7380214801</c:v>
                </c:pt>
                <c:pt idx="4">
                  <c:v>10.537296700299999</c:v>
                </c:pt>
                <c:pt idx="5">
                  <c:v>15.2152620721</c:v>
                </c:pt>
                <c:pt idx="6">
                  <c:v>17.749653196099999</c:v>
                </c:pt>
                <c:pt idx="7">
                  <c:v>18.079369867299999</c:v>
                </c:pt>
                <c:pt idx="8">
                  <c:v>14.961017009500001</c:v>
                </c:pt>
                <c:pt idx="9">
                  <c:v>16.521292105000001</c:v>
                </c:pt>
                <c:pt idx="10">
                  <c:v>20.234424445599998</c:v>
                </c:pt>
                <c:pt idx="11">
                  <c:v>20.762117275799998</c:v>
                </c:pt>
                <c:pt idx="12">
                  <c:v>14.582839889000001</c:v>
                </c:pt>
                <c:pt idx="13">
                  <c:v>15.179371000000002</c:v>
                </c:pt>
                <c:pt idx="14">
                  <c:v>16.349378999999995</c:v>
                </c:pt>
                <c:pt idx="15">
                  <c:v>18.195125000000001</c:v>
                </c:pt>
                <c:pt idx="16">
                  <c:v>23.491078142999999</c:v>
                </c:pt>
                <c:pt idx="17">
                  <c:v>23.292387999999999</c:v>
                </c:pt>
                <c:pt idx="18">
                  <c:v>24.948566649999997</c:v>
                </c:pt>
                <c:pt idx="19">
                  <c:v>23.0824570708</c:v>
                </c:pt>
                <c:pt idx="20">
                  <c:v>19.548333543099996</c:v>
                </c:pt>
              </c:numCache>
            </c:numRef>
          </c:val>
          <c:extLst>
            <c:ext xmlns:c16="http://schemas.microsoft.com/office/drawing/2014/chart" uri="{C3380CC4-5D6E-409C-BE32-E72D297353CC}">
              <c16:uniqueId val="{00000000-8C63-4005-8C88-34812807FE21}"/>
            </c:ext>
          </c:extLst>
        </c:ser>
        <c:ser>
          <c:idx val="1"/>
          <c:order val="1"/>
          <c:tx>
            <c:strRef>
              <c:f>'Figure 2.3.1.1'!$B$5</c:f>
              <c:strCache>
                <c:ptCount val="1"/>
                <c:pt idx="0">
                  <c:v>Euro purchases</c:v>
                </c:pt>
              </c:strCache>
            </c:strRef>
          </c:tx>
          <c:spPr>
            <a:solidFill>
              <a:srgbClr val="0000FF"/>
            </a:solidFill>
            <a:ln w="12700">
              <a:solidFill>
                <a:srgbClr val="000000"/>
              </a:solidFill>
              <a:prstDash val="solid"/>
            </a:ln>
          </c:spPr>
          <c:invertIfNegative val="0"/>
          <c:cat>
            <c:strRef>
              <c:f>'Figure 2.3.1.1'!$C$3:$W$3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2.3.1.1'!$C$5:$W$5</c:f>
              <c:numCache>
                <c:formatCode>#\ ##0.0</c:formatCode>
                <c:ptCount val="21"/>
                <c:pt idx="0">
                  <c:v>4.2557103999999999</c:v>
                </c:pt>
                <c:pt idx="1">
                  <c:v>2.6203352600000001</c:v>
                </c:pt>
                <c:pt idx="2">
                  <c:v>1.8862846899999999</c:v>
                </c:pt>
                <c:pt idx="3">
                  <c:v>1.6759628500000001</c:v>
                </c:pt>
                <c:pt idx="4">
                  <c:v>1.8301624999999999</c:v>
                </c:pt>
                <c:pt idx="5">
                  <c:v>2.1877543100000003</c:v>
                </c:pt>
                <c:pt idx="6">
                  <c:v>1.8107318100000001</c:v>
                </c:pt>
                <c:pt idx="7">
                  <c:v>1.2195951699999998</c:v>
                </c:pt>
                <c:pt idx="8">
                  <c:v>1.8574600800000001</c:v>
                </c:pt>
                <c:pt idx="9">
                  <c:v>2.1820692200000003</c:v>
                </c:pt>
                <c:pt idx="10">
                  <c:v>1.9274674700000001</c:v>
                </c:pt>
                <c:pt idx="11">
                  <c:v>1.9281661000000001</c:v>
                </c:pt>
                <c:pt idx="12">
                  <c:v>1.3369741500000001</c:v>
                </c:pt>
                <c:pt idx="13">
                  <c:v>1.6541331299999997</c:v>
                </c:pt>
                <c:pt idx="14">
                  <c:v>1.29353125</c:v>
                </c:pt>
                <c:pt idx="15">
                  <c:v>1.48498248</c:v>
                </c:pt>
                <c:pt idx="16">
                  <c:v>3.2224112999999996</c:v>
                </c:pt>
                <c:pt idx="17">
                  <c:v>2.8746146299999999</c:v>
                </c:pt>
                <c:pt idx="18">
                  <c:v>3.1515540499999997</c:v>
                </c:pt>
                <c:pt idx="19">
                  <c:v>3.0326924200000001</c:v>
                </c:pt>
                <c:pt idx="20">
                  <c:v>3.1713375200000002</c:v>
                </c:pt>
              </c:numCache>
            </c:numRef>
          </c:val>
          <c:extLst>
            <c:ext xmlns:c16="http://schemas.microsoft.com/office/drawing/2014/chart" uri="{C3380CC4-5D6E-409C-BE32-E72D297353CC}">
              <c16:uniqueId val="{00000001-8C63-4005-8C88-34812807FE21}"/>
            </c:ext>
          </c:extLst>
        </c:ser>
        <c:ser>
          <c:idx val="2"/>
          <c:order val="2"/>
          <c:tx>
            <c:strRef>
              <c:f>'Figure 2.3.1.1'!$B$6</c:f>
              <c:strCache>
                <c:ptCount val="1"/>
                <c:pt idx="0">
                  <c:v>Ruble purchases</c:v>
                </c:pt>
              </c:strCache>
            </c:strRef>
          </c:tx>
          <c:spPr>
            <a:solidFill>
              <a:srgbClr val="969696"/>
            </a:solidFill>
            <a:ln w="12700">
              <a:solidFill>
                <a:srgbClr val="000000"/>
              </a:solidFill>
              <a:prstDash val="solid"/>
            </a:ln>
          </c:spPr>
          <c:invertIfNegative val="0"/>
          <c:cat>
            <c:strRef>
              <c:f>'Figure 2.3.1.1'!$C$3:$W$3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2.3.1.1'!$C$6:$W$6</c:f>
              <c:numCache>
                <c:formatCode>#\ ##0.0</c:formatCode>
                <c:ptCount val="21"/>
                <c:pt idx="0">
                  <c:v>0.90854104000000002</c:v>
                </c:pt>
                <c:pt idx="1">
                  <c:v>0.77022064000000001</c:v>
                </c:pt>
                <c:pt idx="2">
                  <c:v>0.75344915000000001</c:v>
                </c:pt>
                <c:pt idx="3">
                  <c:v>0.75382912999999996</c:v>
                </c:pt>
                <c:pt idx="4">
                  <c:v>0.67679962000000005</c:v>
                </c:pt>
                <c:pt idx="5">
                  <c:v>0.86640339000000011</c:v>
                </c:pt>
                <c:pt idx="6">
                  <c:v>0.93352593000000006</c:v>
                </c:pt>
                <c:pt idx="7">
                  <c:v>0.89572724999999997</c:v>
                </c:pt>
                <c:pt idx="8">
                  <c:v>0.96612659999999995</c:v>
                </c:pt>
                <c:pt idx="9">
                  <c:v>0.93856799000000002</c:v>
                </c:pt>
                <c:pt idx="10">
                  <c:v>0.74914210999999997</c:v>
                </c:pt>
                <c:pt idx="11">
                  <c:v>1.00968401</c:v>
                </c:pt>
                <c:pt idx="12">
                  <c:v>0.68261519999999998</c:v>
                </c:pt>
                <c:pt idx="13">
                  <c:v>0.83990408999999999</c:v>
                </c:pt>
                <c:pt idx="14">
                  <c:v>1.0822734899999999</c:v>
                </c:pt>
                <c:pt idx="15">
                  <c:v>1.2020410099999999</c:v>
                </c:pt>
                <c:pt idx="16">
                  <c:v>1.01332157</c:v>
                </c:pt>
                <c:pt idx="17">
                  <c:v>1.1330804699999999</c:v>
                </c:pt>
                <c:pt idx="18">
                  <c:v>1.1671606399999999</c:v>
                </c:pt>
                <c:pt idx="19">
                  <c:v>1.1411263200000001</c:v>
                </c:pt>
                <c:pt idx="20">
                  <c:v>1.0417983779999997</c:v>
                </c:pt>
              </c:numCache>
            </c:numRef>
          </c:val>
          <c:extLst>
            <c:ext xmlns:c16="http://schemas.microsoft.com/office/drawing/2014/chart" uri="{C3380CC4-5D6E-409C-BE32-E72D297353CC}">
              <c16:uniqueId val="{00000002-8C63-4005-8C88-34812807FE21}"/>
            </c:ext>
          </c:extLst>
        </c:ser>
        <c:dLbls>
          <c:showLegendKey val="0"/>
          <c:showVal val="0"/>
          <c:showCatName val="0"/>
          <c:showSerName val="0"/>
          <c:showPercent val="0"/>
          <c:showBubbleSize val="0"/>
        </c:dLbls>
        <c:gapWidth val="150"/>
        <c:overlap val="100"/>
        <c:axId val="554456352"/>
        <c:axId val="1"/>
      </c:barChart>
      <c:lineChart>
        <c:grouping val="standard"/>
        <c:varyColors val="0"/>
        <c:ser>
          <c:idx val="3"/>
          <c:order val="3"/>
          <c:tx>
            <c:strRef>
              <c:f>'Figure 2.3.1.1'!$B$8</c:f>
              <c:strCache>
                <c:ptCount val="1"/>
                <c:pt idx="0">
                  <c:v>Percentage of foreign exchange purchase at the KASE</c:v>
                </c:pt>
              </c:strCache>
            </c:strRef>
          </c:tx>
          <c:spPr>
            <a:ln w="38100">
              <a:pattFill prst="pct75">
                <a:fgClr>
                  <a:srgbClr val="00FFFF"/>
                </a:fgClr>
                <a:bgClr>
                  <a:srgbClr val="FFFFFF"/>
                </a:bgClr>
              </a:pattFill>
              <a:prstDash val="solid"/>
            </a:ln>
          </c:spPr>
          <c:marker>
            <c:symbol val="none"/>
          </c:marker>
          <c:cat>
            <c:strRef>
              <c:f>'Figure 2.3.1.1'!$C$3:$W$3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2.3.1.1'!$C$8:$W$8</c:f>
              <c:numCache>
                <c:formatCode>0.0%</c:formatCode>
                <c:ptCount val="21"/>
                <c:pt idx="0">
                  <c:v>0.12850236566057141</c:v>
                </c:pt>
                <c:pt idx="1">
                  <c:v>0.22635519788291422</c:v>
                </c:pt>
                <c:pt idx="2">
                  <c:v>0.31079619529995117</c:v>
                </c:pt>
                <c:pt idx="3">
                  <c:v>0.16362330129688463</c:v>
                </c:pt>
                <c:pt idx="4">
                  <c:v>0.10653852775730485</c:v>
                </c:pt>
                <c:pt idx="5">
                  <c:v>0.10808337017990718</c:v>
                </c:pt>
                <c:pt idx="6">
                  <c:v>0.17330869454221917</c:v>
                </c:pt>
                <c:pt idx="7">
                  <c:v>0.36617985879638704</c:v>
                </c:pt>
                <c:pt idx="8">
                  <c:v>0.29987233920476164</c:v>
                </c:pt>
                <c:pt idx="9">
                  <c:v>0.29017633852023661</c:v>
                </c:pt>
                <c:pt idx="10">
                  <c:v>0.18583867603891341</c:v>
                </c:pt>
                <c:pt idx="11">
                  <c:v>0.25657312016991796</c:v>
                </c:pt>
                <c:pt idx="12">
                  <c:v>0.24248268323548552</c:v>
                </c:pt>
                <c:pt idx="13">
                  <c:v>0.22669828819242879</c:v>
                </c:pt>
                <c:pt idx="14">
                  <c:v>0.23126954427417551</c:v>
                </c:pt>
                <c:pt idx="15">
                  <c:v>0.22940162609675996</c:v>
                </c:pt>
                <c:pt idx="16">
                  <c:v>0.19277336466115585</c:v>
                </c:pt>
                <c:pt idx="17">
                  <c:v>0.25029758132860774</c:v>
                </c:pt>
                <c:pt idx="18">
                  <c:v>0.25985932180197513</c:v>
                </c:pt>
                <c:pt idx="19">
                  <c:v>0.2236402017323543</c:v>
                </c:pt>
                <c:pt idx="20">
                  <c:v>0.24014183824549887</c:v>
                </c:pt>
              </c:numCache>
            </c:numRef>
          </c:val>
          <c:smooth val="0"/>
          <c:extLst>
            <c:ext xmlns:c16="http://schemas.microsoft.com/office/drawing/2014/chart" uri="{C3380CC4-5D6E-409C-BE32-E72D297353CC}">
              <c16:uniqueId val="{00000003-8C63-4005-8C88-34812807FE21}"/>
            </c:ext>
          </c:extLst>
        </c:ser>
        <c:ser>
          <c:idx val="4"/>
          <c:order val="4"/>
          <c:tx>
            <c:strRef>
              <c:f>'Figure 2.3.1.1'!$B$9</c:f>
              <c:strCache>
                <c:ptCount val="1"/>
                <c:pt idx="0">
                  <c:v>Precentage of the NBRK's interventions (including transactions at the KASE and in the interbank market)</c:v>
                </c:pt>
              </c:strCache>
            </c:strRef>
          </c:tx>
          <c:spPr>
            <a:ln w="38100">
              <a:pattFill prst="pct75">
                <a:fgClr>
                  <a:srgbClr val="003300"/>
                </a:fgClr>
                <a:bgClr>
                  <a:srgbClr val="FFFFFF"/>
                </a:bgClr>
              </a:pattFill>
              <a:prstDash val="solid"/>
            </a:ln>
          </c:spPr>
          <c:marker>
            <c:symbol val="none"/>
          </c:marker>
          <c:cat>
            <c:strRef>
              <c:f>'Figure 2.3.1.1'!$C$3:$W$3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2.3.1.1'!$C$9:$W$9</c:f>
              <c:numCache>
                <c:formatCode>0.00%</c:formatCode>
                <c:ptCount val="21"/>
                <c:pt idx="0">
                  <c:v>2.1752594000293612E-2</c:v>
                </c:pt>
                <c:pt idx="1">
                  <c:v>2.3425867077213194E-2</c:v>
                </c:pt>
                <c:pt idx="2">
                  <c:v>1.8393905982343479E-2</c:v>
                </c:pt>
                <c:pt idx="3">
                  <c:v>4.877312594550838E-2</c:v>
                </c:pt>
                <c:pt idx="4">
                  <c:v>2.6924362867368316E-2</c:v>
                </c:pt>
                <c:pt idx="5">
                  <c:v>9.6252039107852898E-3</c:v>
                </c:pt>
                <c:pt idx="6">
                  <c:v>2.7042781889702887E-3</c:v>
                </c:pt>
                <c:pt idx="7">
                  <c:v>8.4073726637409578E-4</c:v>
                </c:pt>
                <c:pt idx="8">
                  <c:v>1.4036478928314394E-4</c:v>
                </c:pt>
                <c:pt idx="9">
                  <c:v>2.3787485718569346E-3</c:v>
                </c:pt>
                <c:pt idx="10">
                  <c:v>0.14952809792709099</c:v>
                </c:pt>
                <c:pt idx="11">
                  <c:v>4.0766555200348026E-2</c:v>
                </c:pt>
                <c:pt idx="12">
                  <c:v>0.15446339788034683</c:v>
                </c:pt>
                <c:pt idx="13">
                  <c:v>0.13719639634606731</c:v>
                </c:pt>
                <c:pt idx="14">
                  <c:v>3.8215518766798434E-2</c:v>
                </c:pt>
                <c:pt idx="15">
                  <c:v>5.9658837188532633E-2</c:v>
                </c:pt>
                <c:pt idx="16">
                  <c:v>1.8981674544080972E-2</c:v>
                </c:pt>
                <c:pt idx="17">
                  <c:v>0</c:v>
                </c:pt>
                <c:pt idx="18">
                  <c:v>2.7656899479634039E-3</c:v>
                </c:pt>
                <c:pt idx="19">
                  <c:v>3.2418559155325884E-2</c:v>
                </c:pt>
                <c:pt idx="20">
                  <c:v>2.5833404105090616E-3</c:v>
                </c:pt>
              </c:numCache>
            </c:numRef>
          </c:val>
          <c:smooth val="0"/>
          <c:extLst>
            <c:ext xmlns:c16="http://schemas.microsoft.com/office/drawing/2014/chart" uri="{C3380CC4-5D6E-409C-BE32-E72D297353CC}">
              <c16:uniqueId val="{00000004-8C63-4005-8C88-34812807FE21}"/>
            </c:ext>
          </c:extLst>
        </c:ser>
        <c:dLbls>
          <c:showLegendKey val="0"/>
          <c:showVal val="0"/>
          <c:showCatName val="0"/>
          <c:showSerName val="0"/>
          <c:showPercent val="0"/>
          <c:showBubbleSize val="0"/>
        </c:dLbls>
        <c:marker val="1"/>
        <c:smooth val="0"/>
        <c:axId val="3"/>
        <c:axId val="4"/>
      </c:lineChart>
      <c:catAx>
        <c:axId val="554456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 bln.</a:t>
                </a:r>
              </a:p>
            </c:rich>
          </c:tx>
          <c:layout>
            <c:manualLayout>
              <c:xMode val="edge"/>
              <c:yMode val="edge"/>
              <c:x val="3.1549107060918083E-2"/>
              <c:y val="0.2275852215720741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56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12700">
          <a:solidFill>
            <a:srgbClr val="808080"/>
          </a:solidFill>
          <a:prstDash val="solid"/>
        </a:ln>
      </c:spPr>
    </c:plotArea>
    <c:legend>
      <c:legendPos val="r"/>
      <c:layout>
        <c:manualLayout>
          <c:xMode val="edge"/>
          <c:yMode val="edge"/>
          <c:x val="9.0909090909090912E-2"/>
          <c:y val="0.67584299695084615"/>
          <c:w val="0.88111888111888115"/>
          <c:h val="0.311927537054236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867768595041328E-2"/>
          <c:y val="7.8176020103859337E-2"/>
          <c:w val="0.82809917355371898"/>
          <c:h val="0.41368143971625565"/>
        </c:manualLayout>
      </c:layout>
      <c:barChart>
        <c:barDir val="col"/>
        <c:grouping val="stacked"/>
        <c:varyColors val="0"/>
        <c:ser>
          <c:idx val="0"/>
          <c:order val="0"/>
          <c:tx>
            <c:strRef>
              <c:f>'Figure 2.3.1.2'!$B$4</c:f>
              <c:strCache>
                <c:ptCount val="1"/>
                <c:pt idx="0">
                  <c:v>USD sales</c:v>
                </c:pt>
              </c:strCache>
            </c:strRef>
          </c:tx>
          <c:spPr>
            <a:solidFill>
              <a:srgbClr val="00FF00"/>
            </a:solidFill>
            <a:ln w="12700">
              <a:solidFill>
                <a:srgbClr val="000000"/>
              </a:solidFill>
              <a:prstDash val="solid"/>
            </a:ln>
          </c:spPr>
          <c:invertIfNegative val="0"/>
          <c:cat>
            <c:strRef>
              <c:f>'Figure 2.3.1.2'!$C$3:$W$3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2.3.1.2'!$C$4:$W$4</c:f>
              <c:numCache>
                <c:formatCode>#\ ##0.0</c:formatCode>
                <c:ptCount val="21"/>
                <c:pt idx="0">
                  <c:v>32.315473434200001</c:v>
                </c:pt>
                <c:pt idx="1">
                  <c:v>22.800698884400003</c:v>
                </c:pt>
                <c:pt idx="2">
                  <c:v>16.2077201317</c:v>
                </c:pt>
                <c:pt idx="3">
                  <c:v>10.830142843400001</c:v>
                </c:pt>
                <c:pt idx="4">
                  <c:v>14.782963308299999</c:v>
                </c:pt>
                <c:pt idx="5">
                  <c:v>15.702685835900001</c:v>
                </c:pt>
                <c:pt idx="6">
                  <c:v>16.966032772500004</c:v>
                </c:pt>
                <c:pt idx="7">
                  <c:v>16.833145527299997</c:v>
                </c:pt>
                <c:pt idx="8">
                  <c:v>13.6988865854</c:v>
                </c:pt>
                <c:pt idx="9">
                  <c:v>14.968651240700002</c:v>
                </c:pt>
                <c:pt idx="10">
                  <c:v>21.107586850399997</c:v>
                </c:pt>
                <c:pt idx="11">
                  <c:v>18.907556060700003</c:v>
                </c:pt>
                <c:pt idx="12">
                  <c:v>15.9870516141</c:v>
                </c:pt>
                <c:pt idx="13">
                  <c:v>17.572858</c:v>
                </c:pt>
                <c:pt idx="14">
                  <c:v>15.135616000000001</c:v>
                </c:pt>
                <c:pt idx="15">
                  <c:v>19.220230999999998</c:v>
                </c:pt>
                <c:pt idx="16">
                  <c:v>22.316855446600002</c:v>
                </c:pt>
                <c:pt idx="17">
                  <c:v>21.119173</c:v>
                </c:pt>
                <c:pt idx="18">
                  <c:v>23.580599800000002</c:v>
                </c:pt>
                <c:pt idx="19">
                  <c:v>21.542863530000002</c:v>
                </c:pt>
                <c:pt idx="20">
                  <c:v>20.183277868599998</c:v>
                </c:pt>
              </c:numCache>
            </c:numRef>
          </c:val>
          <c:extLst>
            <c:ext xmlns:c16="http://schemas.microsoft.com/office/drawing/2014/chart" uri="{C3380CC4-5D6E-409C-BE32-E72D297353CC}">
              <c16:uniqueId val="{00000000-F415-4681-A86E-4E8533AA2D34}"/>
            </c:ext>
          </c:extLst>
        </c:ser>
        <c:ser>
          <c:idx val="1"/>
          <c:order val="1"/>
          <c:tx>
            <c:strRef>
              <c:f>'Figure 2.3.1.2'!$B$5</c:f>
              <c:strCache>
                <c:ptCount val="1"/>
                <c:pt idx="0">
                  <c:v>Euro sales</c:v>
                </c:pt>
              </c:strCache>
            </c:strRef>
          </c:tx>
          <c:spPr>
            <a:solidFill>
              <a:srgbClr val="0000FF"/>
            </a:solidFill>
            <a:ln w="12700">
              <a:solidFill>
                <a:srgbClr val="000000"/>
              </a:solidFill>
              <a:prstDash val="solid"/>
            </a:ln>
          </c:spPr>
          <c:invertIfNegative val="0"/>
          <c:cat>
            <c:strRef>
              <c:f>'Figure 2.3.1.2'!$C$3:$W$3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2.3.1.2'!$C$5:$W$5</c:f>
              <c:numCache>
                <c:formatCode>#\ ##0.0</c:formatCode>
                <c:ptCount val="21"/>
                <c:pt idx="0">
                  <c:v>4.2056449299999992</c:v>
                </c:pt>
                <c:pt idx="1">
                  <c:v>2.4764576599999999</c:v>
                </c:pt>
                <c:pt idx="2">
                  <c:v>1.7320539699999999</c:v>
                </c:pt>
                <c:pt idx="3">
                  <c:v>1.6794488200000002</c:v>
                </c:pt>
                <c:pt idx="4">
                  <c:v>1.8166590200000001</c:v>
                </c:pt>
                <c:pt idx="5">
                  <c:v>2.20588183</c:v>
                </c:pt>
                <c:pt idx="6">
                  <c:v>2.0112324199999998</c:v>
                </c:pt>
                <c:pt idx="7">
                  <c:v>1.19234</c:v>
                </c:pt>
                <c:pt idx="8">
                  <c:v>1.4217972700000001</c:v>
                </c:pt>
                <c:pt idx="9">
                  <c:v>2.0158913699999998</c:v>
                </c:pt>
                <c:pt idx="10">
                  <c:v>1.74149836</c:v>
                </c:pt>
                <c:pt idx="11">
                  <c:v>1.94379598</c:v>
                </c:pt>
                <c:pt idx="12">
                  <c:v>1.2349111100000001</c:v>
                </c:pt>
                <c:pt idx="13">
                  <c:v>1.42269651</c:v>
                </c:pt>
                <c:pt idx="14">
                  <c:v>1.2830961900000002</c:v>
                </c:pt>
                <c:pt idx="15">
                  <c:v>1.4763987000000003</c:v>
                </c:pt>
                <c:pt idx="16">
                  <c:v>3.34410125</c:v>
                </c:pt>
                <c:pt idx="17">
                  <c:v>2.6720463400000001</c:v>
                </c:pt>
                <c:pt idx="18">
                  <c:v>3.0755012900000001</c:v>
                </c:pt>
                <c:pt idx="19">
                  <c:v>3.0049607599999999</c:v>
                </c:pt>
                <c:pt idx="20">
                  <c:v>3.4340658199999998</c:v>
                </c:pt>
              </c:numCache>
            </c:numRef>
          </c:val>
          <c:extLst>
            <c:ext xmlns:c16="http://schemas.microsoft.com/office/drawing/2014/chart" uri="{C3380CC4-5D6E-409C-BE32-E72D297353CC}">
              <c16:uniqueId val="{00000001-F415-4681-A86E-4E8533AA2D34}"/>
            </c:ext>
          </c:extLst>
        </c:ser>
        <c:ser>
          <c:idx val="2"/>
          <c:order val="2"/>
          <c:tx>
            <c:strRef>
              <c:f>'Figure 2.3.1.2'!$B$6</c:f>
              <c:strCache>
                <c:ptCount val="1"/>
                <c:pt idx="0">
                  <c:v>Ruble sales</c:v>
                </c:pt>
              </c:strCache>
            </c:strRef>
          </c:tx>
          <c:spPr>
            <a:solidFill>
              <a:srgbClr val="969696"/>
            </a:solidFill>
            <a:ln w="12700">
              <a:solidFill>
                <a:srgbClr val="000000"/>
              </a:solidFill>
              <a:prstDash val="solid"/>
            </a:ln>
          </c:spPr>
          <c:invertIfNegative val="0"/>
          <c:cat>
            <c:strRef>
              <c:f>'Figure 2.3.1.2'!$C$3:$W$3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2.3.1.2'!$C$6:$W$6</c:f>
              <c:numCache>
                <c:formatCode>#\ ##0.0</c:formatCode>
                <c:ptCount val="21"/>
                <c:pt idx="0">
                  <c:v>0.95291893999999988</c:v>
                </c:pt>
                <c:pt idx="1">
                  <c:v>0.68754061</c:v>
                </c:pt>
                <c:pt idx="2">
                  <c:v>0.74833451000000006</c:v>
                </c:pt>
                <c:pt idx="3">
                  <c:v>0.73924731999999993</c:v>
                </c:pt>
                <c:pt idx="4">
                  <c:v>0.63247534999999988</c:v>
                </c:pt>
                <c:pt idx="5">
                  <c:v>0.80801606000000004</c:v>
                </c:pt>
                <c:pt idx="6">
                  <c:v>0.88370996999999996</c:v>
                </c:pt>
                <c:pt idx="7">
                  <c:v>0.83808209</c:v>
                </c:pt>
                <c:pt idx="8">
                  <c:v>0.90976892000000009</c:v>
                </c:pt>
                <c:pt idx="9">
                  <c:v>0.85060924999999998</c:v>
                </c:pt>
                <c:pt idx="10">
                  <c:v>0.70567786999999993</c:v>
                </c:pt>
                <c:pt idx="11">
                  <c:v>0.95357281999999999</c:v>
                </c:pt>
                <c:pt idx="12">
                  <c:v>0.6412739300000001</c:v>
                </c:pt>
                <c:pt idx="13">
                  <c:v>0.76787496</c:v>
                </c:pt>
                <c:pt idx="14">
                  <c:v>0.97932619999999992</c:v>
                </c:pt>
                <c:pt idx="15">
                  <c:v>1.1660737900000002</c:v>
                </c:pt>
                <c:pt idx="16">
                  <c:v>0.96569338999999998</c:v>
                </c:pt>
                <c:pt idx="17">
                  <c:v>1.0624251999999998</c:v>
                </c:pt>
                <c:pt idx="18">
                  <c:v>1.1091557299999999</c:v>
                </c:pt>
                <c:pt idx="19">
                  <c:v>1.0350053700000001</c:v>
                </c:pt>
                <c:pt idx="20">
                  <c:v>1.0882631609999998</c:v>
                </c:pt>
              </c:numCache>
            </c:numRef>
          </c:val>
          <c:extLst>
            <c:ext xmlns:c16="http://schemas.microsoft.com/office/drawing/2014/chart" uri="{C3380CC4-5D6E-409C-BE32-E72D297353CC}">
              <c16:uniqueId val="{00000002-F415-4681-A86E-4E8533AA2D34}"/>
            </c:ext>
          </c:extLst>
        </c:ser>
        <c:dLbls>
          <c:showLegendKey val="0"/>
          <c:showVal val="0"/>
          <c:showCatName val="0"/>
          <c:showSerName val="0"/>
          <c:showPercent val="0"/>
          <c:showBubbleSize val="0"/>
        </c:dLbls>
        <c:gapWidth val="150"/>
        <c:overlap val="100"/>
        <c:axId val="554466192"/>
        <c:axId val="1"/>
      </c:barChart>
      <c:lineChart>
        <c:grouping val="standard"/>
        <c:varyColors val="0"/>
        <c:ser>
          <c:idx val="3"/>
          <c:order val="3"/>
          <c:tx>
            <c:strRef>
              <c:f>'Figure 2.3.1.2'!$B$7</c:f>
              <c:strCache>
                <c:ptCount val="1"/>
                <c:pt idx="0">
                  <c:v>Sale by NBRK</c:v>
                </c:pt>
              </c:strCache>
            </c:strRef>
          </c:tx>
          <c:spPr>
            <a:ln w="38100">
              <a:pattFill prst="pct75">
                <a:fgClr>
                  <a:srgbClr val="00FFFF"/>
                </a:fgClr>
                <a:bgClr>
                  <a:srgbClr val="FFFFFF"/>
                </a:bgClr>
              </a:pattFill>
              <a:prstDash val="solid"/>
            </a:ln>
          </c:spPr>
          <c:marker>
            <c:symbol val="none"/>
          </c:marker>
          <c:cat>
            <c:strRef>
              <c:f>'Figure 2.3.1.2'!$C$3:$W$3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2.3.1.2'!$C$7:$W$7</c:f>
              <c:numCache>
                <c:formatCode>0.0%</c:formatCode>
                <c:ptCount val="21"/>
                <c:pt idx="0">
                  <c:v>5.6562777941261112E-2</c:v>
                </c:pt>
                <c:pt idx="1">
                  <c:v>0.15198309448917541</c:v>
                </c:pt>
                <c:pt idx="2">
                  <c:v>0.30378985203701447</c:v>
                </c:pt>
                <c:pt idx="3">
                  <c:v>0.1780408511987713</c:v>
                </c:pt>
                <c:pt idx="4">
                  <c:v>7.4314575271507782E-2</c:v>
                </c:pt>
                <c:pt idx="5">
                  <c:v>0.11075368296146264</c:v>
                </c:pt>
                <c:pt idx="6">
                  <c:v>0.15435792477543708</c:v>
                </c:pt>
                <c:pt idx="7">
                  <c:v>0.36165154590605803</c:v>
                </c:pt>
                <c:pt idx="8">
                  <c:v>0.28965441432356165</c:v>
                </c:pt>
                <c:pt idx="9">
                  <c:v>0.3119046652054504</c:v>
                </c:pt>
                <c:pt idx="10">
                  <c:v>0.30144235353860432</c:v>
                </c:pt>
                <c:pt idx="11">
                  <c:v>0.30158628117321973</c:v>
                </c:pt>
                <c:pt idx="12">
                  <c:v>0.36688590410046251</c:v>
                </c:pt>
                <c:pt idx="13">
                  <c:v>0.34183252457550317</c:v>
                </c:pt>
                <c:pt idx="14">
                  <c:v>0.32882371344163935</c:v>
                </c:pt>
                <c:pt idx="15">
                  <c:v>0.29569027787240049</c:v>
                </c:pt>
                <c:pt idx="16">
                  <c:v>0.19036353966850941</c:v>
                </c:pt>
                <c:pt idx="17">
                  <c:v>0.2223620210350043</c:v>
                </c:pt>
                <c:pt idx="18">
                  <c:v>0.2517421807157626</c:v>
                </c:pt>
                <c:pt idx="19">
                  <c:v>0.26837725971865767</c:v>
                </c:pt>
                <c:pt idx="20">
                  <c:v>0.23032238874521432</c:v>
                </c:pt>
              </c:numCache>
            </c:numRef>
          </c:val>
          <c:smooth val="0"/>
          <c:extLst>
            <c:ext xmlns:c16="http://schemas.microsoft.com/office/drawing/2014/chart" uri="{C3380CC4-5D6E-409C-BE32-E72D297353CC}">
              <c16:uniqueId val="{00000003-F415-4681-A86E-4E8533AA2D34}"/>
            </c:ext>
          </c:extLst>
        </c:ser>
        <c:ser>
          <c:idx val="4"/>
          <c:order val="4"/>
          <c:tx>
            <c:strRef>
              <c:f>'Figure 2.3.1.2'!$B$9</c:f>
              <c:strCache>
                <c:ptCount val="1"/>
                <c:pt idx="0">
                  <c:v>Precentage of the NBRK's interventions (including transactions at the KASE and in the interbank market)</c:v>
                </c:pt>
              </c:strCache>
            </c:strRef>
          </c:tx>
          <c:spPr>
            <a:ln w="38100">
              <a:pattFill prst="pct75">
                <a:fgClr>
                  <a:srgbClr val="003300"/>
                </a:fgClr>
                <a:bgClr>
                  <a:srgbClr val="FFFFFF"/>
                </a:bgClr>
              </a:pattFill>
              <a:prstDash val="solid"/>
            </a:ln>
          </c:spPr>
          <c:marker>
            <c:symbol val="none"/>
          </c:marker>
          <c:cat>
            <c:strRef>
              <c:f>'Figure 2.3.1.2'!$C$3:$W$3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2.3.1.2'!$C$9:$W$9</c:f>
              <c:numCache>
                <c:formatCode>0.0%</c:formatCode>
                <c:ptCount val="21"/>
                <c:pt idx="0">
                  <c:v>0.10604316247996923</c:v>
                </c:pt>
                <c:pt idx="1">
                  <c:v>0.1720730149497452</c:v>
                </c:pt>
                <c:pt idx="2">
                  <c:v>5.8333312293000046E-2</c:v>
                </c:pt>
                <c:pt idx="3">
                  <c:v>3.8892377145024422E-2</c:v>
                </c:pt>
                <c:pt idx="4">
                  <c:v>2.4366224314292952E-2</c:v>
                </c:pt>
                <c:pt idx="5">
                  <c:v>9.0908015031186708E-3</c:v>
                </c:pt>
                <c:pt idx="6">
                  <c:v>7.0930842592182061E-2</c:v>
                </c:pt>
                <c:pt idx="7">
                  <c:v>4.5692588990726209E-2</c:v>
                </c:pt>
                <c:pt idx="8">
                  <c:v>4.4735387520700887E-2</c:v>
                </c:pt>
                <c:pt idx="9">
                  <c:v>2.6509736489888525E-2</c:v>
                </c:pt>
                <c:pt idx="10">
                  <c:v>1.7423119118566165E-2</c:v>
                </c:pt>
                <c:pt idx="11">
                  <c:v>2.2612652773706547E-2</c:v>
                </c:pt>
                <c:pt idx="12">
                  <c:v>1.5303947588698239E-2</c:v>
                </c:pt>
                <c:pt idx="13">
                  <c:v>1.9973984880547035E-2</c:v>
                </c:pt>
                <c:pt idx="14">
                  <c:v>6.0585575109727945E-3</c:v>
                </c:pt>
                <c:pt idx="15">
                  <c:v>1.218507727612639E-2</c:v>
                </c:pt>
                <c:pt idx="16">
                  <c:v>4.8160907013615438E-2</c:v>
                </c:pt>
                <c:pt idx="17">
                  <c:v>6.6169731172712118E-2</c:v>
                </c:pt>
                <c:pt idx="18">
                  <c:v>3.2759980939925028E-2</c:v>
                </c:pt>
                <c:pt idx="19">
                  <c:v>3.6671076660717257E-3</c:v>
                </c:pt>
                <c:pt idx="20">
                  <c:v>2.9727579628353927E-4</c:v>
                </c:pt>
              </c:numCache>
            </c:numRef>
          </c:val>
          <c:smooth val="0"/>
          <c:extLst>
            <c:ext xmlns:c16="http://schemas.microsoft.com/office/drawing/2014/chart" uri="{C3380CC4-5D6E-409C-BE32-E72D297353CC}">
              <c16:uniqueId val="{00000004-F415-4681-A86E-4E8533AA2D34}"/>
            </c:ext>
          </c:extLst>
        </c:ser>
        <c:dLbls>
          <c:showLegendKey val="0"/>
          <c:showVal val="0"/>
          <c:showCatName val="0"/>
          <c:showSerName val="0"/>
          <c:showPercent val="0"/>
          <c:showBubbleSize val="0"/>
        </c:dLbls>
        <c:marker val="1"/>
        <c:smooth val="0"/>
        <c:axId val="3"/>
        <c:axId val="4"/>
      </c:lineChart>
      <c:catAx>
        <c:axId val="554466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 bln.</a:t>
                </a:r>
              </a:p>
            </c:rich>
          </c:tx>
          <c:layout>
            <c:manualLayout>
              <c:xMode val="edge"/>
              <c:yMode val="edge"/>
              <c:x val="2.9752066115702479E-2"/>
              <c:y val="0.205212068361161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661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3175">
          <a:solidFill>
            <a:srgbClr val="000000"/>
          </a:solidFill>
          <a:prstDash val="solid"/>
        </a:ln>
      </c:spPr>
    </c:plotArea>
    <c:legend>
      <c:legendPos val="r"/>
      <c:layout>
        <c:manualLayout>
          <c:xMode val="edge"/>
          <c:yMode val="edge"/>
          <c:x val="1.6528925619834711E-2"/>
          <c:y val="0.6384364820846905"/>
          <c:w val="0.97685950413223144"/>
          <c:h val="0.35179153094462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84933753577391"/>
          <c:y val="0.11483253588516747"/>
          <c:w val="0.65843021449841999"/>
          <c:h val="0.41626794258373206"/>
        </c:manualLayout>
      </c:layout>
      <c:lineChart>
        <c:grouping val="standard"/>
        <c:varyColors val="0"/>
        <c:ser>
          <c:idx val="0"/>
          <c:order val="0"/>
          <c:tx>
            <c:strRef>
              <c:f>'Figure 2.1.3'!$C$5</c:f>
              <c:strCache>
                <c:ptCount val="1"/>
                <c:pt idx="0">
                  <c:v>Net financial assets</c:v>
                </c:pt>
              </c:strCache>
            </c:strRef>
          </c:tx>
          <c:spPr>
            <a:ln w="25400">
              <a:solidFill>
                <a:srgbClr val="333399"/>
              </a:solidFill>
              <a:prstDash val="solid"/>
            </a:ln>
          </c:spPr>
          <c:marker>
            <c:symbol val="none"/>
          </c:marker>
          <c:cat>
            <c:strRef>
              <c:f>'Figure 2.1.3'!$B$7:$B$21</c:f>
              <c:strCache>
                <c:ptCount val="15"/>
                <c:pt idx="0">
                  <c:v>1qtr.2007</c:v>
                </c:pt>
                <c:pt idx="1">
                  <c:v>2qtr.2007</c:v>
                </c:pt>
                <c:pt idx="2">
                  <c:v>3qtr.2007</c:v>
                </c:pt>
                <c:pt idx="3">
                  <c:v>4qtr.2007</c:v>
                </c:pt>
                <c:pt idx="4">
                  <c:v>1qtr.2008</c:v>
                </c:pt>
                <c:pt idx="5">
                  <c:v>2qtr.2008</c:v>
                </c:pt>
                <c:pt idx="6">
                  <c:v>3qtr.2008</c:v>
                </c:pt>
                <c:pt idx="7">
                  <c:v>4qtr.2008</c:v>
                </c:pt>
                <c:pt idx="8">
                  <c:v>1qtr.2009</c:v>
                </c:pt>
                <c:pt idx="9">
                  <c:v>2qtr.2009</c:v>
                </c:pt>
                <c:pt idx="10">
                  <c:v>3qtr.2009</c:v>
                </c:pt>
                <c:pt idx="11">
                  <c:v>4qtr.2009</c:v>
                </c:pt>
                <c:pt idx="12">
                  <c:v>1qtr.2010</c:v>
                </c:pt>
                <c:pt idx="13">
                  <c:v>2qtr.2010</c:v>
                </c:pt>
                <c:pt idx="14">
                  <c:v>3qtr.2010</c:v>
                </c:pt>
              </c:strCache>
            </c:strRef>
          </c:cat>
          <c:val>
            <c:numRef>
              <c:f>'Figure 2.1.3'!$C$7:$C$21</c:f>
              <c:numCache>
                <c:formatCode>General</c:formatCode>
                <c:ptCount val="15"/>
                <c:pt idx="0">
                  <c:v>347.13420000000002</c:v>
                </c:pt>
                <c:pt idx="1">
                  <c:v>354.29840000000002</c:v>
                </c:pt>
                <c:pt idx="2">
                  <c:v>354.78969999999998</c:v>
                </c:pt>
                <c:pt idx="3">
                  <c:v>341.70170000000002</c:v>
                </c:pt>
                <c:pt idx="4">
                  <c:v>320.495</c:v>
                </c:pt>
                <c:pt idx="5">
                  <c:v>302.8098</c:v>
                </c:pt>
                <c:pt idx="6">
                  <c:v>285.33780000000002</c:v>
                </c:pt>
                <c:pt idx="7">
                  <c:v>249.2372</c:v>
                </c:pt>
                <c:pt idx="8">
                  <c:v>236.21539999999999</c:v>
                </c:pt>
                <c:pt idx="9">
                  <c:v>246.1455</c:v>
                </c:pt>
                <c:pt idx="10">
                  <c:v>268.04750000000001</c:v>
                </c:pt>
                <c:pt idx="11">
                  <c:v>271.4665</c:v>
                </c:pt>
                <c:pt idx="12">
                  <c:v>280.81189999999998</c:v>
                </c:pt>
                <c:pt idx="13">
                  <c:v>263.08690000000001</c:v>
                </c:pt>
              </c:numCache>
            </c:numRef>
          </c:val>
          <c:smooth val="0"/>
          <c:extLst>
            <c:ext xmlns:c16="http://schemas.microsoft.com/office/drawing/2014/chart" uri="{C3380CC4-5D6E-409C-BE32-E72D297353CC}">
              <c16:uniqueId val="{00000000-4A62-4F04-9B60-724F2586C96C}"/>
            </c:ext>
          </c:extLst>
        </c:ser>
        <c:dLbls>
          <c:showLegendKey val="0"/>
          <c:showVal val="0"/>
          <c:showCatName val="0"/>
          <c:showSerName val="0"/>
          <c:showPercent val="0"/>
          <c:showBubbleSize val="0"/>
        </c:dLbls>
        <c:marker val="1"/>
        <c:smooth val="0"/>
        <c:axId val="554543272"/>
        <c:axId val="1"/>
      </c:lineChart>
      <c:lineChart>
        <c:grouping val="standard"/>
        <c:varyColors val="0"/>
        <c:ser>
          <c:idx val="1"/>
          <c:order val="1"/>
          <c:tx>
            <c:strRef>
              <c:f>'Figure 2.1.3'!$D$5</c:f>
              <c:strCache>
                <c:ptCount val="1"/>
                <c:pt idx="0">
                  <c:v>Savinds ratio (right axis)</c:v>
                </c:pt>
              </c:strCache>
            </c:strRef>
          </c:tx>
          <c:spPr>
            <a:ln w="25400">
              <a:solidFill>
                <a:srgbClr val="003300"/>
              </a:solidFill>
              <a:prstDash val="solid"/>
            </a:ln>
          </c:spPr>
          <c:marker>
            <c:symbol val="none"/>
          </c:marker>
          <c:cat>
            <c:strRef>
              <c:f>'Figure 2.1.3'!$B$7:$B$21</c:f>
              <c:strCache>
                <c:ptCount val="15"/>
                <c:pt idx="0">
                  <c:v>1qtr.2007</c:v>
                </c:pt>
                <c:pt idx="1">
                  <c:v>2qtr.2007</c:v>
                </c:pt>
                <c:pt idx="2">
                  <c:v>3qtr.2007</c:v>
                </c:pt>
                <c:pt idx="3">
                  <c:v>4qtr.2007</c:v>
                </c:pt>
                <c:pt idx="4">
                  <c:v>1qtr.2008</c:v>
                </c:pt>
                <c:pt idx="5">
                  <c:v>2qtr.2008</c:v>
                </c:pt>
                <c:pt idx="6">
                  <c:v>3qtr.2008</c:v>
                </c:pt>
                <c:pt idx="7">
                  <c:v>4qtr.2008</c:v>
                </c:pt>
                <c:pt idx="8">
                  <c:v>1qtr.2009</c:v>
                </c:pt>
                <c:pt idx="9">
                  <c:v>2qtr.2009</c:v>
                </c:pt>
                <c:pt idx="10">
                  <c:v>3qtr.2009</c:v>
                </c:pt>
                <c:pt idx="11">
                  <c:v>4qtr.2009</c:v>
                </c:pt>
                <c:pt idx="12">
                  <c:v>1qtr.2010</c:v>
                </c:pt>
                <c:pt idx="13">
                  <c:v>2qtr.2010</c:v>
                </c:pt>
                <c:pt idx="14">
                  <c:v>3qtr.2010</c:v>
                </c:pt>
              </c:strCache>
            </c:strRef>
          </c:cat>
          <c:val>
            <c:numRef>
              <c:f>'Figure 2.1.3'!$D$7:$D$21</c:f>
              <c:numCache>
                <c:formatCode>General</c:formatCode>
                <c:ptCount val="15"/>
                <c:pt idx="0">
                  <c:v>2.3451059999999999</c:v>
                </c:pt>
                <c:pt idx="1">
                  <c:v>1.9761550000000001</c:v>
                </c:pt>
                <c:pt idx="2">
                  <c:v>1.8141130000000001</c:v>
                </c:pt>
                <c:pt idx="3">
                  <c:v>2.103866</c:v>
                </c:pt>
                <c:pt idx="4">
                  <c:v>2.6884420000000002</c:v>
                </c:pt>
                <c:pt idx="5">
                  <c:v>4.8296809999999999</c:v>
                </c:pt>
                <c:pt idx="6">
                  <c:v>3.6030709999999999</c:v>
                </c:pt>
                <c:pt idx="7">
                  <c:v>5.2046590000000004</c:v>
                </c:pt>
                <c:pt idx="8">
                  <c:v>5.4081380000000001</c:v>
                </c:pt>
                <c:pt idx="9">
                  <c:v>7.1562530000000004</c:v>
                </c:pt>
                <c:pt idx="10">
                  <c:v>5.6440659999999996</c:v>
                </c:pt>
                <c:pt idx="11">
                  <c:v>5.5387219999999999</c:v>
                </c:pt>
                <c:pt idx="12">
                  <c:v>5.4549019999999997</c:v>
                </c:pt>
                <c:pt idx="13">
                  <c:v>5.934812</c:v>
                </c:pt>
                <c:pt idx="14">
                  <c:v>5.5448639999999996</c:v>
                </c:pt>
              </c:numCache>
            </c:numRef>
          </c:val>
          <c:smooth val="0"/>
          <c:extLst>
            <c:ext xmlns:c16="http://schemas.microsoft.com/office/drawing/2014/chart" uri="{C3380CC4-5D6E-409C-BE32-E72D297353CC}">
              <c16:uniqueId val="{00000001-4A62-4F04-9B60-724F2586C96C}"/>
            </c:ext>
          </c:extLst>
        </c:ser>
        <c:dLbls>
          <c:showLegendKey val="0"/>
          <c:showVal val="0"/>
          <c:showCatName val="0"/>
          <c:showSerName val="0"/>
          <c:showPercent val="0"/>
          <c:showBubbleSize val="0"/>
        </c:dLbls>
        <c:marker val="1"/>
        <c:smooth val="0"/>
        <c:axId val="3"/>
        <c:axId val="4"/>
      </c:lineChart>
      <c:catAx>
        <c:axId val="5545432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 of disposable income</a:t>
                </a:r>
              </a:p>
            </c:rich>
          </c:tx>
          <c:layout>
            <c:manualLayout>
              <c:xMode val="edge"/>
              <c:yMode val="edge"/>
              <c:x val="4.453143357080365E-2"/>
              <c:y val="2.392350956130483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43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 of disposable income</a:t>
                </a:r>
              </a:p>
            </c:rich>
          </c:tx>
          <c:layout>
            <c:manualLayout>
              <c:xMode val="edge"/>
              <c:yMode val="edge"/>
              <c:x val="0.90017281173186681"/>
              <c:y val="2.3923509561304835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9.2063777479468867E-2"/>
          <c:y val="0.82857528169308825"/>
          <c:w val="0.7619071239680183"/>
          <c:h val="0.133333953375899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03526656390295E-2"/>
          <c:y val="9.4861843159127879E-2"/>
          <c:w val="0.80172481287447206"/>
          <c:h val="0.64822259492070722"/>
        </c:manualLayout>
      </c:layout>
      <c:lineChart>
        <c:grouping val="standard"/>
        <c:varyColors val="0"/>
        <c:ser>
          <c:idx val="1"/>
          <c:order val="0"/>
          <c:tx>
            <c:strRef>
              <c:f>'Figure 2.3.1.3'!$B$6</c:f>
              <c:strCache>
                <c:ptCount val="1"/>
                <c:pt idx="0">
                  <c:v>Net foreign exchange purchase</c:v>
                </c:pt>
              </c:strCache>
            </c:strRef>
          </c:tx>
          <c:spPr>
            <a:ln w="38100">
              <a:solidFill>
                <a:srgbClr val="008080"/>
              </a:solidFill>
              <a:prstDash val="solid"/>
            </a:ln>
          </c:spPr>
          <c:marker>
            <c:symbol val="none"/>
          </c:marker>
          <c:cat>
            <c:strRef>
              <c:f>'Figure 2.3.1.3'!$C$3:$W$3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2.3.1.3'!$C$6:$W$6</c:f>
              <c:numCache>
                <c:formatCode>#,##0.00</c:formatCode>
                <c:ptCount val="21"/>
                <c:pt idx="0">
                  <c:v>1.7383373154999995</c:v>
                </c:pt>
                <c:pt idx="1">
                  <c:v>4.553990135799995</c:v>
                </c:pt>
                <c:pt idx="2">
                  <c:v>1.8874568192999983</c:v>
                </c:pt>
                <c:pt idx="3">
                  <c:v>0.91897447669999943</c:v>
                </c:pt>
                <c:pt idx="4">
                  <c:v>-4.1878388580000001</c:v>
                </c:pt>
                <c:pt idx="5">
                  <c:v>-0.44716395379999951</c:v>
                </c:pt>
                <c:pt idx="6">
                  <c:v>0.63293577359999775</c:v>
                </c:pt>
                <c:pt idx="7">
                  <c:v>1.3311246700000006</c:v>
                </c:pt>
                <c:pt idx="8">
                  <c:v>1.7544036341000007</c:v>
                </c:pt>
                <c:pt idx="9">
                  <c:v>1.8067774542999999</c:v>
                </c:pt>
                <c:pt idx="10">
                  <c:v>-0.64372905479999754</c:v>
                </c:pt>
                <c:pt idx="11">
                  <c:v>1.8950425250999954</c:v>
                </c:pt>
                <c:pt idx="12">
                  <c:v>-1.2608074151000002</c:v>
                </c:pt>
                <c:pt idx="13">
                  <c:v>-2.0900212499999999</c:v>
                </c:pt>
                <c:pt idx="14">
                  <c:v>1.327145349999997</c:v>
                </c:pt>
                <c:pt idx="15">
                  <c:v>-0.98055500000000029</c:v>
                </c:pt>
                <c:pt idx="16">
                  <c:v>1.1001609263999961</c:v>
                </c:pt>
                <c:pt idx="17">
                  <c:v>2.4464385600000007</c:v>
                </c:pt>
                <c:pt idx="18">
                  <c:v>1.5020245199999964</c:v>
                </c:pt>
                <c:pt idx="19">
                  <c:v>1.6734461507999967</c:v>
                </c:pt>
                <c:pt idx="20">
                  <c:v>-0.9441374085000005</c:v>
                </c:pt>
              </c:numCache>
            </c:numRef>
          </c:val>
          <c:smooth val="0"/>
          <c:extLst>
            <c:ext xmlns:c16="http://schemas.microsoft.com/office/drawing/2014/chart" uri="{C3380CC4-5D6E-409C-BE32-E72D297353CC}">
              <c16:uniqueId val="{00000000-2A6E-4F63-B1C8-400FC4F95CA4}"/>
            </c:ext>
          </c:extLst>
        </c:ser>
        <c:ser>
          <c:idx val="2"/>
          <c:order val="1"/>
          <c:tx>
            <c:strRef>
              <c:f>'Figure 2.3.1.3'!$B$7</c:f>
              <c:strCache>
                <c:ptCount val="1"/>
                <c:pt idx="0">
                  <c:v>Net foreign exchange purchase at the KASE</c:v>
                </c:pt>
              </c:strCache>
            </c:strRef>
          </c:tx>
          <c:spPr>
            <a:ln w="38100">
              <a:solidFill>
                <a:srgbClr val="333333"/>
              </a:solidFill>
              <a:prstDash val="solid"/>
            </a:ln>
          </c:spPr>
          <c:marker>
            <c:symbol val="none"/>
          </c:marker>
          <c:cat>
            <c:strRef>
              <c:f>'Figure 2.3.1.3'!$C$3:$W$3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2.3.1.3'!$C$7:$W$7</c:f>
              <c:numCache>
                <c:formatCode>#,##0.00</c:formatCode>
                <c:ptCount val="21"/>
                <c:pt idx="0">
                  <c:v>2.9192472511999998</c:v>
                </c:pt>
                <c:pt idx="1">
                  <c:v>2.9618684797000001</c:v>
                </c:pt>
                <c:pt idx="2">
                  <c:v>0.71754970209999991</c:v>
                </c:pt>
                <c:pt idx="3">
                  <c:v>-4.0650159499999762E-2</c:v>
                </c:pt>
                <c:pt idx="4">
                  <c:v>0.10912011040000005</c:v>
                </c:pt>
                <c:pt idx="5">
                  <c:v>-9.8310119900000104E-2</c:v>
                </c:pt>
                <c:pt idx="6">
                  <c:v>0.4860740403000004</c:v>
                </c:pt>
                <c:pt idx="7">
                  <c:v>0.57285118009999969</c:v>
                </c:pt>
                <c:pt idx="8">
                  <c:v>0.68981930020000015</c:v>
                </c:pt>
                <c:pt idx="9">
                  <c:v>0.13675606010000016</c:v>
                </c:pt>
                <c:pt idx="10">
                  <c:v>-2.84264699</c:v>
                </c:pt>
                <c:pt idx="11">
                  <c:v>-0.4952916199000007</c:v>
                </c:pt>
                <c:pt idx="12">
                  <c:v>-2.5279681399</c:v>
                </c:pt>
                <c:pt idx="13">
                  <c:v>-2.7492516</c:v>
                </c:pt>
                <c:pt idx="14">
                  <c:v>-1.39032288</c:v>
                </c:pt>
                <c:pt idx="15">
                  <c:v>-1.6741900499999998</c:v>
                </c:pt>
                <c:pt idx="16">
                  <c:v>0.27624729030000095</c:v>
                </c:pt>
                <c:pt idx="17">
                  <c:v>1.3066381399999996</c:v>
                </c:pt>
                <c:pt idx="18">
                  <c:v>0.61568957999999974</c:v>
                </c:pt>
                <c:pt idx="19">
                  <c:v>-0.7702506992</c:v>
                </c:pt>
                <c:pt idx="20">
                  <c:v>1.5868566000000157E-2</c:v>
                </c:pt>
              </c:numCache>
            </c:numRef>
          </c:val>
          <c:smooth val="0"/>
          <c:extLst>
            <c:ext xmlns:c16="http://schemas.microsoft.com/office/drawing/2014/chart" uri="{C3380CC4-5D6E-409C-BE32-E72D297353CC}">
              <c16:uniqueId val="{00000001-2A6E-4F63-B1C8-400FC4F95CA4}"/>
            </c:ext>
          </c:extLst>
        </c:ser>
        <c:ser>
          <c:idx val="4"/>
          <c:order val="3"/>
          <c:tx>
            <c:strRef>
              <c:f>'Figure 2.3.1.3'!$B$11</c:f>
              <c:strCache>
                <c:ptCount val="1"/>
                <c:pt idx="0">
                  <c:v>Net purchase by NBRK</c:v>
                </c:pt>
              </c:strCache>
            </c:strRef>
          </c:tx>
          <c:spPr>
            <a:ln w="38100">
              <a:solidFill>
                <a:srgbClr val="00FF00"/>
              </a:solidFill>
              <a:prstDash val="solid"/>
            </a:ln>
          </c:spPr>
          <c:marker>
            <c:symbol val="none"/>
          </c:marker>
          <c:cat>
            <c:strRef>
              <c:f>'Figure 2.3.1.3'!$C$3:$W$3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2.3.1.3'!$C$11:$W$11</c:f>
              <c:numCache>
                <c:formatCode>#\ ##0.0</c:formatCode>
                <c:ptCount val="21"/>
                <c:pt idx="0">
                  <c:v>-2.6861999999999999</c:v>
                </c:pt>
                <c:pt idx="1">
                  <c:v>-3.2878850000000002</c:v>
                </c:pt>
                <c:pt idx="2">
                  <c:v>-0.61553999999999998</c:v>
                </c:pt>
                <c:pt idx="3">
                  <c:v>0.15129000000000004</c:v>
                </c:pt>
                <c:pt idx="4">
                  <c:v>-7.6495000000000035E-2</c:v>
                </c:pt>
                <c:pt idx="5">
                  <c:v>3.7000000000000088E-3</c:v>
                </c:pt>
                <c:pt idx="6">
                  <c:v>-1.1554149999999999</c:v>
                </c:pt>
                <c:pt idx="7">
                  <c:v>-0.75395000000000001</c:v>
                </c:pt>
                <c:pt idx="8">
                  <c:v>-0.61072499999999996</c:v>
                </c:pt>
                <c:pt idx="9">
                  <c:v>-0.35751499999999997</c:v>
                </c:pt>
                <c:pt idx="10">
                  <c:v>2.6578550000000001</c:v>
                </c:pt>
                <c:pt idx="11">
                  <c:v>0.41885000000000006</c:v>
                </c:pt>
                <c:pt idx="12">
                  <c:v>2.0078499999999999</c:v>
                </c:pt>
                <c:pt idx="13">
                  <c:v>1.7315550000000002</c:v>
                </c:pt>
                <c:pt idx="14">
                  <c:v>0.53310000000000002</c:v>
                </c:pt>
                <c:pt idx="15">
                  <c:v>0.85129999999999995</c:v>
                </c:pt>
                <c:pt idx="16">
                  <c:v>-0.62890000000000001</c:v>
                </c:pt>
                <c:pt idx="17">
                  <c:v>-1.3974500000000001</c:v>
                </c:pt>
                <c:pt idx="18">
                  <c:v>-0.70350000000000001</c:v>
                </c:pt>
                <c:pt idx="19">
                  <c:v>0.66930000000000001</c:v>
                </c:pt>
                <c:pt idx="20">
                  <c:v>4.4500000000000005E-2</c:v>
                </c:pt>
              </c:numCache>
            </c:numRef>
          </c:val>
          <c:smooth val="0"/>
          <c:extLst>
            <c:ext xmlns:c16="http://schemas.microsoft.com/office/drawing/2014/chart" uri="{C3380CC4-5D6E-409C-BE32-E72D297353CC}">
              <c16:uniqueId val="{00000002-2A6E-4F63-B1C8-400FC4F95CA4}"/>
            </c:ext>
          </c:extLst>
        </c:ser>
        <c:dLbls>
          <c:showLegendKey val="0"/>
          <c:showVal val="0"/>
          <c:showCatName val="0"/>
          <c:showSerName val="0"/>
          <c:showPercent val="0"/>
          <c:showBubbleSize val="0"/>
        </c:dLbls>
        <c:marker val="1"/>
        <c:smooth val="0"/>
        <c:axId val="554462912"/>
        <c:axId val="1"/>
      </c:lineChart>
      <c:lineChart>
        <c:grouping val="standard"/>
        <c:varyColors val="0"/>
        <c:ser>
          <c:idx val="0"/>
          <c:order val="2"/>
          <c:tx>
            <c:strRef>
              <c:f>'Figure 2.3.1.3'!$B$8</c:f>
              <c:strCache>
                <c:ptCount val="1"/>
                <c:pt idx="0">
                  <c:v>Average monthly USD exchange rate</c:v>
                </c:pt>
              </c:strCache>
            </c:strRef>
          </c:tx>
          <c:spPr>
            <a:ln w="38100">
              <a:pattFill prst="pct50">
                <a:fgClr>
                  <a:srgbClr val="3366FF"/>
                </a:fgClr>
                <a:bgClr>
                  <a:srgbClr val="FFFFFF"/>
                </a:bgClr>
              </a:pattFill>
              <a:prstDash val="solid"/>
            </a:ln>
          </c:spPr>
          <c:marker>
            <c:symbol val="none"/>
          </c:marker>
          <c:cat>
            <c:strRef>
              <c:f>'Figure 2.3.1.3'!$C$3:$W$3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2.3.1.3'!$C$8:$W$8</c:f>
              <c:numCache>
                <c:formatCode>0.00</c:formatCode>
                <c:ptCount val="21"/>
                <c:pt idx="0">
                  <c:v>121.255</c:v>
                </c:pt>
                <c:pt idx="1">
                  <c:v>144.89750000000001</c:v>
                </c:pt>
                <c:pt idx="2">
                  <c:v>150.684</c:v>
                </c:pt>
                <c:pt idx="3">
                  <c:v>150.762</c:v>
                </c:pt>
                <c:pt idx="4">
                  <c:v>150.4144</c:v>
                </c:pt>
                <c:pt idx="5">
                  <c:v>150.35087999999999</c:v>
                </c:pt>
                <c:pt idx="6">
                  <c:v>150.61200000000002</c:v>
                </c:pt>
                <c:pt idx="7">
                  <c:v>150.78</c:v>
                </c:pt>
                <c:pt idx="8">
                  <c:v>150.87931818181821</c:v>
                </c:pt>
                <c:pt idx="9">
                  <c:v>150.78204545454548</c:v>
                </c:pt>
                <c:pt idx="10">
                  <c:v>149.79450000000003</c:v>
                </c:pt>
                <c:pt idx="11">
                  <c:v>148.68023809523805</c:v>
                </c:pt>
                <c:pt idx="12">
                  <c:v>148.0658333333333</c:v>
                </c:pt>
                <c:pt idx="13">
                  <c:v>147.82</c:v>
                </c:pt>
                <c:pt idx="14">
                  <c:v>147.11894736842103</c:v>
                </c:pt>
                <c:pt idx="15">
                  <c:v>146.68318181818182</c:v>
                </c:pt>
                <c:pt idx="16">
                  <c:v>146.7273684210526</c:v>
                </c:pt>
                <c:pt idx="17">
                  <c:v>147.09795454545454</c:v>
                </c:pt>
                <c:pt idx="18">
                  <c:v>147.52928571428569</c:v>
                </c:pt>
                <c:pt idx="19">
                  <c:v>147.32833333333332</c:v>
                </c:pt>
                <c:pt idx="20">
                  <c:v>147.38204545454545</c:v>
                </c:pt>
              </c:numCache>
            </c:numRef>
          </c:val>
          <c:smooth val="0"/>
          <c:extLst>
            <c:ext xmlns:c16="http://schemas.microsoft.com/office/drawing/2014/chart" uri="{C3380CC4-5D6E-409C-BE32-E72D297353CC}">
              <c16:uniqueId val="{00000003-2A6E-4F63-B1C8-400FC4F95CA4}"/>
            </c:ext>
          </c:extLst>
        </c:ser>
        <c:dLbls>
          <c:showLegendKey val="0"/>
          <c:showVal val="0"/>
          <c:showCatName val="0"/>
          <c:showSerName val="0"/>
          <c:showPercent val="0"/>
          <c:showBubbleSize val="0"/>
        </c:dLbls>
        <c:marker val="1"/>
        <c:smooth val="0"/>
        <c:axId val="3"/>
        <c:axId val="4"/>
      </c:lineChart>
      <c:catAx>
        <c:axId val="55446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 bln.</a:t>
                </a:r>
              </a:p>
            </c:rich>
          </c:tx>
          <c:layout>
            <c:manualLayout>
              <c:xMode val="edge"/>
              <c:yMode val="edge"/>
              <c:x val="2.7586206896551724E-2"/>
              <c:y val="0.324111501872542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629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KZT/US$</a:t>
                </a:r>
              </a:p>
            </c:rich>
          </c:tx>
          <c:layout>
            <c:manualLayout>
              <c:xMode val="edge"/>
              <c:yMode val="edge"/>
              <c:x val="0.94310417232328714"/>
              <c:y val="0.324111501872542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wMode val="edge"/>
          <c:hMode val="edge"/>
          <c:x val="6.7241379310344823E-2"/>
          <c:y val="0.82213604722334599"/>
          <c:w val="0.93275934473708022"/>
          <c:h val="0.9762866598196963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1941544885182E-2"/>
          <c:y val="6.1776178239959581E-2"/>
          <c:w val="0.78705636743215035"/>
          <c:h val="0.77606323913949227"/>
        </c:manualLayout>
      </c:layout>
      <c:lineChart>
        <c:grouping val="standard"/>
        <c:varyColors val="0"/>
        <c:ser>
          <c:idx val="0"/>
          <c:order val="0"/>
          <c:tx>
            <c:v>Liquidity index, USD-TOD transactions</c:v>
          </c:tx>
          <c:spPr>
            <a:ln w="3175">
              <a:solidFill>
                <a:srgbClr val="666699"/>
              </a:solidFill>
              <a:prstDash val="solid"/>
            </a:ln>
          </c:spPr>
          <c:marker>
            <c:symbol val="none"/>
          </c:marker>
          <c:trendline>
            <c:name>Liquidity index, USD-TOD transactions (number smoothed by 9 points)</c:name>
            <c:spPr>
              <a:ln w="38100">
                <a:solidFill>
                  <a:srgbClr val="003366"/>
                </a:solidFill>
                <a:prstDash val="solid"/>
              </a:ln>
            </c:spPr>
            <c:trendlineType val="movingAvg"/>
            <c:period val="9"/>
            <c:dispRSqr val="0"/>
            <c:dispEq val="0"/>
          </c:trendline>
          <c:cat>
            <c:numRef>
              <c:f>'Figure 2.3.1.4'!$B$5:$B$661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Ref>
              <c:f>'Figure 2.3.1.4'!$C$5:$C$661</c:f>
              <c:numCache>
                <c:formatCode>General</c:formatCode>
                <c:ptCount val="657"/>
                <c:pt idx="0">
                  <c:v>-0.21810981328614293</c:v>
                </c:pt>
                <c:pt idx="1">
                  <c:v>0.38452503906126362</c:v>
                </c:pt>
                <c:pt idx="2">
                  <c:v>-0.40956530834801697</c:v>
                </c:pt>
                <c:pt idx="3">
                  <c:v>-0.6175067345364228</c:v>
                </c:pt>
                <c:pt idx="4">
                  <c:v>0.66204275837246118</c:v>
                </c:pt>
                <c:pt idx="5">
                  <c:v>-0.51337304928280447</c:v>
                </c:pt>
                <c:pt idx="6">
                  <c:v>-0.57006786624288308</c:v>
                </c:pt>
                <c:pt idx="7">
                  <c:v>-0.89623405792654176</c:v>
                </c:pt>
                <c:pt idx="8">
                  <c:v>2.098253837879889E-2</c:v>
                </c:pt>
                <c:pt idx="9">
                  <c:v>-0.10698938135445049</c:v>
                </c:pt>
                <c:pt idx="10">
                  <c:v>0.42328410317633974</c:v>
                </c:pt>
                <c:pt idx="11">
                  <c:v>-0.9039471292128074</c:v>
                </c:pt>
                <c:pt idx="12">
                  <c:v>-6.6922020261113407E-2</c:v>
                </c:pt>
                <c:pt idx="13">
                  <c:v>6.2269029491234723E-2</c:v>
                </c:pt>
                <c:pt idx="14">
                  <c:v>-0.28719984576284885</c:v>
                </c:pt>
                <c:pt idx="15">
                  <c:v>0.13632186478214631</c:v>
                </c:pt>
                <c:pt idx="16">
                  <c:v>-0.74424108974517111</c:v>
                </c:pt>
                <c:pt idx="17">
                  <c:v>0.60264425677878586</c:v>
                </c:pt>
                <c:pt idx="18">
                  <c:v>-0.55825468050459903</c:v>
                </c:pt>
                <c:pt idx="19">
                  <c:v>0.7582351068302069</c:v>
                </c:pt>
                <c:pt idx="20">
                  <c:v>0.3427334405773918</c:v>
                </c:pt>
                <c:pt idx="21">
                  <c:v>1.2451424908259394</c:v>
                </c:pt>
                <c:pt idx="22">
                  <c:v>0.57946553811940837</c:v>
                </c:pt>
                <c:pt idx="23">
                  <c:v>0.94687607170445554</c:v>
                </c:pt>
                <c:pt idx="24">
                  <c:v>3.1932771950380759E-2</c:v>
                </c:pt>
                <c:pt idx="25">
                  <c:v>0.21799709012064683</c:v>
                </c:pt>
                <c:pt idx="26">
                  <c:v>0.57243358726913507</c:v>
                </c:pt>
                <c:pt idx="27">
                  <c:v>0.36238050547884804</c:v>
                </c:pt>
                <c:pt idx="28">
                  <c:v>-0.53195745987870824</c:v>
                </c:pt>
                <c:pt idx="29">
                  <c:v>-0.81404288437529071</c:v>
                </c:pt>
                <c:pt idx="30">
                  <c:v>0.29826707843517353</c:v>
                </c:pt>
                <c:pt idx="31">
                  <c:v>-0.24361476110412938</c:v>
                </c:pt>
                <c:pt idx="32">
                  <c:v>9.6440670159587835E-2</c:v>
                </c:pt>
                <c:pt idx="33">
                  <c:v>0.25898585349838021</c:v>
                </c:pt>
                <c:pt idx="34">
                  <c:v>7.8212478660568102E-2</c:v>
                </c:pt>
                <c:pt idx="35">
                  <c:v>0.6746576975379649</c:v>
                </c:pt>
                <c:pt idx="36">
                  <c:v>1.0238042007737402</c:v>
                </c:pt>
                <c:pt idx="37">
                  <c:v>0.10561276771363853</c:v>
                </c:pt>
                <c:pt idx="38">
                  <c:v>-0.62527155580458271</c:v>
                </c:pt>
                <c:pt idx="39">
                  <c:v>0.7370179396388532</c:v>
                </c:pt>
                <c:pt idx="40">
                  <c:v>-0.25372011530418126</c:v>
                </c:pt>
                <c:pt idx="41">
                  <c:v>0.61928531202562875</c:v>
                </c:pt>
                <c:pt idx="42">
                  <c:v>0.11670803072427643</c:v>
                </c:pt>
                <c:pt idx="43">
                  <c:v>0.61479912534664294</c:v>
                </c:pt>
                <c:pt idx="44">
                  <c:v>0.13875948252803488</c:v>
                </c:pt>
                <c:pt idx="45">
                  <c:v>0.46757443576823515</c:v>
                </c:pt>
                <c:pt idx="46">
                  <c:v>-1.060301801409447</c:v>
                </c:pt>
                <c:pt idx="47">
                  <c:v>0.24684161174367539</c:v>
                </c:pt>
                <c:pt idx="48">
                  <c:v>-0.20481807710576505</c:v>
                </c:pt>
                <c:pt idx="49">
                  <c:v>-0.28971563471679906</c:v>
                </c:pt>
                <c:pt idx="50">
                  <c:v>-0.58748669184456803</c:v>
                </c:pt>
                <c:pt idx="51">
                  <c:v>-0.56570050498302415</c:v>
                </c:pt>
                <c:pt idx="52">
                  <c:v>-6.0453941658721075E-2</c:v>
                </c:pt>
                <c:pt idx="53">
                  <c:v>-7.5196629223948083E-2</c:v>
                </c:pt>
                <c:pt idx="54">
                  <c:v>0.19700280782003543</c:v>
                </c:pt>
                <c:pt idx="55">
                  <c:v>0.4016122780178179</c:v>
                </c:pt>
                <c:pt idx="56">
                  <c:v>-7.3663691071237936E-2</c:v>
                </c:pt>
                <c:pt idx="57">
                  <c:v>-4.181960934397283E-2</c:v>
                </c:pt>
                <c:pt idx="58">
                  <c:v>-0.36359611492353122</c:v>
                </c:pt>
                <c:pt idx="59">
                  <c:v>-0.24927749682099959</c:v>
                </c:pt>
                <c:pt idx="60">
                  <c:v>-0.33774700585718115</c:v>
                </c:pt>
                <c:pt idx="61">
                  <c:v>-0.11294606243102873</c:v>
                </c:pt>
                <c:pt idx="62">
                  <c:v>-3.1213301104487882E-2</c:v>
                </c:pt>
                <c:pt idx="63">
                  <c:v>6.9951646969620002E-2</c:v>
                </c:pt>
                <c:pt idx="64">
                  <c:v>-7.2664637693850287E-2</c:v>
                </c:pt>
                <c:pt idx="65">
                  <c:v>0.23736343447080382</c:v>
                </c:pt>
                <c:pt idx="66">
                  <c:v>-0.73000274761192463</c:v>
                </c:pt>
                <c:pt idx="67">
                  <c:v>-0.2959959574092158</c:v>
                </c:pt>
                <c:pt idx="68">
                  <c:v>-0.17910975988040984</c:v>
                </c:pt>
                <c:pt idx="69">
                  <c:v>-0.88149045454230945</c:v>
                </c:pt>
                <c:pt idx="70">
                  <c:v>-0.41679800793696598</c:v>
                </c:pt>
                <c:pt idx="71">
                  <c:v>-0.34558720710627505</c:v>
                </c:pt>
                <c:pt idx="72">
                  <c:v>0.75384550018733787</c:v>
                </c:pt>
                <c:pt idx="73">
                  <c:v>-0.36836800663771851</c:v>
                </c:pt>
                <c:pt idx="74">
                  <c:v>-0.11551131158377476</c:v>
                </c:pt>
                <c:pt idx="75">
                  <c:v>0.38465764328168939</c:v>
                </c:pt>
                <c:pt idx="76">
                  <c:v>0.32718417624185014</c:v>
                </c:pt>
                <c:pt idx="77">
                  <c:v>0.21269629077036961</c:v>
                </c:pt>
                <c:pt idx="78">
                  <c:v>-2.6348557641222223E-2</c:v>
                </c:pt>
                <c:pt idx="79">
                  <c:v>-0.56386035363588349</c:v>
                </c:pt>
                <c:pt idx="80">
                  <c:v>-0.62303075011860787</c:v>
                </c:pt>
                <c:pt idx="81">
                  <c:v>0.42671313011564121</c:v>
                </c:pt>
                <c:pt idx="82">
                  <c:v>-3.1847404813978027E-2</c:v>
                </c:pt>
                <c:pt idx="83">
                  <c:v>0.287525170848349</c:v>
                </c:pt>
                <c:pt idx="84">
                  <c:v>-0.11477187029569634</c:v>
                </c:pt>
                <c:pt idx="85">
                  <c:v>-0.16092528205696696</c:v>
                </c:pt>
                <c:pt idx="86">
                  <c:v>8.1318920470822162E-2</c:v>
                </c:pt>
                <c:pt idx="87">
                  <c:v>-0.7274672023626183</c:v>
                </c:pt>
                <c:pt idx="88">
                  <c:v>-0.26636178368823987</c:v>
                </c:pt>
                <c:pt idx="89">
                  <c:v>-1.1741569637679292</c:v>
                </c:pt>
                <c:pt idx="90">
                  <c:v>-0.20593302787633266</c:v>
                </c:pt>
                <c:pt idx="91">
                  <c:v>-0.27184234678123093</c:v>
                </c:pt>
                <c:pt idx="92">
                  <c:v>-0.91854015136134959</c:v>
                </c:pt>
                <c:pt idx="93">
                  <c:v>-8.7732130032430772E-2</c:v>
                </c:pt>
                <c:pt idx="94">
                  <c:v>-6.6106374469947687E-2</c:v>
                </c:pt>
                <c:pt idx="95">
                  <c:v>0.26879468504297432</c:v>
                </c:pt>
                <c:pt idx="96">
                  <c:v>-0.15976452678590797</c:v>
                </c:pt>
                <c:pt idx="97">
                  <c:v>0.12882058042689329</c:v>
                </c:pt>
                <c:pt idx="98">
                  <c:v>0.27428760170952027</c:v>
                </c:pt>
                <c:pt idx="99">
                  <c:v>0.2629308673906241</c:v>
                </c:pt>
                <c:pt idx="100">
                  <c:v>-2.357601927755216</c:v>
                </c:pt>
                <c:pt idx="101">
                  <c:v>0.42867240045419347</c:v>
                </c:pt>
                <c:pt idx="102">
                  <c:v>-0.27993238777491319</c:v>
                </c:pt>
                <c:pt idx="103">
                  <c:v>-0.64243521214888011</c:v>
                </c:pt>
                <c:pt idx="104">
                  <c:v>-0.83061428478631827</c:v>
                </c:pt>
                <c:pt idx="105">
                  <c:v>0.23315703305539995</c:v>
                </c:pt>
                <c:pt idx="106">
                  <c:v>0.60054542094625996</c:v>
                </c:pt>
                <c:pt idx="107">
                  <c:v>-0.47877825138972724</c:v>
                </c:pt>
                <c:pt idx="108">
                  <c:v>1.1213167249594767</c:v>
                </c:pt>
                <c:pt idx="109">
                  <c:v>0.24704267743552805</c:v>
                </c:pt>
                <c:pt idx="110">
                  <c:v>0.18079559097032286</c:v>
                </c:pt>
                <c:pt idx="111">
                  <c:v>0.5155096164564259</c:v>
                </c:pt>
                <c:pt idx="112">
                  <c:v>0.50375586363917912</c:v>
                </c:pt>
                <c:pt idx="113">
                  <c:v>0.47479911018875648</c:v>
                </c:pt>
                <c:pt idx="114">
                  <c:v>-0.11461265755826118</c:v>
                </c:pt>
                <c:pt idx="115">
                  <c:v>-0.64992910115146185</c:v>
                </c:pt>
                <c:pt idx="116">
                  <c:v>0.11592508567125182</c:v>
                </c:pt>
                <c:pt idx="117">
                  <c:v>0.20585314769662713</c:v>
                </c:pt>
                <c:pt idx="118">
                  <c:v>-0.26421131376186829</c:v>
                </c:pt>
                <c:pt idx="119">
                  <c:v>-0.45783497839510701</c:v>
                </c:pt>
                <c:pt idx="120">
                  <c:v>0.55972296328196047</c:v>
                </c:pt>
                <c:pt idx="121">
                  <c:v>-1.2848358620346023</c:v>
                </c:pt>
                <c:pt idx="122">
                  <c:v>-0.27647831390308425</c:v>
                </c:pt>
                <c:pt idx="123">
                  <c:v>0.56740587353589178</c:v>
                </c:pt>
                <c:pt idx="124">
                  <c:v>-0.10343582231508108</c:v>
                </c:pt>
                <c:pt idx="125">
                  <c:v>-0.45233020118270484</c:v>
                </c:pt>
                <c:pt idx="126">
                  <c:v>-0.83987491676542969</c:v>
                </c:pt>
                <c:pt idx="127">
                  <c:v>0.24925370543506198</c:v>
                </c:pt>
                <c:pt idx="128">
                  <c:v>0.54896831264056434</c:v>
                </c:pt>
                <c:pt idx="129">
                  <c:v>0.46533736986174246</c:v>
                </c:pt>
                <c:pt idx="130">
                  <c:v>0.45970903551500608</c:v>
                </c:pt>
                <c:pt idx="131">
                  <c:v>5.7048872106801943E-2</c:v>
                </c:pt>
                <c:pt idx="132">
                  <c:v>0.18568208601005082</c:v>
                </c:pt>
                <c:pt idx="133">
                  <c:v>0.607856130338713</c:v>
                </c:pt>
                <c:pt idx="134">
                  <c:v>5.9699995697906863E-2</c:v>
                </c:pt>
                <c:pt idx="135">
                  <c:v>0.55669753280173373</c:v>
                </c:pt>
                <c:pt idx="136">
                  <c:v>0.40952460567439719</c:v>
                </c:pt>
                <c:pt idx="137">
                  <c:v>5.2271548824140743E-2</c:v>
                </c:pt>
                <c:pt idx="138">
                  <c:v>0.20288855020498178</c:v>
                </c:pt>
                <c:pt idx="139">
                  <c:v>0.16089479381703953</c:v>
                </c:pt>
                <c:pt idx="140">
                  <c:v>0.2322695311655896</c:v>
                </c:pt>
                <c:pt idx="141">
                  <c:v>0.51837849371040856</c:v>
                </c:pt>
                <c:pt idx="142">
                  <c:v>2.9798943999391647E-2</c:v>
                </c:pt>
                <c:pt idx="143">
                  <c:v>0.17466893126912253</c:v>
                </c:pt>
                <c:pt idx="144">
                  <c:v>0.82026784039672451</c:v>
                </c:pt>
                <c:pt idx="145">
                  <c:v>0.55624690652492759</c:v>
                </c:pt>
                <c:pt idx="146">
                  <c:v>0.38569627687623248</c:v>
                </c:pt>
                <c:pt idx="147">
                  <c:v>0.45133003284457623</c:v>
                </c:pt>
                <c:pt idx="148">
                  <c:v>1.0216798874412909</c:v>
                </c:pt>
                <c:pt idx="149">
                  <c:v>-0.42563129061527122</c:v>
                </c:pt>
                <c:pt idx="150">
                  <c:v>-1.0102085474637104</c:v>
                </c:pt>
                <c:pt idx="151">
                  <c:v>0.22498748301595989</c:v>
                </c:pt>
                <c:pt idx="152">
                  <c:v>-0.23110894584549568</c:v>
                </c:pt>
                <c:pt idx="153">
                  <c:v>-0.74959591802931136</c:v>
                </c:pt>
                <c:pt idx="154">
                  <c:v>-0.15695760219583454</c:v>
                </c:pt>
                <c:pt idx="155">
                  <c:v>-0.64165969099625153</c:v>
                </c:pt>
                <c:pt idx="156">
                  <c:v>-1.3226822330293839</c:v>
                </c:pt>
                <c:pt idx="157">
                  <c:v>-1.0300696222848653</c:v>
                </c:pt>
                <c:pt idx="158">
                  <c:v>-0.81557638806220667</c:v>
                </c:pt>
                <c:pt idx="159">
                  <c:v>-1.0457409370624775</c:v>
                </c:pt>
                <c:pt idx="160">
                  <c:v>-1.1812178608727133</c:v>
                </c:pt>
                <c:pt idx="161">
                  <c:v>-1.2279086670881076</c:v>
                </c:pt>
                <c:pt idx="162">
                  <c:v>-0.12524661488379343</c:v>
                </c:pt>
                <c:pt idx="163">
                  <c:v>-0.80944791500351421</c:v>
                </c:pt>
                <c:pt idx="164">
                  <c:v>-0.32882880309683526</c:v>
                </c:pt>
                <c:pt idx="165">
                  <c:v>0.1926718227812006</c:v>
                </c:pt>
                <c:pt idx="166">
                  <c:v>3.9590214731481346E-2</c:v>
                </c:pt>
                <c:pt idx="167">
                  <c:v>0.11209980003627938</c:v>
                </c:pt>
                <c:pt idx="168">
                  <c:v>-0.26852310679321495</c:v>
                </c:pt>
                <c:pt idx="169">
                  <c:v>-2.890110807856458E-2</c:v>
                </c:pt>
                <c:pt idx="170">
                  <c:v>2.9766460676459095E-2</c:v>
                </c:pt>
                <c:pt idx="171">
                  <c:v>1.6562937618241472E-2</c:v>
                </c:pt>
                <c:pt idx="172">
                  <c:v>-1.835120297197151</c:v>
                </c:pt>
                <c:pt idx="173">
                  <c:v>0.11198622615927196</c:v>
                </c:pt>
                <c:pt idx="174">
                  <c:v>-0.29525511299734886</c:v>
                </c:pt>
                <c:pt idx="175">
                  <c:v>-0.14298561280178401</c:v>
                </c:pt>
                <c:pt idx="176">
                  <c:v>-6.3053947590765547E-2</c:v>
                </c:pt>
                <c:pt idx="177">
                  <c:v>0.12233247969503602</c:v>
                </c:pt>
                <c:pt idx="178">
                  <c:v>-0.14608421183657647</c:v>
                </c:pt>
                <c:pt idx="179">
                  <c:v>-0.87412294006917979</c:v>
                </c:pt>
                <c:pt idx="180">
                  <c:v>0.378060186496464</c:v>
                </c:pt>
                <c:pt idx="181">
                  <c:v>-0.27893630254348828</c:v>
                </c:pt>
                <c:pt idx="182">
                  <c:v>0.58394012803531969</c:v>
                </c:pt>
                <c:pt idx="183">
                  <c:v>-0.55367803232734181</c:v>
                </c:pt>
                <c:pt idx="184">
                  <c:v>-9.4891788835710991E-2</c:v>
                </c:pt>
                <c:pt idx="185">
                  <c:v>0.1006703982332737</c:v>
                </c:pt>
                <c:pt idx="186">
                  <c:v>0.60703931301768277</c:v>
                </c:pt>
                <c:pt idx="187">
                  <c:v>-0.38049787859808171</c:v>
                </c:pt>
                <c:pt idx="188">
                  <c:v>0.59707914167469633</c:v>
                </c:pt>
                <c:pt idx="189">
                  <c:v>0.10001123933450254</c:v>
                </c:pt>
                <c:pt idx="190">
                  <c:v>1.5214271290744372</c:v>
                </c:pt>
                <c:pt idx="191">
                  <c:v>0.63190090247735597</c:v>
                </c:pt>
                <c:pt idx="192">
                  <c:v>1.0500148291856508</c:v>
                </c:pt>
                <c:pt idx="193">
                  <c:v>2.8823689122866328E-2</c:v>
                </c:pt>
                <c:pt idx="194">
                  <c:v>0.468178907371675</c:v>
                </c:pt>
                <c:pt idx="195">
                  <c:v>3.1695704288043918</c:v>
                </c:pt>
                <c:pt idx="196">
                  <c:v>0.42395874477322804</c:v>
                </c:pt>
                <c:pt idx="197">
                  <c:v>-0.55287863262854642</c:v>
                </c:pt>
                <c:pt idx="198">
                  <c:v>1.4433037709379677</c:v>
                </c:pt>
                <c:pt idx="199">
                  <c:v>-8.7605892188008516E-5</c:v>
                </c:pt>
                <c:pt idx="200">
                  <c:v>1.8337615101997138</c:v>
                </c:pt>
                <c:pt idx="201">
                  <c:v>0.49134114054535216</c:v>
                </c:pt>
                <c:pt idx="202">
                  <c:v>1.0138434444193196</c:v>
                </c:pt>
                <c:pt idx="203">
                  <c:v>0.38581421427944684</c:v>
                </c:pt>
                <c:pt idx="204">
                  <c:v>0.60870458017497298</c:v>
                </c:pt>
                <c:pt idx="205">
                  <c:v>0.5851167184675351</c:v>
                </c:pt>
                <c:pt idx="206">
                  <c:v>0.87121510882835529</c:v>
                </c:pt>
                <c:pt idx="207">
                  <c:v>0.63197515705042051</c:v>
                </c:pt>
                <c:pt idx="208">
                  <c:v>2.6744991248324741</c:v>
                </c:pt>
                <c:pt idx="209">
                  <c:v>3.9736580560520185</c:v>
                </c:pt>
                <c:pt idx="210">
                  <c:v>4.0108948076386</c:v>
                </c:pt>
                <c:pt idx="211">
                  <c:v>0.9844468317807249</c:v>
                </c:pt>
                <c:pt idx="212">
                  <c:v>2.5498591475242685</c:v>
                </c:pt>
                <c:pt idx="213">
                  <c:v>2.0213461448970191</c:v>
                </c:pt>
                <c:pt idx="214">
                  <c:v>2.136442700276644</c:v>
                </c:pt>
                <c:pt idx="215">
                  <c:v>2.1211898218475076</c:v>
                </c:pt>
                <c:pt idx="216">
                  <c:v>0.67585564566648149</c:v>
                </c:pt>
                <c:pt idx="217">
                  <c:v>4.1649585878574129</c:v>
                </c:pt>
                <c:pt idx="218">
                  <c:v>-0.32930744757367192</c:v>
                </c:pt>
                <c:pt idx="219">
                  <c:v>0.64775720624351807</c:v>
                </c:pt>
                <c:pt idx="220">
                  <c:v>3.2618387872622452</c:v>
                </c:pt>
                <c:pt idx="221">
                  <c:v>3.0813640660981347</c:v>
                </c:pt>
                <c:pt idx="222">
                  <c:v>0.26902241603928706</c:v>
                </c:pt>
                <c:pt idx="223">
                  <c:v>1.1223480379924058</c:v>
                </c:pt>
                <c:pt idx="224">
                  <c:v>-0.99879370596090966</c:v>
                </c:pt>
                <c:pt idx="225">
                  <c:v>0.52071927963332565</c:v>
                </c:pt>
                <c:pt idx="226">
                  <c:v>3.7619632857289274</c:v>
                </c:pt>
                <c:pt idx="227">
                  <c:v>2.7451902707740699</c:v>
                </c:pt>
                <c:pt idx="228">
                  <c:v>5.6567578370773628</c:v>
                </c:pt>
                <c:pt idx="229">
                  <c:v>6.7054202958908293</c:v>
                </c:pt>
                <c:pt idx="230">
                  <c:v>2.2346896580998687</c:v>
                </c:pt>
                <c:pt idx="231">
                  <c:v>1.7265954224138929</c:v>
                </c:pt>
                <c:pt idx="232">
                  <c:v>2.9532482190430152</c:v>
                </c:pt>
                <c:pt idx="233">
                  <c:v>3.5894371286975817</c:v>
                </c:pt>
                <c:pt idx="234">
                  <c:v>1.751542094970477</c:v>
                </c:pt>
                <c:pt idx="235">
                  <c:v>5.7442504429960666</c:v>
                </c:pt>
                <c:pt idx="236">
                  <c:v>8.1363695127134488</c:v>
                </c:pt>
                <c:pt idx="237">
                  <c:v>1.5981940927137435</c:v>
                </c:pt>
                <c:pt idx="238">
                  <c:v>0.368445608656922</c:v>
                </c:pt>
                <c:pt idx="239">
                  <c:v>0.10974476158881971</c:v>
                </c:pt>
                <c:pt idx="240">
                  <c:v>-0.41400510153930081</c:v>
                </c:pt>
                <c:pt idx="241">
                  <c:v>0.1164551149880217</c:v>
                </c:pt>
                <c:pt idx="242">
                  <c:v>-0.45632034432312812</c:v>
                </c:pt>
                <c:pt idx="243">
                  <c:v>4.265192636135659E-3</c:v>
                </c:pt>
                <c:pt idx="244">
                  <c:v>-0.21390890925801151</c:v>
                </c:pt>
                <c:pt idx="245">
                  <c:v>-0.24901551177022441</c:v>
                </c:pt>
                <c:pt idx="246">
                  <c:v>-0.52309673241545296</c:v>
                </c:pt>
                <c:pt idx="247">
                  <c:v>-0.11948712957362273</c:v>
                </c:pt>
                <c:pt idx="248">
                  <c:v>-0.76644843569357546</c:v>
                </c:pt>
                <c:pt idx="249">
                  <c:v>-0.34752969728585337</c:v>
                </c:pt>
                <c:pt idx="250">
                  <c:v>-0.39778330841733234</c:v>
                </c:pt>
                <c:pt idx="251">
                  <c:v>-0.46558645431403567</c:v>
                </c:pt>
                <c:pt idx="252">
                  <c:v>-3.1325321519015565</c:v>
                </c:pt>
                <c:pt idx="253">
                  <c:v>-0.42694915807458556</c:v>
                </c:pt>
                <c:pt idx="254">
                  <c:v>-0.84796272838670017</c:v>
                </c:pt>
                <c:pt idx="255">
                  <c:v>-0.14893861889628798</c:v>
                </c:pt>
                <c:pt idx="256">
                  <c:v>-0.61347884181915946</c:v>
                </c:pt>
                <c:pt idx="257">
                  <c:v>0.13917552441182079</c:v>
                </c:pt>
                <c:pt idx="258">
                  <c:v>-1.2166914286024582</c:v>
                </c:pt>
                <c:pt idx="259">
                  <c:v>-3.9347768525867099</c:v>
                </c:pt>
                <c:pt idx="260">
                  <c:v>-24.431428922906051</c:v>
                </c:pt>
                <c:pt idx="261">
                  <c:v>-3.7583165300482078</c:v>
                </c:pt>
                <c:pt idx="262">
                  <c:v>-4.1788207991094639</c:v>
                </c:pt>
                <c:pt idx="263">
                  <c:v>-0.72680075258758658</c:v>
                </c:pt>
                <c:pt idx="264">
                  <c:v>-2.4784993502667603</c:v>
                </c:pt>
                <c:pt idx="265">
                  <c:v>-0.11506713420551674</c:v>
                </c:pt>
                <c:pt idx="266">
                  <c:v>-0.34941831999941159</c:v>
                </c:pt>
                <c:pt idx="267">
                  <c:v>-1.0313306020596296</c:v>
                </c:pt>
                <c:pt idx="268">
                  <c:v>-0.40583125993979152</c:v>
                </c:pt>
                <c:pt idx="269">
                  <c:v>-7.8291988801426224E-2</c:v>
                </c:pt>
                <c:pt idx="270">
                  <c:v>-0.43199291815198249</c:v>
                </c:pt>
                <c:pt idx="271">
                  <c:v>-0.77090807400752048</c:v>
                </c:pt>
                <c:pt idx="272">
                  <c:v>-0.33278498272977464</c:v>
                </c:pt>
                <c:pt idx="273">
                  <c:v>-3.002133667608752</c:v>
                </c:pt>
                <c:pt idx="274">
                  <c:v>-1.9574784220005235</c:v>
                </c:pt>
                <c:pt idx="275">
                  <c:v>-1.3266061429788163</c:v>
                </c:pt>
                <c:pt idx="276">
                  <c:v>-0.76043251360914321</c:v>
                </c:pt>
                <c:pt idx="277">
                  <c:v>-0.8889992219599514</c:v>
                </c:pt>
                <c:pt idx="278">
                  <c:v>-0.7761780524075621</c:v>
                </c:pt>
                <c:pt idx="279">
                  <c:v>-0.52448010688601376</c:v>
                </c:pt>
                <c:pt idx="280">
                  <c:v>-0.62633324487063502</c:v>
                </c:pt>
                <c:pt idx="281">
                  <c:v>-0.78525568730506379</c:v>
                </c:pt>
                <c:pt idx="282">
                  <c:v>-0.44473905551326265</c:v>
                </c:pt>
                <c:pt idx="283">
                  <c:v>-0.39565538867785122</c:v>
                </c:pt>
                <c:pt idx="284">
                  <c:v>-0.18907788241387408</c:v>
                </c:pt>
                <c:pt idx="285">
                  <c:v>-0.35253409313876216</c:v>
                </c:pt>
                <c:pt idx="286">
                  <c:v>-5.6825499574697194E-2</c:v>
                </c:pt>
                <c:pt idx="287">
                  <c:v>-0.11398919723428283</c:v>
                </c:pt>
                <c:pt idx="288">
                  <c:v>-0.65922507254407026</c:v>
                </c:pt>
                <c:pt idx="289">
                  <c:v>-1.3291670609951323</c:v>
                </c:pt>
                <c:pt idx="290">
                  <c:v>-0.55285446754624989</c:v>
                </c:pt>
                <c:pt idx="291">
                  <c:v>-0.15159008434817778</c:v>
                </c:pt>
                <c:pt idx="292">
                  <c:v>-0.48607417262581382</c:v>
                </c:pt>
                <c:pt idx="293">
                  <c:v>-1.8088581280737745E-2</c:v>
                </c:pt>
                <c:pt idx="294">
                  <c:v>-0.2885170176922659</c:v>
                </c:pt>
                <c:pt idx="295">
                  <c:v>-0.11286125239152896</c:v>
                </c:pt>
                <c:pt idx="296">
                  <c:v>-0.87909670762177028</c:v>
                </c:pt>
                <c:pt idx="297">
                  <c:v>-0.24811034854062924</c:v>
                </c:pt>
                <c:pt idx="298">
                  <c:v>-0.17650291669938306</c:v>
                </c:pt>
                <c:pt idx="299">
                  <c:v>-0.11650566911617191</c:v>
                </c:pt>
                <c:pt idx="300">
                  <c:v>0.1148018473938999</c:v>
                </c:pt>
                <c:pt idx="301">
                  <c:v>-0.25135918521229467</c:v>
                </c:pt>
                <c:pt idx="302">
                  <c:v>-0.22771268263369579</c:v>
                </c:pt>
                <c:pt idx="303">
                  <c:v>1.7770764945579345E-2</c:v>
                </c:pt>
                <c:pt idx="304">
                  <c:v>4.0227489912742762E-2</c:v>
                </c:pt>
                <c:pt idx="305">
                  <c:v>-0.13253001346212914</c:v>
                </c:pt>
                <c:pt idx="306">
                  <c:v>-0.45183451021422261</c:v>
                </c:pt>
                <c:pt idx="307">
                  <c:v>-0.50137217120015842</c:v>
                </c:pt>
                <c:pt idx="308">
                  <c:v>7.2215463635827648E-2</c:v>
                </c:pt>
                <c:pt idx="309">
                  <c:v>0.10722988641017345</c:v>
                </c:pt>
                <c:pt idx="310">
                  <c:v>0.29083487245548229</c:v>
                </c:pt>
                <c:pt idx="311">
                  <c:v>0.21071121485402969</c:v>
                </c:pt>
                <c:pt idx="312">
                  <c:v>-0.29875155094076677</c:v>
                </c:pt>
                <c:pt idx="313">
                  <c:v>-0.33285400069365023</c:v>
                </c:pt>
                <c:pt idx="314">
                  <c:v>0.42524366410982589</c:v>
                </c:pt>
                <c:pt idx="315">
                  <c:v>0.1129920257095697</c:v>
                </c:pt>
                <c:pt idx="316">
                  <c:v>0.24011152170447275</c:v>
                </c:pt>
                <c:pt idx="317">
                  <c:v>8.1638746746961061E-2</c:v>
                </c:pt>
                <c:pt idx="318">
                  <c:v>1.5280663909430364E-2</c:v>
                </c:pt>
                <c:pt idx="319">
                  <c:v>-6.9619750093701083E-2</c:v>
                </c:pt>
                <c:pt idx="320">
                  <c:v>9.6159774952887078E-2</c:v>
                </c:pt>
                <c:pt idx="321">
                  <c:v>0.11066546087552248</c:v>
                </c:pt>
                <c:pt idx="322">
                  <c:v>0.18118611102044951</c:v>
                </c:pt>
                <c:pt idx="323">
                  <c:v>0.18455195316680345</c:v>
                </c:pt>
                <c:pt idx="324">
                  <c:v>-0.31139127881631146</c:v>
                </c:pt>
                <c:pt idx="325">
                  <c:v>-6.6866022775265377E-2</c:v>
                </c:pt>
                <c:pt idx="326">
                  <c:v>0.43228956109642991</c:v>
                </c:pt>
                <c:pt idx="327">
                  <c:v>0.12180602103840865</c:v>
                </c:pt>
                <c:pt idx="328">
                  <c:v>0.39535944664132583</c:v>
                </c:pt>
                <c:pt idx="329">
                  <c:v>0.30317773579557783</c:v>
                </c:pt>
                <c:pt idx="330">
                  <c:v>8.746786006173872E-2</c:v>
                </c:pt>
                <c:pt idx="331">
                  <c:v>-0.21234369132684267</c:v>
                </c:pt>
                <c:pt idx="332">
                  <c:v>7.8517390537824444E-2</c:v>
                </c:pt>
                <c:pt idx="333">
                  <c:v>0.3635009156534999</c:v>
                </c:pt>
                <c:pt idx="334">
                  <c:v>0.47431612691667635</c:v>
                </c:pt>
                <c:pt idx="335">
                  <c:v>0.16306456082975418</c:v>
                </c:pt>
                <c:pt idx="336">
                  <c:v>0.22198130722770448</c:v>
                </c:pt>
                <c:pt idx="337">
                  <c:v>-0.38726022918986669</c:v>
                </c:pt>
                <c:pt idx="338">
                  <c:v>0.49254833383254459</c:v>
                </c:pt>
                <c:pt idx="339">
                  <c:v>-7.9684286017093209E-2</c:v>
                </c:pt>
                <c:pt idx="340">
                  <c:v>0.26305073489244785</c:v>
                </c:pt>
                <c:pt idx="341">
                  <c:v>0.23348422889885267</c:v>
                </c:pt>
                <c:pt idx="342">
                  <c:v>0.23413829959702698</c:v>
                </c:pt>
                <c:pt idx="343">
                  <c:v>9.3639129484772321E-2</c:v>
                </c:pt>
                <c:pt idx="344">
                  <c:v>0.2626559237448115</c:v>
                </c:pt>
                <c:pt idx="345">
                  <c:v>0.14522900075703549</c:v>
                </c:pt>
                <c:pt idx="346">
                  <c:v>-7.0447503645919896E-2</c:v>
                </c:pt>
                <c:pt idx="347">
                  <c:v>0.31125654190223195</c:v>
                </c:pt>
                <c:pt idx="348">
                  <c:v>0.10203475012135738</c:v>
                </c:pt>
                <c:pt idx="349">
                  <c:v>0.29541774971766793</c:v>
                </c:pt>
                <c:pt idx="350">
                  <c:v>0.19729282602495657</c:v>
                </c:pt>
                <c:pt idx="351">
                  <c:v>0.17040366290611375</c:v>
                </c:pt>
                <c:pt idx="352">
                  <c:v>8.0718863186657025E-2</c:v>
                </c:pt>
                <c:pt idx="353">
                  <c:v>3.8510890696629281E-2</c:v>
                </c:pt>
                <c:pt idx="354">
                  <c:v>8.5806235169532827E-2</c:v>
                </c:pt>
                <c:pt idx="355">
                  <c:v>5.482167087188547E-2</c:v>
                </c:pt>
                <c:pt idx="356">
                  <c:v>-0.17579589681396945</c:v>
                </c:pt>
                <c:pt idx="357">
                  <c:v>-6.4528439131466317E-2</c:v>
                </c:pt>
                <c:pt idx="358">
                  <c:v>-0.55015855980788098</c:v>
                </c:pt>
                <c:pt idx="359">
                  <c:v>-4.9467320589794583E-2</c:v>
                </c:pt>
                <c:pt idx="360">
                  <c:v>-0.27102907366438378</c:v>
                </c:pt>
                <c:pt idx="361">
                  <c:v>-4.6068336305161883E-2</c:v>
                </c:pt>
                <c:pt idx="362">
                  <c:v>0.34038853623397586</c:v>
                </c:pt>
                <c:pt idx="363">
                  <c:v>-0.10831269513426969</c:v>
                </c:pt>
                <c:pt idx="364">
                  <c:v>0.16844505903259721</c:v>
                </c:pt>
                <c:pt idx="365">
                  <c:v>1.3433813260091687E-2</c:v>
                </c:pt>
                <c:pt idx="366">
                  <c:v>-0.22520933492211936</c:v>
                </c:pt>
                <c:pt idx="367">
                  <c:v>3.3833316690395562E-2</c:v>
                </c:pt>
                <c:pt idx="368">
                  <c:v>-0.62622061632642478</c:v>
                </c:pt>
                <c:pt idx="369">
                  <c:v>-0.16442325301867367</c:v>
                </c:pt>
                <c:pt idx="370">
                  <c:v>-0.1024033232457715</c:v>
                </c:pt>
                <c:pt idx="371">
                  <c:v>-0.13200176848084316</c:v>
                </c:pt>
                <c:pt idx="372">
                  <c:v>-9.7133344855933307E-2</c:v>
                </c:pt>
                <c:pt idx="373">
                  <c:v>-0.15862603597738278</c:v>
                </c:pt>
                <c:pt idx="374">
                  <c:v>-0.35683663005597988</c:v>
                </c:pt>
                <c:pt idx="375">
                  <c:v>-2.0224834803857512E-2</c:v>
                </c:pt>
                <c:pt idx="376">
                  <c:v>-2.3893158527833108E-2</c:v>
                </c:pt>
                <c:pt idx="377">
                  <c:v>-2.0255808598393266E-2</c:v>
                </c:pt>
                <c:pt idx="378">
                  <c:v>-0.34976683139920955</c:v>
                </c:pt>
                <c:pt idx="379">
                  <c:v>-0.23774368400018353</c:v>
                </c:pt>
                <c:pt idx="380">
                  <c:v>-5.5188461998680466E-2</c:v>
                </c:pt>
                <c:pt idx="381">
                  <c:v>-2.1347261173432792E-3</c:v>
                </c:pt>
                <c:pt idx="382">
                  <c:v>-0.47690636553934712</c:v>
                </c:pt>
                <c:pt idx="383">
                  <c:v>-0.5900014826471045</c:v>
                </c:pt>
                <c:pt idx="384">
                  <c:v>-0.32269783428246934</c:v>
                </c:pt>
                <c:pt idx="385">
                  <c:v>-0.30709497945046915</c:v>
                </c:pt>
                <c:pt idx="386">
                  <c:v>-9.3920785383126287E-2</c:v>
                </c:pt>
                <c:pt idx="387">
                  <c:v>-0.31225881379433618</c:v>
                </c:pt>
                <c:pt idx="388">
                  <c:v>-0.2947986303627298</c:v>
                </c:pt>
                <c:pt idx="389">
                  <c:v>-0.32922113481651372</c:v>
                </c:pt>
                <c:pt idx="390">
                  <c:v>-0.5031649744789225</c:v>
                </c:pt>
                <c:pt idx="391">
                  <c:v>-0.3530835994142183</c:v>
                </c:pt>
                <c:pt idx="392">
                  <c:v>-0.26514250286404112</c:v>
                </c:pt>
                <c:pt idx="393">
                  <c:v>-0.42854709858846846</c:v>
                </c:pt>
                <c:pt idx="394">
                  <c:v>-0.37673001731325811</c:v>
                </c:pt>
                <c:pt idx="395">
                  <c:v>-0.42856934769417954</c:v>
                </c:pt>
                <c:pt idx="396">
                  <c:v>-0.57533204634038781</c:v>
                </c:pt>
                <c:pt idx="397">
                  <c:v>-0.55318957761206011</c:v>
                </c:pt>
                <c:pt idx="398">
                  <c:v>-0.74559447751513963</c:v>
                </c:pt>
                <c:pt idx="399">
                  <c:v>-0.53959580240765026</c:v>
                </c:pt>
                <c:pt idx="400">
                  <c:v>-0.24733597922580047</c:v>
                </c:pt>
                <c:pt idx="401">
                  <c:v>-0.18633387764128334</c:v>
                </c:pt>
                <c:pt idx="402">
                  <c:v>-0.14412305571450501</c:v>
                </c:pt>
                <c:pt idx="403">
                  <c:v>-0.14891542001140073</c:v>
                </c:pt>
                <c:pt idx="404">
                  <c:v>-0.10989130214121486</c:v>
                </c:pt>
                <c:pt idx="405">
                  <c:v>0.22155823384738096</c:v>
                </c:pt>
                <c:pt idx="406">
                  <c:v>0.16683261265961946</c:v>
                </c:pt>
                <c:pt idx="407">
                  <c:v>0.13200764581883762</c:v>
                </c:pt>
                <c:pt idx="408">
                  <c:v>0.20028630380737558</c:v>
                </c:pt>
                <c:pt idx="409">
                  <c:v>0.23422697825907662</c:v>
                </c:pt>
                <c:pt idx="410">
                  <c:v>0.20228802495202597</c:v>
                </c:pt>
                <c:pt idx="411">
                  <c:v>-7.3133864327900269E-2</c:v>
                </c:pt>
                <c:pt idx="412">
                  <c:v>0.19303753321413675</c:v>
                </c:pt>
                <c:pt idx="413">
                  <c:v>3.2901938768699429E-2</c:v>
                </c:pt>
                <c:pt idx="414">
                  <c:v>-9.0545770037313858E-2</c:v>
                </c:pt>
                <c:pt idx="415">
                  <c:v>4.1796459045683604E-3</c:v>
                </c:pt>
                <c:pt idx="416">
                  <c:v>-1.7510508031234051E-2</c:v>
                </c:pt>
                <c:pt idx="417">
                  <c:v>-1.8363995222745677E-2</c:v>
                </c:pt>
                <c:pt idx="418">
                  <c:v>0.16001821194912252</c:v>
                </c:pt>
                <c:pt idx="419">
                  <c:v>6.5093650311488907E-2</c:v>
                </c:pt>
                <c:pt idx="420">
                  <c:v>9.1656259809896043E-2</c:v>
                </c:pt>
                <c:pt idx="421">
                  <c:v>0.16403074446165372</c:v>
                </c:pt>
                <c:pt idx="422">
                  <c:v>8.6291843188982739E-2</c:v>
                </c:pt>
                <c:pt idx="423">
                  <c:v>0.20320571603350762</c:v>
                </c:pt>
                <c:pt idx="424">
                  <c:v>9.6234696721301721E-2</c:v>
                </c:pt>
                <c:pt idx="425">
                  <c:v>0.22808988271987604</c:v>
                </c:pt>
                <c:pt idx="426">
                  <c:v>4.5921179546285107E-2</c:v>
                </c:pt>
                <c:pt idx="427">
                  <c:v>-0.1141452193024603</c:v>
                </c:pt>
                <c:pt idx="428">
                  <c:v>0.16360652336462109</c:v>
                </c:pt>
                <c:pt idx="429">
                  <c:v>6.0945697623650805E-2</c:v>
                </c:pt>
                <c:pt idx="430">
                  <c:v>0.18283327755453097</c:v>
                </c:pt>
                <c:pt idx="431">
                  <c:v>8.8105115099194387E-2</c:v>
                </c:pt>
                <c:pt idx="432">
                  <c:v>0.18504451212626929</c:v>
                </c:pt>
                <c:pt idx="433">
                  <c:v>5.4128292300811301E-2</c:v>
                </c:pt>
                <c:pt idx="434">
                  <c:v>0.17917193306553217</c:v>
                </c:pt>
                <c:pt idx="435">
                  <c:v>3.5976482146294148E-2</c:v>
                </c:pt>
                <c:pt idx="436">
                  <c:v>0.13992590396700705</c:v>
                </c:pt>
                <c:pt idx="437">
                  <c:v>7.3635996546630986E-2</c:v>
                </c:pt>
                <c:pt idx="438">
                  <c:v>-7.5644671479820347E-3</c:v>
                </c:pt>
                <c:pt idx="439">
                  <c:v>0.18941531966898564</c:v>
                </c:pt>
                <c:pt idx="440">
                  <c:v>0.14189672704739009</c:v>
                </c:pt>
                <c:pt idx="441">
                  <c:v>-7.3476280370253721E-2</c:v>
                </c:pt>
                <c:pt idx="442">
                  <c:v>8.6904119088517348E-2</c:v>
                </c:pt>
                <c:pt idx="443">
                  <c:v>1.1324466688858226E-2</c:v>
                </c:pt>
                <c:pt idx="444">
                  <c:v>9.8722950965728876E-2</c:v>
                </c:pt>
                <c:pt idx="445">
                  <c:v>0.20220769689731363</c:v>
                </c:pt>
                <c:pt idx="446">
                  <c:v>1.7278017917236543E-2</c:v>
                </c:pt>
                <c:pt idx="447">
                  <c:v>-0.12715194177301714</c:v>
                </c:pt>
                <c:pt idx="448">
                  <c:v>-1.1829530647707864E-2</c:v>
                </c:pt>
                <c:pt idx="449">
                  <c:v>-0.55897155624607731</c:v>
                </c:pt>
                <c:pt idx="450">
                  <c:v>-0.61702982212469215</c:v>
                </c:pt>
                <c:pt idx="451">
                  <c:v>-1.130893981511838</c:v>
                </c:pt>
                <c:pt idx="452">
                  <c:v>-0.57602831702613444</c:v>
                </c:pt>
                <c:pt idx="453">
                  <c:v>-0.84278297782758371</c:v>
                </c:pt>
                <c:pt idx="454">
                  <c:v>-0.1257055822788356</c:v>
                </c:pt>
                <c:pt idx="455">
                  <c:v>-0.55445099077271598</c:v>
                </c:pt>
                <c:pt idx="456">
                  <c:v>-0.53507647384796275</c:v>
                </c:pt>
                <c:pt idx="457">
                  <c:v>-0.28633201937189068</c:v>
                </c:pt>
                <c:pt idx="458">
                  <c:v>-5.8733621025956917E-2</c:v>
                </c:pt>
                <c:pt idx="459">
                  <c:v>0.18216551822057739</c:v>
                </c:pt>
                <c:pt idx="460">
                  <c:v>-5.4986577201151798E-3</c:v>
                </c:pt>
                <c:pt idx="461">
                  <c:v>0.17651761061780574</c:v>
                </c:pt>
                <c:pt idx="462">
                  <c:v>0.15478178417109187</c:v>
                </c:pt>
                <c:pt idx="463">
                  <c:v>0.21824749495163503</c:v>
                </c:pt>
                <c:pt idx="464">
                  <c:v>-3.0891158079065076E-2</c:v>
                </c:pt>
                <c:pt idx="465">
                  <c:v>-0.20158475162661704</c:v>
                </c:pt>
                <c:pt idx="466">
                  <c:v>-4.8313327185095636E-2</c:v>
                </c:pt>
                <c:pt idx="467">
                  <c:v>8.46327885644612E-2</c:v>
                </c:pt>
                <c:pt idx="468">
                  <c:v>8.9500830561923192E-2</c:v>
                </c:pt>
                <c:pt idx="469">
                  <c:v>0.12555004634749106</c:v>
                </c:pt>
                <c:pt idx="470">
                  <c:v>9.1630754720621932E-2</c:v>
                </c:pt>
                <c:pt idx="471">
                  <c:v>-0.15184376100941835</c:v>
                </c:pt>
                <c:pt idx="472">
                  <c:v>-0.16607024567378051</c:v>
                </c:pt>
                <c:pt idx="473">
                  <c:v>0.32335373195346084</c:v>
                </c:pt>
                <c:pt idx="474">
                  <c:v>-8.9062144964316595E-2</c:v>
                </c:pt>
                <c:pt idx="475">
                  <c:v>7.7889023082387238E-2</c:v>
                </c:pt>
                <c:pt idx="476">
                  <c:v>-0.44430431397479575</c:v>
                </c:pt>
                <c:pt idx="477">
                  <c:v>-0.11608142545910752</c:v>
                </c:pt>
                <c:pt idx="478">
                  <c:v>-0.20895858233204775</c:v>
                </c:pt>
                <c:pt idx="479">
                  <c:v>-0.27943119554078577</c:v>
                </c:pt>
                <c:pt idx="480">
                  <c:v>-0.65349657916366177</c:v>
                </c:pt>
                <c:pt idx="481">
                  <c:v>-9.4055016415455051E-2</c:v>
                </c:pt>
                <c:pt idx="482">
                  <c:v>2.4311551660869124E-3</c:v>
                </c:pt>
                <c:pt idx="483">
                  <c:v>7.4031609806305826E-3</c:v>
                </c:pt>
                <c:pt idx="484">
                  <c:v>9.073582829241604E-2</c:v>
                </c:pt>
                <c:pt idx="485">
                  <c:v>-0.47409016644554691</c:v>
                </c:pt>
                <c:pt idx="486">
                  <c:v>-0.43301908304637232</c:v>
                </c:pt>
                <c:pt idx="487">
                  <c:v>-0.28177618979038932</c:v>
                </c:pt>
                <c:pt idx="488">
                  <c:v>-0.14688739473365509</c:v>
                </c:pt>
                <c:pt idx="489">
                  <c:v>-6.9214643873133183E-2</c:v>
                </c:pt>
                <c:pt idx="490">
                  <c:v>0.11789946748931839</c:v>
                </c:pt>
                <c:pt idx="491">
                  <c:v>3.7795325126607451E-2</c:v>
                </c:pt>
                <c:pt idx="492">
                  <c:v>0.17670209507911749</c:v>
                </c:pt>
                <c:pt idx="493">
                  <c:v>-3.9473879312100876E-2</c:v>
                </c:pt>
                <c:pt idx="494">
                  <c:v>-0.22093390473663141</c:v>
                </c:pt>
                <c:pt idx="495">
                  <c:v>0.20010759801216008</c:v>
                </c:pt>
                <c:pt idx="496">
                  <c:v>-4.1138306838304772E-3</c:v>
                </c:pt>
                <c:pt idx="497">
                  <c:v>2.3203180155233538E-2</c:v>
                </c:pt>
                <c:pt idx="498">
                  <c:v>-0.19757839548767031</c:v>
                </c:pt>
                <c:pt idx="499">
                  <c:v>9.1376460485801614E-2</c:v>
                </c:pt>
                <c:pt idx="500">
                  <c:v>0.2369902904240358</c:v>
                </c:pt>
                <c:pt idx="501">
                  <c:v>-0.21452176834666248</c:v>
                </c:pt>
                <c:pt idx="502">
                  <c:v>0.10603785728493383</c:v>
                </c:pt>
                <c:pt idx="503">
                  <c:v>-0.26486354941246915</c:v>
                </c:pt>
                <c:pt idx="504">
                  <c:v>3.2456261987433288E-4</c:v>
                </c:pt>
                <c:pt idx="505">
                  <c:v>4.4529191633955884E-2</c:v>
                </c:pt>
                <c:pt idx="506">
                  <c:v>-0.25617985926955777</c:v>
                </c:pt>
                <c:pt idx="507">
                  <c:v>-0.19524434277125607</c:v>
                </c:pt>
                <c:pt idx="508">
                  <c:v>0.17935651880470158</c:v>
                </c:pt>
                <c:pt idx="509">
                  <c:v>-0.23609392722914815</c:v>
                </c:pt>
                <c:pt idx="510">
                  <c:v>-0.52573811263183068</c:v>
                </c:pt>
                <c:pt idx="511">
                  <c:v>-0.7618630028910981</c:v>
                </c:pt>
                <c:pt idx="512">
                  <c:v>-4.6320611487346827E-2</c:v>
                </c:pt>
                <c:pt idx="513">
                  <c:v>2.7162367261012593E-3</c:v>
                </c:pt>
                <c:pt idx="514">
                  <c:v>-8.1079999909408659E-2</c:v>
                </c:pt>
                <c:pt idx="515">
                  <c:v>0.19560278288140207</c:v>
                </c:pt>
                <c:pt idx="516">
                  <c:v>-1.6492541494308038E-2</c:v>
                </c:pt>
                <c:pt idx="517">
                  <c:v>0.15019696659093812</c:v>
                </c:pt>
                <c:pt idx="518">
                  <c:v>3.8117353777287082E-2</c:v>
                </c:pt>
                <c:pt idx="519">
                  <c:v>-3.1080041569482214E-2</c:v>
                </c:pt>
                <c:pt idx="520">
                  <c:v>7.4376407060999003E-2</c:v>
                </c:pt>
                <c:pt idx="521">
                  <c:v>0.12427636641464297</c:v>
                </c:pt>
                <c:pt idx="522">
                  <c:v>0.10699320982017853</c:v>
                </c:pt>
                <c:pt idx="523">
                  <c:v>0.13576688324817515</c:v>
                </c:pt>
                <c:pt idx="524">
                  <c:v>0.3028690103701302</c:v>
                </c:pt>
                <c:pt idx="525">
                  <c:v>8.2907003239525365E-2</c:v>
                </c:pt>
                <c:pt idx="526">
                  <c:v>0.20669348602770915</c:v>
                </c:pt>
                <c:pt idx="527">
                  <c:v>0.10462669597272974</c:v>
                </c:pt>
                <c:pt idx="528">
                  <c:v>-0.24467804273780946</c:v>
                </c:pt>
                <c:pt idx="529">
                  <c:v>-7.3781355629884984E-2</c:v>
                </c:pt>
                <c:pt idx="530">
                  <c:v>0.14310870251698452</c:v>
                </c:pt>
                <c:pt idx="531">
                  <c:v>-0.10554281623990397</c:v>
                </c:pt>
                <c:pt idx="532">
                  <c:v>0.16494473946521432</c:v>
                </c:pt>
                <c:pt idx="533">
                  <c:v>-0.14585708810839199</c:v>
                </c:pt>
                <c:pt idx="534">
                  <c:v>-2.7560377006463938E-2</c:v>
                </c:pt>
                <c:pt idx="535">
                  <c:v>5.8696876212798496E-2</c:v>
                </c:pt>
                <c:pt idx="536">
                  <c:v>1.9757175045097469E-2</c:v>
                </c:pt>
                <c:pt idx="537">
                  <c:v>3.598508104820114E-2</c:v>
                </c:pt>
                <c:pt idx="538">
                  <c:v>0.20400675395023635</c:v>
                </c:pt>
                <c:pt idx="539">
                  <c:v>0.36802076020219499</c:v>
                </c:pt>
                <c:pt idx="540">
                  <c:v>5.3967533523281472E-2</c:v>
                </c:pt>
                <c:pt idx="541">
                  <c:v>0.50207319698758368</c:v>
                </c:pt>
                <c:pt idx="542">
                  <c:v>0.87079080293812583</c:v>
                </c:pt>
                <c:pt idx="543">
                  <c:v>0.46885096424712913</c:v>
                </c:pt>
                <c:pt idx="544">
                  <c:v>-0.21440867561786497</c:v>
                </c:pt>
                <c:pt idx="545">
                  <c:v>0.74410477817462062</c:v>
                </c:pt>
                <c:pt idx="546">
                  <c:v>-0.23384387253247746</c:v>
                </c:pt>
                <c:pt idx="547">
                  <c:v>-0.20547661097655162</c:v>
                </c:pt>
                <c:pt idx="548">
                  <c:v>9.6129520955697739E-2</c:v>
                </c:pt>
                <c:pt idx="549">
                  <c:v>-7.2291497436143007E-2</c:v>
                </c:pt>
                <c:pt idx="550">
                  <c:v>6.4254466087618811E-2</c:v>
                </c:pt>
                <c:pt idx="551">
                  <c:v>-4.3785195403038504E-2</c:v>
                </c:pt>
                <c:pt idx="552">
                  <c:v>0.22067021891483446</c:v>
                </c:pt>
                <c:pt idx="553">
                  <c:v>4.4807086413756213E-2</c:v>
                </c:pt>
                <c:pt idx="554">
                  <c:v>-0.15268257032439742</c:v>
                </c:pt>
                <c:pt idx="555">
                  <c:v>0.29234521965521126</c:v>
                </c:pt>
                <c:pt idx="556">
                  <c:v>-3.7519572074653576E-2</c:v>
                </c:pt>
                <c:pt idx="557">
                  <c:v>-0.37027127485178551</c:v>
                </c:pt>
                <c:pt idx="558">
                  <c:v>-0.51633419618983922</c:v>
                </c:pt>
                <c:pt idx="559">
                  <c:v>-0.1203078204599449</c:v>
                </c:pt>
                <c:pt idx="560">
                  <c:v>-0.52895457058994377</c:v>
                </c:pt>
                <c:pt idx="561">
                  <c:v>-0.14833003160835873</c:v>
                </c:pt>
                <c:pt idx="562">
                  <c:v>-0.16077776603560429</c:v>
                </c:pt>
                <c:pt idx="563">
                  <c:v>-1.3698438720527305E-2</c:v>
                </c:pt>
                <c:pt idx="564">
                  <c:v>-0.22767675557491368</c:v>
                </c:pt>
                <c:pt idx="565">
                  <c:v>-3.1210636663542388E-2</c:v>
                </c:pt>
                <c:pt idx="566">
                  <c:v>-0.14412772366400761</c:v>
                </c:pt>
                <c:pt idx="567">
                  <c:v>-0.40049179013195918</c:v>
                </c:pt>
                <c:pt idx="568">
                  <c:v>-0.68164429182586495</c:v>
                </c:pt>
                <c:pt idx="569">
                  <c:v>-8.1504321339205821E-3</c:v>
                </c:pt>
                <c:pt idx="570">
                  <c:v>-7.1650665796402252E-2</c:v>
                </c:pt>
                <c:pt idx="571">
                  <c:v>0.25629820790080932</c:v>
                </c:pt>
                <c:pt idx="572">
                  <c:v>1.3567021510989458E-2</c:v>
                </c:pt>
                <c:pt idx="573">
                  <c:v>3.4785769754403173E-2</c:v>
                </c:pt>
                <c:pt idx="574">
                  <c:v>0.39318072206459775</c:v>
                </c:pt>
                <c:pt idx="575">
                  <c:v>4.6556073738025616E-2</c:v>
                </c:pt>
                <c:pt idx="576">
                  <c:v>0.2312064089542584</c:v>
                </c:pt>
                <c:pt idx="577">
                  <c:v>-0.20773712906885375</c:v>
                </c:pt>
                <c:pt idx="578">
                  <c:v>4.201213353346863E-2</c:v>
                </c:pt>
                <c:pt idx="579">
                  <c:v>-0.39447079043676636</c:v>
                </c:pt>
                <c:pt idx="580">
                  <c:v>0.12987070818515994</c:v>
                </c:pt>
                <c:pt idx="581">
                  <c:v>-0.27323071352770129</c:v>
                </c:pt>
                <c:pt idx="582">
                  <c:v>-0.2236609976355593</c:v>
                </c:pt>
                <c:pt idx="583">
                  <c:v>1.5871779824536719E-2</c:v>
                </c:pt>
                <c:pt idx="584">
                  <c:v>-0.12189367953004325</c:v>
                </c:pt>
                <c:pt idx="585">
                  <c:v>-0.48020796131092625</c:v>
                </c:pt>
                <c:pt idx="586">
                  <c:v>4.6508940876577268E-2</c:v>
                </c:pt>
                <c:pt idx="587">
                  <c:v>5.6199814904528633E-2</c:v>
                </c:pt>
                <c:pt idx="588">
                  <c:v>-0.10288847065708807</c:v>
                </c:pt>
                <c:pt idx="589">
                  <c:v>1.1463901441992324</c:v>
                </c:pt>
                <c:pt idx="590">
                  <c:v>0.3137938109515902</c:v>
                </c:pt>
                <c:pt idx="591">
                  <c:v>-0.13439420643967945</c:v>
                </c:pt>
                <c:pt idx="592">
                  <c:v>-0.21853810917718314</c:v>
                </c:pt>
                <c:pt idx="593">
                  <c:v>0.35528572526229707</c:v>
                </c:pt>
                <c:pt idx="594">
                  <c:v>-0.10367255795659189</c:v>
                </c:pt>
                <c:pt idx="595">
                  <c:v>1.3808494920637834E-2</c:v>
                </c:pt>
                <c:pt idx="596">
                  <c:v>-0.2892572173603693</c:v>
                </c:pt>
                <c:pt idx="597">
                  <c:v>-0.40126978138023323</c:v>
                </c:pt>
                <c:pt idx="598">
                  <c:v>-8.2110567760537975E-2</c:v>
                </c:pt>
                <c:pt idx="599">
                  <c:v>-0.35688771801972169</c:v>
                </c:pt>
                <c:pt idx="600">
                  <c:v>0.53104423099865417</c:v>
                </c:pt>
                <c:pt idx="601">
                  <c:v>-0.35694189058311138</c:v>
                </c:pt>
                <c:pt idx="602">
                  <c:v>-0.35814584474959565</c:v>
                </c:pt>
                <c:pt idx="603">
                  <c:v>-0.56091060032450435</c:v>
                </c:pt>
                <c:pt idx="604">
                  <c:v>-0.11792264967425972</c:v>
                </c:pt>
                <c:pt idx="605">
                  <c:v>-0.30089555675808505</c:v>
                </c:pt>
                <c:pt idx="606">
                  <c:v>-0.13138962364681775</c:v>
                </c:pt>
                <c:pt idx="607">
                  <c:v>0.18858175443987241</c:v>
                </c:pt>
                <c:pt idx="608">
                  <c:v>0.17377983985656448</c:v>
                </c:pt>
                <c:pt idx="609">
                  <c:v>-0.1764756453404277</c:v>
                </c:pt>
                <c:pt idx="610">
                  <c:v>0.28640638799023016</c:v>
                </c:pt>
                <c:pt idx="611">
                  <c:v>0.27009251927561118</c:v>
                </c:pt>
                <c:pt idx="612">
                  <c:v>0.26359641696723746</c:v>
                </c:pt>
                <c:pt idx="613">
                  <c:v>-0.1860117558137013</c:v>
                </c:pt>
                <c:pt idx="614">
                  <c:v>-0.24193599770657137</c:v>
                </c:pt>
                <c:pt idx="615">
                  <c:v>-0.31810253787587173</c:v>
                </c:pt>
                <c:pt idx="616">
                  <c:v>-0.26482929963351265</c:v>
                </c:pt>
                <c:pt idx="617">
                  <c:v>-0.32778364539000443</c:v>
                </c:pt>
                <c:pt idx="618">
                  <c:v>-0.40250283267731835</c:v>
                </c:pt>
                <c:pt idx="619">
                  <c:v>-0.11174741636557425</c:v>
                </c:pt>
                <c:pt idx="620">
                  <c:v>-9.0335652376468664E-2</c:v>
                </c:pt>
                <c:pt idx="621">
                  <c:v>-0.1937317916872236</c:v>
                </c:pt>
                <c:pt idx="622">
                  <c:v>-0.55516827732160889</c:v>
                </c:pt>
                <c:pt idx="623">
                  <c:v>-0.24515585297426823</c:v>
                </c:pt>
                <c:pt idx="624">
                  <c:v>-0.13449050555260356</c:v>
                </c:pt>
                <c:pt idx="625">
                  <c:v>8.4081600099968526E-2</c:v>
                </c:pt>
                <c:pt idx="626">
                  <c:v>-0.41072516482535915</c:v>
                </c:pt>
                <c:pt idx="627">
                  <c:v>-0.75866658375930429</c:v>
                </c:pt>
                <c:pt idx="628">
                  <c:v>-0.12480001500921187</c:v>
                </c:pt>
                <c:pt idx="629">
                  <c:v>-0.70094001401782591</c:v>
                </c:pt>
                <c:pt idx="630">
                  <c:v>4.3681503948731354E-3</c:v>
                </c:pt>
                <c:pt idx="631">
                  <c:v>-0.31825326651769364</c:v>
                </c:pt>
                <c:pt idx="632">
                  <c:v>-0.17069472394467075</c:v>
                </c:pt>
                <c:pt idx="633">
                  <c:v>-7.0490954464192054E-2</c:v>
                </c:pt>
                <c:pt idx="634">
                  <c:v>0.11577438330208183</c:v>
                </c:pt>
                <c:pt idx="635">
                  <c:v>0.26234220093548988</c:v>
                </c:pt>
                <c:pt idx="636">
                  <c:v>-0.39450806373273761</c:v>
                </c:pt>
                <c:pt idx="637">
                  <c:v>-2.3167521210365569E-2</c:v>
                </c:pt>
                <c:pt idx="638">
                  <c:v>3.1233965536599718E-2</c:v>
                </c:pt>
                <c:pt idx="639">
                  <c:v>-1.2491728336415018</c:v>
                </c:pt>
                <c:pt idx="640">
                  <c:v>-0.37023514822965486</c:v>
                </c:pt>
                <c:pt idx="641">
                  <c:v>-1.2569422589309995</c:v>
                </c:pt>
                <c:pt idx="642">
                  <c:v>-0.23268210561284663</c:v>
                </c:pt>
                <c:pt idx="643">
                  <c:v>-1.7927551174127949</c:v>
                </c:pt>
                <c:pt idx="644">
                  <c:v>-7.5020492386980275E-2</c:v>
                </c:pt>
                <c:pt idx="645">
                  <c:v>-0.63824446134050805</c:v>
                </c:pt>
                <c:pt idx="646">
                  <c:v>0.13617872268811643</c:v>
                </c:pt>
                <c:pt idx="647">
                  <c:v>0.15498406369063533</c:v>
                </c:pt>
                <c:pt idx="648">
                  <c:v>-0.38494703606932501</c:v>
                </c:pt>
                <c:pt idx="649">
                  <c:v>0.28651487687232419</c:v>
                </c:pt>
                <c:pt idx="650">
                  <c:v>-0.14529266921817496</c:v>
                </c:pt>
                <c:pt idx="651">
                  <c:v>0.20215536095373449</c:v>
                </c:pt>
                <c:pt idx="652">
                  <c:v>0.15486678715249286</c:v>
                </c:pt>
                <c:pt idx="653">
                  <c:v>0.20349650462322727</c:v>
                </c:pt>
                <c:pt idx="654">
                  <c:v>-3.4365786215749691E-2</c:v>
                </c:pt>
                <c:pt idx="655">
                  <c:v>0.12634396768038542</c:v>
                </c:pt>
                <c:pt idx="656">
                  <c:v>0.10259984651853886</c:v>
                </c:pt>
              </c:numCache>
            </c:numRef>
          </c:val>
          <c:smooth val="1"/>
          <c:extLst>
            <c:ext xmlns:c16="http://schemas.microsoft.com/office/drawing/2014/chart" uri="{C3380CC4-5D6E-409C-BE32-E72D297353CC}">
              <c16:uniqueId val="{00000001-9DBB-4CD0-B046-DFEBC1D634F2}"/>
            </c:ext>
          </c:extLst>
        </c:ser>
        <c:dLbls>
          <c:showLegendKey val="0"/>
          <c:showVal val="0"/>
          <c:showCatName val="0"/>
          <c:showSerName val="0"/>
          <c:showPercent val="0"/>
          <c:showBubbleSize val="0"/>
        </c:dLbls>
        <c:marker val="1"/>
        <c:smooth val="0"/>
        <c:axId val="554463568"/>
        <c:axId val="1"/>
      </c:lineChart>
      <c:lineChart>
        <c:grouping val="standard"/>
        <c:varyColors val="0"/>
        <c:ser>
          <c:idx val="1"/>
          <c:order val="1"/>
          <c:tx>
            <c:v>Average weighted rate of US$</c:v>
          </c:tx>
          <c:spPr>
            <a:ln w="38100">
              <a:pattFill prst="pct75">
                <a:fgClr>
                  <a:srgbClr val="339966"/>
                </a:fgClr>
                <a:bgClr>
                  <a:srgbClr val="FFFFFF"/>
                </a:bgClr>
              </a:pattFill>
              <a:prstDash val="solid"/>
            </a:ln>
          </c:spPr>
          <c:marker>
            <c:symbol val="none"/>
          </c:marker>
          <c:cat>
            <c:numRef>
              <c:f>'Figure 2.3.1.4'!$B$5:$B$661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Ref>
              <c:f>'Figure 2.3.1.4'!$D$5:$D$661</c:f>
              <c:numCache>
                <c:formatCode>General</c:formatCode>
                <c:ptCount val="657"/>
                <c:pt idx="0">
                  <c:v>120.44499999999999</c:v>
                </c:pt>
                <c:pt idx="1">
                  <c:v>120.55</c:v>
                </c:pt>
                <c:pt idx="2">
                  <c:v>120.65</c:v>
                </c:pt>
                <c:pt idx="3">
                  <c:v>120.65</c:v>
                </c:pt>
                <c:pt idx="4">
                  <c:v>120.565</c:v>
                </c:pt>
                <c:pt idx="5">
                  <c:v>120.5</c:v>
                </c:pt>
                <c:pt idx="6">
                  <c:v>120.425</c:v>
                </c:pt>
                <c:pt idx="7">
                  <c:v>120.38</c:v>
                </c:pt>
                <c:pt idx="8">
                  <c:v>120.22499999999999</c:v>
                </c:pt>
                <c:pt idx="9">
                  <c:v>120.065</c:v>
                </c:pt>
                <c:pt idx="10">
                  <c:v>120.255</c:v>
                </c:pt>
                <c:pt idx="11">
                  <c:v>120.375</c:v>
                </c:pt>
                <c:pt idx="12">
                  <c:v>120.245</c:v>
                </c:pt>
                <c:pt idx="13">
                  <c:v>120.21</c:v>
                </c:pt>
                <c:pt idx="14">
                  <c:v>120.12</c:v>
                </c:pt>
                <c:pt idx="15">
                  <c:v>120.21</c:v>
                </c:pt>
                <c:pt idx="16">
                  <c:v>120.22499999999999</c:v>
                </c:pt>
                <c:pt idx="17">
                  <c:v>120.22</c:v>
                </c:pt>
                <c:pt idx="18">
                  <c:v>120.2</c:v>
                </c:pt>
                <c:pt idx="19">
                  <c:v>120.09</c:v>
                </c:pt>
                <c:pt idx="20">
                  <c:v>120.23</c:v>
                </c:pt>
                <c:pt idx="21">
                  <c:v>120.36</c:v>
                </c:pt>
                <c:pt idx="22">
                  <c:v>120.36</c:v>
                </c:pt>
                <c:pt idx="23">
                  <c:v>120.255</c:v>
                </c:pt>
                <c:pt idx="24">
                  <c:v>120.325</c:v>
                </c:pt>
                <c:pt idx="25">
                  <c:v>120.355</c:v>
                </c:pt>
                <c:pt idx="26">
                  <c:v>120.38</c:v>
                </c:pt>
                <c:pt idx="27">
                  <c:v>120.3</c:v>
                </c:pt>
                <c:pt idx="28">
                  <c:v>120.155</c:v>
                </c:pt>
                <c:pt idx="29">
                  <c:v>120.185</c:v>
                </c:pt>
                <c:pt idx="30">
                  <c:v>120.19</c:v>
                </c:pt>
                <c:pt idx="31">
                  <c:v>120.1</c:v>
                </c:pt>
                <c:pt idx="32">
                  <c:v>120.25</c:v>
                </c:pt>
                <c:pt idx="33">
                  <c:v>120.4</c:v>
                </c:pt>
                <c:pt idx="34">
                  <c:v>120.52</c:v>
                </c:pt>
                <c:pt idx="35">
                  <c:v>120.77</c:v>
                </c:pt>
                <c:pt idx="36">
                  <c:v>120.78</c:v>
                </c:pt>
                <c:pt idx="37">
                  <c:v>120.82</c:v>
                </c:pt>
                <c:pt idx="38">
                  <c:v>120.845</c:v>
                </c:pt>
                <c:pt idx="39">
                  <c:v>120.66500000000001</c:v>
                </c:pt>
                <c:pt idx="40">
                  <c:v>120.76</c:v>
                </c:pt>
                <c:pt idx="41">
                  <c:v>120.795</c:v>
                </c:pt>
                <c:pt idx="42">
                  <c:v>120.7</c:v>
                </c:pt>
                <c:pt idx="43">
                  <c:v>120.655</c:v>
                </c:pt>
                <c:pt idx="44">
                  <c:v>120.655</c:v>
                </c:pt>
                <c:pt idx="45">
                  <c:v>120.73</c:v>
                </c:pt>
                <c:pt idx="46">
                  <c:v>120.56</c:v>
                </c:pt>
                <c:pt idx="47">
                  <c:v>120.53</c:v>
                </c:pt>
                <c:pt idx="48">
                  <c:v>120.685</c:v>
                </c:pt>
                <c:pt idx="49">
                  <c:v>120.75</c:v>
                </c:pt>
                <c:pt idx="50">
                  <c:v>120.67</c:v>
                </c:pt>
                <c:pt idx="51">
                  <c:v>120.455</c:v>
                </c:pt>
                <c:pt idx="52">
                  <c:v>120.44499999999999</c:v>
                </c:pt>
                <c:pt idx="53">
                  <c:v>120.66</c:v>
                </c:pt>
                <c:pt idx="54">
                  <c:v>120.77500000000001</c:v>
                </c:pt>
                <c:pt idx="55">
                  <c:v>120.675</c:v>
                </c:pt>
                <c:pt idx="56">
                  <c:v>120.69499999999999</c:v>
                </c:pt>
                <c:pt idx="57">
                  <c:v>120.685</c:v>
                </c:pt>
                <c:pt idx="58">
                  <c:v>120.605</c:v>
                </c:pt>
                <c:pt idx="59">
                  <c:v>120.605</c:v>
                </c:pt>
                <c:pt idx="60">
                  <c:v>120.465</c:v>
                </c:pt>
                <c:pt idx="61">
                  <c:v>120.61</c:v>
                </c:pt>
                <c:pt idx="62">
                  <c:v>120.565</c:v>
                </c:pt>
                <c:pt idx="63">
                  <c:v>120.55500000000001</c:v>
                </c:pt>
                <c:pt idx="64">
                  <c:v>120.55</c:v>
                </c:pt>
                <c:pt idx="65">
                  <c:v>120.535</c:v>
                </c:pt>
                <c:pt idx="66">
                  <c:v>120.51</c:v>
                </c:pt>
                <c:pt idx="67">
                  <c:v>120.44499999999999</c:v>
                </c:pt>
                <c:pt idx="68">
                  <c:v>120.315</c:v>
                </c:pt>
                <c:pt idx="69">
                  <c:v>120.28</c:v>
                </c:pt>
                <c:pt idx="70">
                  <c:v>120.455</c:v>
                </c:pt>
                <c:pt idx="71">
                  <c:v>120.57</c:v>
                </c:pt>
                <c:pt idx="72">
                  <c:v>120.535</c:v>
                </c:pt>
                <c:pt idx="73">
                  <c:v>120.45</c:v>
                </c:pt>
                <c:pt idx="74">
                  <c:v>120.36499999999999</c:v>
                </c:pt>
                <c:pt idx="75">
                  <c:v>120.44499999999999</c:v>
                </c:pt>
                <c:pt idx="76">
                  <c:v>120.49</c:v>
                </c:pt>
                <c:pt idx="77">
                  <c:v>120.515</c:v>
                </c:pt>
                <c:pt idx="78">
                  <c:v>120.4</c:v>
                </c:pt>
                <c:pt idx="79">
                  <c:v>120.375</c:v>
                </c:pt>
                <c:pt idx="80">
                  <c:v>120.46</c:v>
                </c:pt>
                <c:pt idx="81">
                  <c:v>120.47499999999999</c:v>
                </c:pt>
                <c:pt idx="82">
                  <c:v>120.505</c:v>
                </c:pt>
                <c:pt idx="83">
                  <c:v>120.565</c:v>
                </c:pt>
                <c:pt idx="84">
                  <c:v>120.57</c:v>
                </c:pt>
                <c:pt idx="85">
                  <c:v>120.595</c:v>
                </c:pt>
                <c:pt idx="86">
                  <c:v>120.58</c:v>
                </c:pt>
                <c:pt idx="87">
                  <c:v>120.73</c:v>
                </c:pt>
                <c:pt idx="88">
                  <c:v>120.69499999999999</c:v>
                </c:pt>
                <c:pt idx="89">
                  <c:v>120.685</c:v>
                </c:pt>
                <c:pt idx="90">
                  <c:v>120.605</c:v>
                </c:pt>
                <c:pt idx="91">
                  <c:v>120.58499999999999</c:v>
                </c:pt>
                <c:pt idx="92">
                  <c:v>120.58</c:v>
                </c:pt>
                <c:pt idx="93">
                  <c:v>120.59</c:v>
                </c:pt>
                <c:pt idx="94">
                  <c:v>120.575</c:v>
                </c:pt>
                <c:pt idx="95">
                  <c:v>120.54</c:v>
                </c:pt>
                <c:pt idx="96">
                  <c:v>120.485</c:v>
                </c:pt>
                <c:pt idx="97">
                  <c:v>120.58</c:v>
                </c:pt>
                <c:pt idx="98">
                  <c:v>120.65</c:v>
                </c:pt>
                <c:pt idx="99">
                  <c:v>120.745</c:v>
                </c:pt>
                <c:pt idx="100">
                  <c:v>120.73</c:v>
                </c:pt>
                <c:pt idx="101">
                  <c:v>120.66500000000001</c:v>
                </c:pt>
                <c:pt idx="102">
                  <c:v>120.61499999999999</c:v>
                </c:pt>
                <c:pt idx="103">
                  <c:v>120.69499999999999</c:v>
                </c:pt>
                <c:pt idx="104">
                  <c:v>120.7</c:v>
                </c:pt>
                <c:pt idx="105">
                  <c:v>120.72499999999999</c:v>
                </c:pt>
                <c:pt idx="106">
                  <c:v>120.755</c:v>
                </c:pt>
                <c:pt idx="107">
                  <c:v>120.67</c:v>
                </c:pt>
                <c:pt idx="108">
                  <c:v>120.705</c:v>
                </c:pt>
                <c:pt idx="109">
                  <c:v>120.69499999999999</c:v>
                </c:pt>
                <c:pt idx="110">
                  <c:v>120.66</c:v>
                </c:pt>
                <c:pt idx="111">
                  <c:v>120.735</c:v>
                </c:pt>
                <c:pt idx="112">
                  <c:v>120.74</c:v>
                </c:pt>
                <c:pt idx="113">
                  <c:v>120.715</c:v>
                </c:pt>
                <c:pt idx="114">
                  <c:v>120.77500000000001</c:v>
                </c:pt>
                <c:pt idx="115">
                  <c:v>120.83499999999999</c:v>
                </c:pt>
                <c:pt idx="116">
                  <c:v>120.735</c:v>
                </c:pt>
                <c:pt idx="117">
                  <c:v>120.75</c:v>
                </c:pt>
                <c:pt idx="118">
                  <c:v>120.745</c:v>
                </c:pt>
                <c:pt idx="119">
                  <c:v>120.65</c:v>
                </c:pt>
                <c:pt idx="120">
                  <c:v>120.58</c:v>
                </c:pt>
                <c:pt idx="121">
                  <c:v>120.56</c:v>
                </c:pt>
                <c:pt idx="122">
                  <c:v>120.47499999999999</c:v>
                </c:pt>
                <c:pt idx="123">
                  <c:v>120.38500000000001</c:v>
                </c:pt>
                <c:pt idx="124">
                  <c:v>120.215</c:v>
                </c:pt>
                <c:pt idx="125">
                  <c:v>120.22499999999999</c:v>
                </c:pt>
                <c:pt idx="126">
                  <c:v>120.2</c:v>
                </c:pt>
                <c:pt idx="127">
                  <c:v>120.06</c:v>
                </c:pt>
                <c:pt idx="128">
                  <c:v>120.05</c:v>
                </c:pt>
                <c:pt idx="129">
                  <c:v>120.145</c:v>
                </c:pt>
                <c:pt idx="130">
                  <c:v>120.185</c:v>
                </c:pt>
                <c:pt idx="131">
                  <c:v>120.19499999999999</c:v>
                </c:pt>
                <c:pt idx="132">
                  <c:v>120.18</c:v>
                </c:pt>
                <c:pt idx="133">
                  <c:v>120.16500000000001</c:v>
                </c:pt>
                <c:pt idx="134">
                  <c:v>120.185</c:v>
                </c:pt>
                <c:pt idx="135">
                  <c:v>120.18</c:v>
                </c:pt>
                <c:pt idx="136">
                  <c:v>120.175</c:v>
                </c:pt>
                <c:pt idx="137">
                  <c:v>120.18</c:v>
                </c:pt>
                <c:pt idx="138">
                  <c:v>120.185</c:v>
                </c:pt>
                <c:pt idx="139">
                  <c:v>120.18</c:v>
                </c:pt>
                <c:pt idx="140">
                  <c:v>120.17</c:v>
                </c:pt>
                <c:pt idx="141">
                  <c:v>120.145</c:v>
                </c:pt>
                <c:pt idx="142">
                  <c:v>120.11</c:v>
                </c:pt>
                <c:pt idx="143">
                  <c:v>120.04</c:v>
                </c:pt>
                <c:pt idx="144">
                  <c:v>120.08499999999999</c:v>
                </c:pt>
                <c:pt idx="145">
                  <c:v>120.065</c:v>
                </c:pt>
                <c:pt idx="146">
                  <c:v>120.14</c:v>
                </c:pt>
                <c:pt idx="147">
                  <c:v>120.17</c:v>
                </c:pt>
                <c:pt idx="148">
                  <c:v>120.06</c:v>
                </c:pt>
                <c:pt idx="149">
                  <c:v>120.145</c:v>
                </c:pt>
                <c:pt idx="150">
                  <c:v>120.15</c:v>
                </c:pt>
                <c:pt idx="151">
                  <c:v>120.125</c:v>
                </c:pt>
                <c:pt idx="152">
                  <c:v>120.075</c:v>
                </c:pt>
                <c:pt idx="153">
                  <c:v>120.005</c:v>
                </c:pt>
                <c:pt idx="154">
                  <c:v>119.94</c:v>
                </c:pt>
                <c:pt idx="155">
                  <c:v>119.715</c:v>
                </c:pt>
                <c:pt idx="156">
                  <c:v>119.80500000000001</c:v>
                </c:pt>
                <c:pt idx="157">
                  <c:v>119.83499999999999</c:v>
                </c:pt>
                <c:pt idx="158">
                  <c:v>119.79</c:v>
                </c:pt>
                <c:pt idx="159">
                  <c:v>119.625</c:v>
                </c:pt>
                <c:pt idx="160">
                  <c:v>119.595</c:v>
                </c:pt>
                <c:pt idx="161">
                  <c:v>119.66</c:v>
                </c:pt>
                <c:pt idx="162">
                  <c:v>119.77</c:v>
                </c:pt>
                <c:pt idx="163">
                  <c:v>119.67</c:v>
                </c:pt>
                <c:pt idx="164">
                  <c:v>119.61499999999999</c:v>
                </c:pt>
                <c:pt idx="165">
                  <c:v>119.63</c:v>
                </c:pt>
                <c:pt idx="166">
                  <c:v>119.705</c:v>
                </c:pt>
                <c:pt idx="167">
                  <c:v>119.605</c:v>
                </c:pt>
                <c:pt idx="168">
                  <c:v>119.59</c:v>
                </c:pt>
                <c:pt idx="169">
                  <c:v>119.485</c:v>
                </c:pt>
                <c:pt idx="170">
                  <c:v>119.465</c:v>
                </c:pt>
                <c:pt idx="171">
                  <c:v>119.545</c:v>
                </c:pt>
                <c:pt idx="172">
                  <c:v>119.735</c:v>
                </c:pt>
                <c:pt idx="173">
                  <c:v>119.85</c:v>
                </c:pt>
                <c:pt idx="174">
                  <c:v>119.79</c:v>
                </c:pt>
                <c:pt idx="175">
                  <c:v>119.73</c:v>
                </c:pt>
                <c:pt idx="176">
                  <c:v>119.71</c:v>
                </c:pt>
                <c:pt idx="177">
                  <c:v>119.755</c:v>
                </c:pt>
                <c:pt idx="178">
                  <c:v>119.78</c:v>
                </c:pt>
                <c:pt idx="179">
                  <c:v>119.785</c:v>
                </c:pt>
                <c:pt idx="180">
                  <c:v>119.82</c:v>
                </c:pt>
                <c:pt idx="181">
                  <c:v>119.86499999999999</c:v>
                </c:pt>
                <c:pt idx="182">
                  <c:v>120.02500000000001</c:v>
                </c:pt>
                <c:pt idx="183">
                  <c:v>119.99</c:v>
                </c:pt>
                <c:pt idx="184">
                  <c:v>119.97499999999999</c:v>
                </c:pt>
                <c:pt idx="185">
                  <c:v>120.005</c:v>
                </c:pt>
                <c:pt idx="186">
                  <c:v>120.05</c:v>
                </c:pt>
                <c:pt idx="187">
                  <c:v>119.97</c:v>
                </c:pt>
                <c:pt idx="188">
                  <c:v>119.88500000000001</c:v>
                </c:pt>
                <c:pt idx="189">
                  <c:v>119.86499999999999</c:v>
                </c:pt>
                <c:pt idx="190">
                  <c:v>119.875</c:v>
                </c:pt>
                <c:pt idx="191">
                  <c:v>119.795</c:v>
                </c:pt>
                <c:pt idx="192">
                  <c:v>119.76</c:v>
                </c:pt>
                <c:pt idx="193">
                  <c:v>119.76</c:v>
                </c:pt>
                <c:pt idx="194">
                  <c:v>119.755</c:v>
                </c:pt>
                <c:pt idx="195">
                  <c:v>119.795</c:v>
                </c:pt>
                <c:pt idx="196">
                  <c:v>119.85</c:v>
                </c:pt>
                <c:pt idx="197">
                  <c:v>119.79</c:v>
                </c:pt>
                <c:pt idx="198">
                  <c:v>119.8</c:v>
                </c:pt>
                <c:pt idx="199">
                  <c:v>119.82</c:v>
                </c:pt>
                <c:pt idx="200">
                  <c:v>119.815</c:v>
                </c:pt>
                <c:pt idx="201">
                  <c:v>119.815</c:v>
                </c:pt>
                <c:pt idx="202">
                  <c:v>119.89</c:v>
                </c:pt>
                <c:pt idx="203">
                  <c:v>120.015</c:v>
                </c:pt>
                <c:pt idx="204">
                  <c:v>119.94</c:v>
                </c:pt>
                <c:pt idx="205">
                  <c:v>119.91500000000001</c:v>
                </c:pt>
                <c:pt idx="206">
                  <c:v>119.87</c:v>
                </c:pt>
                <c:pt idx="207">
                  <c:v>119.89</c:v>
                </c:pt>
                <c:pt idx="208">
                  <c:v>119.93</c:v>
                </c:pt>
                <c:pt idx="209">
                  <c:v>120.08</c:v>
                </c:pt>
                <c:pt idx="210">
                  <c:v>120.12</c:v>
                </c:pt>
                <c:pt idx="211">
                  <c:v>120.12</c:v>
                </c:pt>
                <c:pt idx="212">
                  <c:v>120.12</c:v>
                </c:pt>
                <c:pt idx="213">
                  <c:v>120.105</c:v>
                </c:pt>
                <c:pt idx="214">
                  <c:v>120.155</c:v>
                </c:pt>
                <c:pt idx="215">
                  <c:v>120.21</c:v>
                </c:pt>
                <c:pt idx="216">
                  <c:v>120.22</c:v>
                </c:pt>
                <c:pt idx="217">
                  <c:v>120.17</c:v>
                </c:pt>
                <c:pt idx="218">
                  <c:v>120.22499999999999</c:v>
                </c:pt>
                <c:pt idx="219">
                  <c:v>120.255</c:v>
                </c:pt>
                <c:pt idx="220">
                  <c:v>120.35</c:v>
                </c:pt>
                <c:pt idx="221">
                  <c:v>120.405</c:v>
                </c:pt>
                <c:pt idx="222">
                  <c:v>120.485</c:v>
                </c:pt>
                <c:pt idx="223">
                  <c:v>120.48</c:v>
                </c:pt>
                <c:pt idx="224">
                  <c:v>120.425</c:v>
                </c:pt>
                <c:pt idx="225">
                  <c:v>120.36499999999999</c:v>
                </c:pt>
                <c:pt idx="226">
                  <c:v>120.45</c:v>
                </c:pt>
                <c:pt idx="227">
                  <c:v>120.46</c:v>
                </c:pt>
                <c:pt idx="228">
                  <c:v>120.46</c:v>
                </c:pt>
                <c:pt idx="229">
                  <c:v>120.51</c:v>
                </c:pt>
                <c:pt idx="230">
                  <c:v>120.625</c:v>
                </c:pt>
                <c:pt idx="231">
                  <c:v>120.675</c:v>
                </c:pt>
                <c:pt idx="232">
                  <c:v>120.77</c:v>
                </c:pt>
                <c:pt idx="233">
                  <c:v>120.825</c:v>
                </c:pt>
                <c:pt idx="234">
                  <c:v>120.80500000000001</c:v>
                </c:pt>
                <c:pt idx="235">
                  <c:v>120.73</c:v>
                </c:pt>
                <c:pt idx="236">
                  <c:v>120.685</c:v>
                </c:pt>
                <c:pt idx="237">
                  <c:v>120.77500000000001</c:v>
                </c:pt>
                <c:pt idx="238">
                  <c:v>120.8</c:v>
                </c:pt>
                <c:pt idx="239">
                  <c:v>120.8</c:v>
                </c:pt>
                <c:pt idx="240">
                  <c:v>120.925</c:v>
                </c:pt>
                <c:pt idx="241">
                  <c:v>120.95</c:v>
                </c:pt>
                <c:pt idx="242">
                  <c:v>121</c:v>
                </c:pt>
                <c:pt idx="243">
                  <c:v>120.995</c:v>
                </c:pt>
                <c:pt idx="244">
                  <c:v>121.08</c:v>
                </c:pt>
                <c:pt idx="245">
                  <c:v>121.14</c:v>
                </c:pt>
                <c:pt idx="246">
                  <c:v>121.265</c:v>
                </c:pt>
                <c:pt idx="247">
                  <c:v>121.395</c:v>
                </c:pt>
                <c:pt idx="248">
                  <c:v>121.30500000000001</c:v>
                </c:pt>
                <c:pt idx="249">
                  <c:v>121.33</c:v>
                </c:pt>
                <c:pt idx="250">
                  <c:v>121.31</c:v>
                </c:pt>
                <c:pt idx="251">
                  <c:v>121.375</c:v>
                </c:pt>
                <c:pt idx="252">
                  <c:v>121.575</c:v>
                </c:pt>
                <c:pt idx="253">
                  <c:v>121.69</c:v>
                </c:pt>
                <c:pt idx="254">
                  <c:v>121.715</c:v>
                </c:pt>
                <c:pt idx="255">
                  <c:v>121.705</c:v>
                </c:pt>
                <c:pt idx="256">
                  <c:v>121.45</c:v>
                </c:pt>
                <c:pt idx="257">
                  <c:v>121.55</c:v>
                </c:pt>
                <c:pt idx="258">
                  <c:v>121.94499999999999</c:v>
                </c:pt>
                <c:pt idx="259">
                  <c:v>122.855</c:v>
                </c:pt>
                <c:pt idx="260">
                  <c:v>147.01</c:v>
                </c:pt>
                <c:pt idx="261">
                  <c:v>149.99</c:v>
                </c:pt>
                <c:pt idx="262">
                  <c:v>149.16999999999999</c:v>
                </c:pt>
                <c:pt idx="263">
                  <c:v>148.53</c:v>
                </c:pt>
                <c:pt idx="264">
                  <c:v>148.26499999999999</c:v>
                </c:pt>
                <c:pt idx="265">
                  <c:v>148.11000000000001</c:v>
                </c:pt>
                <c:pt idx="266">
                  <c:v>148.44999999999999</c:v>
                </c:pt>
                <c:pt idx="267">
                  <c:v>148.9</c:v>
                </c:pt>
                <c:pt idx="268">
                  <c:v>149.28</c:v>
                </c:pt>
                <c:pt idx="269">
                  <c:v>149.4</c:v>
                </c:pt>
                <c:pt idx="270">
                  <c:v>148.96</c:v>
                </c:pt>
                <c:pt idx="271">
                  <c:v>149.595</c:v>
                </c:pt>
                <c:pt idx="272">
                  <c:v>150.07</c:v>
                </c:pt>
                <c:pt idx="273">
                  <c:v>150.11500000000001</c:v>
                </c:pt>
                <c:pt idx="274">
                  <c:v>150.09</c:v>
                </c:pt>
                <c:pt idx="275">
                  <c:v>150.29499999999999</c:v>
                </c:pt>
                <c:pt idx="276">
                  <c:v>150.47</c:v>
                </c:pt>
                <c:pt idx="277">
                  <c:v>150.61000000000001</c:v>
                </c:pt>
                <c:pt idx="278">
                  <c:v>150.535</c:v>
                </c:pt>
                <c:pt idx="279">
                  <c:v>150.44499999999999</c:v>
                </c:pt>
                <c:pt idx="280">
                  <c:v>150.33500000000001</c:v>
                </c:pt>
                <c:pt idx="281">
                  <c:v>150.52000000000001</c:v>
                </c:pt>
                <c:pt idx="282">
                  <c:v>150.53</c:v>
                </c:pt>
                <c:pt idx="283">
                  <c:v>150.495</c:v>
                </c:pt>
                <c:pt idx="284">
                  <c:v>150.465</c:v>
                </c:pt>
                <c:pt idx="285">
                  <c:v>150.24</c:v>
                </c:pt>
                <c:pt idx="286">
                  <c:v>150.30500000000001</c:v>
                </c:pt>
                <c:pt idx="287">
                  <c:v>150.39500000000001</c:v>
                </c:pt>
                <c:pt idx="288">
                  <c:v>150.51</c:v>
                </c:pt>
                <c:pt idx="289">
                  <c:v>150.94999999999999</c:v>
                </c:pt>
                <c:pt idx="290">
                  <c:v>151.17500000000001</c:v>
                </c:pt>
                <c:pt idx="291">
                  <c:v>151.36000000000001</c:v>
                </c:pt>
                <c:pt idx="292">
                  <c:v>151.37</c:v>
                </c:pt>
                <c:pt idx="293">
                  <c:v>151.35</c:v>
                </c:pt>
                <c:pt idx="294">
                  <c:v>151.41999999999999</c:v>
                </c:pt>
                <c:pt idx="295">
                  <c:v>151.4</c:v>
                </c:pt>
                <c:pt idx="296">
                  <c:v>150.97999999999999</c:v>
                </c:pt>
                <c:pt idx="297">
                  <c:v>151.01499999999999</c:v>
                </c:pt>
                <c:pt idx="298">
                  <c:v>150.97499999999999</c:v>
                </c:pt>
                <c:pt idx="299">
                  <c:v>150.99</c:v>
                </c:pt>
                <c:pt idx="300">
                  <c:v>151.11000000000001</c:v>
                </c:pt>
                <c:pt idx="301">
                  <c:v>151.04</c:v>
                </c:pt>
                <c:pt idx="302">
                  <c:v>150.96</c:v>
                </c:pt>
                <c:pt idx="303">
                  <c:v>150.75</c:v>
                </c:pt>
                <c:pt idx="304">
                  <c:v>150.87</c:v>
                </c:pt>
                <c:pt idx="305">
                  <c:v>150.77000000000001</c:v>
                </c:pt>
                <c:pt idx="306">
                  <c:v>150.595</c:v>
                </c:pt>
                <c:pt idx="307">
                  <c:v>150.24</c:v>
                </c:pt>
                <c:pt idx="308">
                  <c:v>150.13999999999999</c:v>
                </c:pt>
                <c:pt idx="309">
                  <c:v>150.215</c:v>
                </c:pt>
                <c:pt idx="310">
                  <c:v>150.36000000000001</c:v>
                </c:pt>
                <c:pt idx="311">
                  <c:v>150.57499999999999</c:v>
                </c:pt>
                <c:pt idx="312">
                  <c:v>150.73500000000001</c:v>
                </c:pt>
                <c:pt idx="313">
                  <c:v>150.54499999999999</c:v>
                </c:pt>
                <c:pt idx="314">
                  <c:v>150.63499999999999</c:v>
                </c:pt>
                <c:pt idx="315">
                  <c:v>150.63999999999999</c:v>
                </c:pt>
                <c:pt idx="316">
                  <c:v>150.67500000000001</c:v>
                </c:pt>
                <c:pt idx="317">
                  <c:v>150.70500000000001</c:v>
                </c:pt>
                <c:pt idx="318">
                  <c:v>150.69999999999999</c:v>
                </c:pt>
                <c:pt idx="319">
                  <c:v>150.66</c:v>
                </c:pt>
                <c:pt idx="320">
                  <c:v>150.625</c:v>
                </c:pt>
                <c:pt idx="321">
                  <c:v>150.58500000000001</c:v>
                </c:pt>
                <c:pt idx="322">
                  <c:v>150.46</c:v>
                </c:pt>
                <c:pt idx="323">
                  <c:v>150.47</c:v>
                </c:pt>
                <c:pt idx="324">
                  <c:v>150.22</c:v>
                </c:pt>
                <c:pt idx="325">
                  <c:v>149.99</c:v>
                </c:pt>
                <c:pt idx="326">
                  <c:v>149.94499999999999</c:v>
                </c:pt>
                <c:pt idx="327">
                  <c:v>150.19999999999999</c:v>
                </c:pt>
                <c:pt idx="328">
                  <c:v>150.30500000000001</c:v>
                </c:pt>
                <c:pt idx="329">
                  <c:v>150.43</c:v>
                </c:pt>
                <c:pt idx="330">
                  <c:v>150.55000000000001</c:v>
                </c:pt>
                <c:pt idx="331">
                  <c:v>150.47999999999999</c:v>
                </c:pt>
                <c:pt idx="332">
                  <c:v>150.30000000000001</c:v>
                </c:pt>
                <c:pt idx="333">
                  <c:v>149.95500000000001</c:v>
                </c:pt>
                <c:pt idx="334">
                  <c:v>150.19499999999999</c:v>
                </c:pt>
                <c:pt idx="335">
                  <c:v>150.41</c:v>
                </c:pt>
                <c:pt idx="336">
                  <c:v>150.46</c:v>
                </c:pt>
                <c:pt idx="337">
                  <c:v>150.22999999999999</c:v>
                </c:pt>
                <c:pt idx="338">
                  <c:v>150.345</c:v>
                </c:pt>
                <c:pt idx="339">
                  <c:v>150.25</c:v>
                </c:pt>
                <c:pt idx="340">
                  <c:v>150.255</c:v>
                </c:pt>
                <c:pt idx="341">
                  <c:v>150.32</c:v>
                </c:pt>
                <c:pt idx="342">
                  <c:v>150.41</c:v>
                </c:pt>
                <c:pt idx="343">
                  <c:v>150.31</c:v>
                </c:pt>
                <c:pt idx="344">
                  <c:v>150.35499999999999</c:v>
                </c:pt>
                <c:pt idx="345">
                  <c:v>150.4</c:v>
                </c:pt>
                <c:pt idx="346">
                  <c:v>150.33000000000001</c:v>
                </c:pt>
                <c:pt idx="347">
                  <c:v>150.18</c:v>
                </c:pt>
                <c:pt idx="348">
                  <c:v>150.26499999999999</c:v>
                </c:pt>
                <c:pt idx="349">
                  <c:v>150.285</c:v>
                </c:pt>
                <c:pt idx="350">
                  <c:v>150.30500000000001</c:v>
                </c:pt>
                <c:pt idx="351">
                  <c:v>150.30500000000001</c:v>
                </c:pt>
                <c:pt idx="352">
                  <c:v>150.44499999999999</c:v>
                </c:pt>
                <c:pt idx="353">
                  <c:v>150.45500000000001</c:v>
                </c:pt>
                <c:pt idx="354">
                  <c:v>150.535</c:v>
                </c:pt>
                <c:pt idx="355">
                  <c:v>150.39500000000001</c:v>
                </c:pt>
                <c:pt idx="356">
                  <c:v>150.43</c:v>
                </c:pt>
                <c:pt idx="357">
                  <c:v>150.43</c:v>
                </c:pt>
                <c:pt idx="358">
                  <c:v>150.44999999999999</c:v>
                </c:pt>
                <c:pt idx="359">
                  <c:v>150.38</c:v>
                </c:pt>
                <c:pt idx="360">
                  <c:v>150.31</c:v>
                </c:pt>
                <c:pt idx="361">
                  <c:v>150.33000000000001</c:v>
                </c:pt>
                <c:pt idx="362">
                  <c:v>150.5</c:v>
                </c:pt>
                <c:pt idx="363">
                  <c:v>150.63499999999999</c:v>
                </c:pt>
                <c:pt idx="364">
                  <c:v>150.57499999999999</c:v>
                </c:pt>
                <c:pt idx="365">
                  <c:v>150.565</c:v>
                </c:pt>
                <c:pt idx="366">
                  <c:v>150.44</c:v>
                </c:pt>
                <c:pt idx="367">
                  <c:v>150.68</c:v>
                </c:pt>
                <c:pt idx="368">
                  <c:v>150.73500000000001</c:v>
                </c:pt>
                <c:pt idx="369">
                  <c:v>150.75</c:v>
                </c:pt>
                <c:pt idx="370">
                  <c:v>150.755</c:v>
                </c:pt>
                <c:pt idx="371">
                  <c:v>150.80000000000001</c:v>
                </c:pt>
                <c:pt idx="372">
                  <c:v>150.86500000000001</c:v>
                </c:pt>
                <c:pt idx="373">
                  <c:v>150.745</c:v>
                </c:pt>
                <c:pt idx="374">
                  <c:v>150.685</c:v>
                </c:pt>
                <c:pt idx="375">
                  <c:v>150.72499999999999</c:v>
                </c:pt>
                <c:pt idx="376">
                  <c:v>150.78</c:v>
                </c:pt>
                <c:pt idx="377">
                  <c:v>150.76499999999999</c:v>
                </c:pt>
                <c:pt idx="378">
                  <c:v>150.70500000000001</c:v>
                </c:pt>
                <c:pt idx="379">
                  <c:v>150.72999999999999</c:v>
                </c:pt>
                <c:pt idx="380">
                  <c:v>150.70500000000001</c:v>
                </c:pt>
                <c:pt idx="381">
                  <c:v>150.77000000000001</c:v>
                </c:pt>
                <c:pt idx="382">
                  <c:v>150.80000000000001</c:v>
                </c:pt>
                <c:pt idx="383">
                  <c:v>150.81</c:v>
                </c:pt>
                <c:pt idx="384">
                  <c:v>150.79499999999999</c:v>
                </c:pt>
                <c:pt idx="385">
                  <c:v>150.72499999999999</c:v>
                </c:pt>
                <c:pt idx="386">
                  <c:v>150.75</c:v>
                </c:pt>
                <c:pt idx="387">
                  <c:v>150.715</c:v>
                </c:pt>
                <c:pt idx="388">
                  <c:v>150.78</c:v>
                </c:pt>
                <c:pt idx="389">
                  <c:v>150.76499999999999</c:v>
                </c:pt>
                <c:pt idx="390">
                  <c:v>150.78</c:v>
                </c:pt>
                <c:pt idx="391">
                  <c:v>150.80500000000001</c:v>
                </c:pt>
                <c:pt idx="392">
                  <c:v>150.84</c:v>
                </c:pt>
                <c:pt idx="393">
                  <c:v>150.86000000000001</c:v>
                </c:pt>
                <c:pt idx="394">
                  <c:v>150.82499999999999</c:v>
                </c:pt>
                <c:pt idx="395">
                  <c:v>150.82499999999999</c:v>
                </c:pt>
                <c:pt idx="396">
                  <c:v>150.76</c:v>
                </c:pt>
                <c:pt idx="397">
                  <c:v>150.68</c:v>
                </c:pt>
                <c:pt idx="398">
                  <c:v>150.755</c:v>
                </c:pt>
                <c:pt idx="399">
                  <c:v>150.77500000000001</c:v>
                </c:pt>
                <c:pt idx="400">
                  <c:v>150.79499999999999</c:v>
                </c:pt>
                <c:pt idx="401">
                  <c:v>150.75</c:v>
                </c:pt>
                <c:pt idx="402">
                  <c:v>150.72499999999999</c:v>
                </c:pt>
                <c:pt idx="403">
                  <c:v>150.76499999999999</c:v>
                </c:pt>
                <c:pt idx="404">
                  <c:v>150.79499999999999</c:v>
                </c:pt>
                <c:pt idx="405">
                  <c:v>150.85499999999999</c:v>
                </c:pt>
                <c:pt idx="406">
                  <c:v>150.82499999999999</c:v>
                </c:pt>
                <c:pt idx="407">
                  <c:v>150.86000000000001</c:v>
                </c:pt>
                <c:pt idx="408">
                  <c:v>150.89500000000001</c:v>
                </c:pt>
                <c:pt idx="409">
                  <c:v>150.91999999999999</c:v>
                </c:pt>
                <c:pt idx="410">
                  <c:v>150.935</c:v>
                </c:pt>
                <c:pt idx="411">
                  <c:v>150.92500000000001</c:v>
                </c:pt>
                <c:pt idx="412">
                  <c:v>150.91</c:v>
                </c:pt>
                <c:pt idx="413">
                  <c:v>150.9</c:v>
                </c:pt>
                <c:pt idx="414">
                  <c:v>150.875</c:v>
                </c:pt>
                <c:pt idx="415">
                  <c:v>150.9</c:v>
                </c:pt>
                <c:pt idx="416">
                  <c:v>150.92500000000001</c:v>
                </c:pt>
                <c:pt idx="417">
                  <c:v>150.935</c:v>
                </c:pt>
                <c:pt idx="418">
                  <c:v>150.96</c:v>
                </c:pt>
                <c:pt idx="419">
                  <c:v>150.94999999999999</c:v>
                </c:pt>
                <c:pt idx="420">
                  <c:v>150.95500000000001</c:v>
                </c:pt>
                <c:pt idx="421">
                  <c:v>150.95500000000001</c:v>
                </c:pt>
                <c:pt idx="422">
                  <c:v>150.95500000000001</c:v>
                </c:pt>
                <c:pt idx="423">
                  <c:v>150.97999999999999</c:v>
                </c:pt>
                <c:pt idx="424">
                  <c:v>150.97499999999999</c:v>
                </c:pt>
                <c:pt idx="425">
                  <c:v>150.935</c:v>
                </c:pt>
                <c:pt idx="426">
                  <c:v>150.84</c:v>
                </c:pt>
                <c:pt idx="427">
                  <c:v>150.74</c:v>
                </c:pt>
                <c:pt idx="428">
                  <c:v>150.75</c:v>
                </c:pt>
                <c:pt idx="429">
                  <c:v>150.755</c:v>
                </c:pt>
                <c:pt idx="430">
                  <c:v>150.75</c:v>
                </c:pt>
                <c:pt idx="431">
                  <c:v>150.71</c:v>
                </c:pt>
                <c:pt idx="432">
                  <c:v>150.755</c:v>
                </c:pt>
                <c:pt idx="433">
                  <c:v>150.77500000000001</c:v>
                </c:pt>
                <c:pt idx="434">
                  <c:v>150.755</c:v>
                </c:pt>
                <c:pt idx="435">
                  <c:v>150.63999999999999</c:v>
                </c:pt>
                <c:pt idx="436">
                  <c:v>150.64500000000001</c:v>
                </c:pt>
                <c:pt idx="437">
                  <c:v>150.66999999999999</c:v>
                </c:pt>
                <c:pt idx="438">
                  <c:v>150.70500000000001</c:v>
                </c:pt>
                <c:pt idx="439">
                  <c:v>150.715</c:v>
                </c:pt>
                <c:pt idx="440">
                  <c:v>150.755</c:v>
                </c:pt>
                <c:pt idx="441">
                  <c:v>150.74</c:v>
                </c:pt>
                <c:pt idx="442">
                  <c:v>150.77000000000001</c:v>
                </c:pt>
                <c:pt idx="443">
                  <c:v>150.84</c:v>
                </c:pt>
                <c:pt idx="444">
                  <c:v>150.81</c:v>
                </c:pt>
                <c:pt idx="445">
                  <c:v>150.82</c:v>
                </c:pt>
                <c:pt idx="446">
                  <c:v>150.80500000000001</c:v>
                </c:pt>
                <c:pt idx="447">
                  <c:v>150.89500000000001</c:v>
                </c:pt>
                <c:pt idx="448">
                  <c:v>150.80000000000001</c:v>
                </c:pt>
                <c:pt idx="449">
                  <c:v>150.28</c:v>
                </c:pt>
                <c:pt idx="450">
                  <c:v>149.89500000000001</c:v>
                </c:pt>
                <c:pt idx="451">
                  <c:v>149.435</c:v>
                </c:pt>
                <c:pt idx="452">
                  <c:v>149.155</c:v>
                </c:pt>
                <c:pt idx="453">
                  <c:v>149.07499999999999</c:v>
                </c:pt>
                <c:pt idx="454">
                  <c:v>148.93</c:v>
                </c:pt>
                <c:pt idx="455">
                  <c:v>148.86500000000001</c:v>
                </c:pt>
                <c:pt idx="456">
                  <c:v>148.78</c:v>
                </c:pt>
                <c:pt idx="457">
                  <c:v>148.77500000000001</c:v>
                </c:pt>
                <c:pt idx="458">
                  <c:v>148.9</c:v>
                </c:pt>
                <c:pt idx="459">
                  <c:v>148.69999999999999</c:v>
                </c:pt>
                <c:pt idx="460">
                  <c:v>148.66499999999999</c:v>
                </c:pt>
                <c:pt idx="461">
                  <c:v>148.685</c:v>
                </c:pt>
                <c:pt idx="462">
                  <c:v>148.82</c:v>
                </c:pt>
                <c:pt idx="463">
                  <c:v>148.755</c:v>
                </c:pt>
                <c:pt idx="464">
                  <c:v>148.95500000000001</c:v>
                </c:pt>
                <c:pt idx="465">
                  <c:v>149.03</c:v>
                </c:pt>
                <c:pt idx="466">
                  <c:v>149.06</c:v>
                </c:pt>
                <c:pt idx="467">
                  <c:v>149.11000000000001</c:v>
                </c:pt>
                <c:pt idx="468">
                  <c:v>149.14500000000001</c:v>
                </c:pt>
                <c:pt idx="469">
                  <c:v>148.80000000000001</c:v>
                </c:pt>
                <c:pt idx="470">
                  <c:v>148.75</c:v>
                </c:pt>
                <c:pt idx="471">
                  <c:v>148.58500000000001</c:v>
                </c:pt>
                <c:pt idx="472">
                  <c:v>148.465</c:v>
                </c:pt>
                <c:pt idx="473">
                  <c:v>148.44499999999999</c:v>
                </c:pt>
                <c:pt idx="474">
                  <c:v>148.375</c:v>
                </c:pt>
                <c:pt idx="475">
                  <c:v>148.44999999999999</c:v>
                </c:pt>
                <c:pt idx="476">
                  <c:v>148.35</c:v>
                </c:pt>
                <c:pt idx="477">
                  <c:v>148.345</c:v>
                </c:pt>
                <c:pt idx="478">
                  <c:v>148.51499999999999</c:v>
                </c:pt>
                <c:pt idx="479">
                  <c:v>148.33500000000001</c:v>
                </c:pt>
                <c:pt idx="480">
                  <c:v>148.19999999999999</c:v>
                </c:pt>
                <c:pt idx="481">
                  <c:v>148.13999999999999</c:v>
                </c:pt>
                <c:pt idx="482">
                  <c:v>148.1</c:v>
                </c:pt>
                <c:pt idx="483">
                  <c:v>148.07499999999999</c:v>
                </c:pt>
                <c:pt idx="484">
                  <c:v>148.07499999999999</c:v>
                </c:pt>
                <c:pt idx="485">
                  <c:v>148.02500000000001</c:v>
                </c:pt>
                <c:pt idx="486">
                  <c:v>147.95500000000001</c:v>
                </c:pt>
                <c:pt idx="487">
                  <c:v>147.94</c:v>
                </c:pt>
                <c:pt idx="488">
                  <c:v>147.905</c:v>
                </c:pt>
                <c:pt idx="489">
                  <c:v>147.875</c:v>
                </c:pt>
                <c:pt idx="490">
                  <c:v>147.99</c:v>
                </c:pt>
                <c:pt idx="491">
                  <c:v>148.01</c:v>
                </c:pt>
                <c:pt idx="492">
                  <c:v>148.10499999999999</c:v>
                </c:pt>
                <c:pt idx="493">
                  <c:v>148.19999999999999</c:v>
                </c:pt>
                <c:pt idx="494">
                  <c:v>148.095</c:v>
                </c:pt>
                <c:pt idx="495">
                  <c:v>147.995</c:v>
                </c:pt>
                <c:pt idx="496">
                  <c:v>147.97</c:v>
                </c:pt>
                <c:pt idx="497">
                  <c:v>147.89500000000001</c:v>
                </c:pt>
                <c:pt idx="498">
                  <c:v>147.84</c:v>
                </c:pt>
                <c:pt idx="499">
                  <c:v>147.82499999999999</c:v>
                </c:pt>
                <c:pt idx="500">
                  <c:v>147.97499999999999</c:v>
                </c:pt>
                <c:pt idx="501">
                  <c:v>148.15</c:v>
                </c:pt>
                <c:pt idx="502">
                  <c:v>148.21</c:v>
                </c:pt>
                <c:pt idx="503">
                  <c:v>147.94999999999999</c:v>
                </c:pt>
                <c:pt idx="504">
                  <c:v>147.9</c:v>
                </c:pt>
                <c:pt idx="505">
                  <c:v>148.155</c:v>
                </c:pt>
                <c:pt idx="506">
                  <c:v>147.83500000000001</c:v>
                </c:pt>
                <c:pt idx="507">
                  <c:v>147.76499999999999</c:v>
                </c:pt>
                <c:pt idx="508">
                  <c:v>147.76</c:v>
                </c:pt>
                <c:pt idx="509">
                  <c:v>147.65</c:v>
                </c:pt>
                <c:pt idx="510">
                  <c:v>147.47</c:v>
                </c:pt>
                <c:pt idx="511">
                  <c:v>147.32</c:v>
                </c:pt>
                <c:pt idx="512">
                  <c:v>147.34</c:v>
                </c:pt>
                <c:pt idx="513">
                  <c:v>147.32</c:v>
                </c:pt>
                <c:pt idx="514">
                  <c:v>147.22</c:v>
                </c:pt>
                <c:pt idx="515">
                  <c:v>147.36500000000001</c:v>
                </c:pt>
                <c:pt idx="516">
                  <c:v>147.41499999999999</c:v>
                </c:pt>
                <c:pt idx="517">
                  <c:v>147.28</c:v>
                </c:pt>
                <c:pt idx="518">
                  <c:v>147.22499999999999</c:v>
                </c:pt>
                <c:pt idx="519">
                  <c:v>147.23500000000001</c:v>
                </c:pt>
                <c:pt idx="520">
                  <c:v>147.285</c:v>
                </c:pt>
                <c:pt idx="521">
                  <c:v>147.14500000000001</c:v>
                </c:pt>
                <c:pt idx="522">
                  <c:v>147.11000000000001</c:v>
                </c:pt>
                <c:pt idx="523">
                  <c:v>147.1</c:v>
                </c:pt>
                <c:pt idx="524">
                  <c:v>147.05000000000001</c:v>
                </c:pt>
                <c:pt idx="525">
                  <c:v>147.01</c:v>
                </c:pt>
                <c:pt idx="526">
                  <c:v>147.04499999999999</c:v>
                </c:pt>
                <c:pt idx="527">
                  <c:v>146.94999999999999</c:v>
                </c:pt>
                <c:pt idx="528">
                  <c:v>146.89500000000001</c:v>
                </c:pt>
                <c:pt idx="529">
                  <c:v>146.89500000000001</c:v>
                </c:pt>
                <c:pt idx="530">
                  <c:v>146.97999999999999</c:v>
                </c:pt>
                <c:pt idx="531">
                  <c:v>147.08500000000001</c:v>
                </c:pt>
                <c:pt idx="532">
                  <c:v>146.97</c:v>
                </c:pt>
                <c:pt idx="533">
                  <c:v>147.065</c:v>
                </c:pt>
                <c:pt idx="534">
                  <c:v>146.97999999999999</c:v>
                </c:pt>
                <c:pt idx="535">
                  <c:v>146.88</c:v>
                </c:pt>
                <c:pt idx="536">
                  <c:v>146.905</c:v>
                </c:pt>
                <c:pt idx="537">
                  <c:v>146.9</c:v>
                </c:pt>
                <c:pt idx="538">
                  <c:v>146.84</c:v>
                </c:pt>
                <c:pt idx="539">
                  <c:v>146.785</c:v>
                </c:pt>
                <c:pt idx="540">
                  <c:v>146.755</c:v>
                </c:pt>
                <c:pt idx="541">
                  <c:v>146.68</c:v>
                </c:pt>
                <c:pt idx="542">
                  <c:v>146.63499999999999</c:v>
                </c:pt>
                <c:pt idx="543">
                  <c:v>146.57499999999999</c:v>
                </c:pt>
                <c:pt idx="544">
                  <c:v>146.49</c:v>
                </c:pt>
                <c:pt idx="545">
                  <c:v>146.625</c:v>
                </c:pt>
                <c:pt idx="546">
                  <c:v>146.63499999999999</c:v>
                </c:pt>
                <c:pt idx="547">
                  <c:v>146.46</c:v>
                </c:pt>
                <c:pt idx="548">
                  <c:v>146.61000000000001</c:v>
                </c:pt>
                <c:pt idx="549">
                  <c:v>146.495</c:v>
                </c:pt>
                <c:pt idx="550">
                  <c:v>146.52000000000001</c:v>
                </c:pt>
                <c:pt idx="551">
                  <c:v>146.405</c:v>
                </c:pt>
                <c:pt idx="552">
                  <c:v>146.62</c:v>
                </c:pt>
                <c:pt idx="553">
                  <c:v>146.73500000000001</c:v>
                </c:pt>
                <c:pt idx="554">
                  <c:v>146.435</c:v>
                </c:pt>
                <c:pt idx="555">
                  <c:v>146.52500000000001</c:v>
                </c:pt>
                <c:pt idx="556">
                  <c:v>146.73500000000001</c:v>
                </c:pt>
                <c:pt idx="557">
                  <c:v>146.9</c:v>
                </c:pt>
                <c:pt idx="558">
                  <c:v>147.065</c:v>
                </c:pt>
                <c:pt idx="559">
                  <c:v>147.16999999999999</c:v>
                </c:pt>
                <c:pt idx="560">
                  <c:v>147.17500000000001</c:v>
                </c:pt>
                <c:pt idx="561">
                  <c:v>146.54</c:v>
                </c:pt>
                <c:pt idx="562">
                  <c:v>146.47499999999999</c:v>
                </c:pt>
                <c:pt idx="563">
                  <c:v>146.72999999999999</c:v>
                </c:pt>
                <c:pt idx="564">
                  <c:v>146.69499999999999</c:v>
                </c:pt>
                <c:pt idx="565">
                  <c:v>146.56</c:v>
                </c:pt>
                <c:pt idx="566">
                  <c:v>146.54</c:v>
                </c:pt>
                <c:pt idx="567">
                  <c:v>146.935</c:v>
                </c:pt>
                <c:pt idx="568">
                  <c:v>146.45500000000001</c:v>
                </c:pt>
                <c:pt idx="569">
                  <c:v>146.655</c:v>
                </c:pt>
                <c:pt idx="570">
                  <c:v>146.83500000000001</c:v>
                </c:pt>
                <c:pt idx="571">
                  <c:v>146.625</c:v>
                </c:pt>
                <c:pt idx="572">
                  <c:v>146.505</c:v>
                </c:pt>
                <c:pt idx="573">
                  <c:v>146.88999999999999</c:v>
                </c:pt>
                <c:pt idx="574">
                  <c:v>146.83500000000001</c:v>
                </c:pt>
                <c:pt idx="575">
                  <c:v>146.64500000000001</c:v>
                </c:pt>
                <c:pt idx="576">
                  <c:v>146.77000000000001</c:v>
                </c:pt>
                <c:pt idx="577">
                  <c:v>147.08000000000001</c:v>
                </c:pt>
                <c:pt idx="578">
                  <c:v>147.19</c:v>
                </c:pt>
                <c:pt idx="579">
                  <c:v>147.23500000000001</c:v>
                </c:pt>
                <c:pt idx="580">
                  <c:v>146.95500000000001</c:v>
                </c:pt>
                <c:pt idx="581">
                  <c:v>147.04</c:v>
                </c:pt>
                <c:pt idx="582">
                  <c:v>147.08500000000001</c:v>
                </c:pt>
                <c:pt idx="583">
                  <c:v>147.26</c:v>
                </c:pt>
                <c:pt idx="584">
                  <c:v>147.08500000000001</c:v>
                </c:pt>
                <c:pt idx="585">
                  <c:v>147.06</c:v>
                </c:pt>
                <c:pt idx="586">
                  <c:v>147</c:v>
                </c:pt>
                <c:pt idx="587">
                  <c:v>146.94499999999999</c:v>
                </c:pt>
                <c:pt idx="588">
                  <c:v>146.99</c:v>
                </c:pt>
                <c:pt idx="589">
                  <c:v>147.13499999999999</c:v>
                </c:pt>
                <c:pt idx="590">
                  <c:v>147.19999999999999</c:v>
                </c:pt>
                <c:pt idx="591">
                  <c:v>147.32499999999999</c:v>
                </c:pt>
                <c:pt idx="592">
                  <c:v>147.41999999999999</c:v>
                </c:pt>
                <c:pt idx="593">
                  <c:v>147.47499999999999</c:v>
                </c:pt>
                <c:pt idx="594">
                  <c:v>147.535</c:v>
                </c:pt>
                <c:pt idx="595">
                  <c:v>147.47499999999999</c:v>
                </c:pt>
                <c:pt idx="596">
                  <c:v>147.46</c:v>
                </c:pt>
                <c:pt idx="597">
                  <c:v>147.35499999999999</c:v>
                </c:pt>
                <c:pt idx="598">
                  <c:v>147.505</c:v>
                </c:pt>
                <c:pt idx="599">
                  <c:v>147.535</c:v>
                </c:pt>
                <c:pt idx="600">
                  <c:v>147.61500000000001</c:v>
                </c:pt>
                <c:pt idx="601">
                  <c:v>147.715</c:v>
                </c:pt>
                <c:pt idx="602">
                  <c:v>147.72499999999999</c:v>
                </c:pt>
                <c:pt idx="603">
                  <c:v>147.565</c:v>
                </c:pt>
                <c:pt idx="604">
                  <c:v>147.54</c:v>
                </c:pt>
                <c:pt idx="605">
                  <c:v>147.47</c:v>
                </c:pt>
                <c:pt idx="606">
                  <c:v>147.54</c:v>
                </c:pt>
                <c:pt idx="607">
                  <c:v>147.56</c:v>
                </c:pt>
                <c:pt idx="608">
                  <c:v>147.63499999999999</c:v>
                </c:pt>
                <c:pt idx="609">
                  <c:v>147.435</c:v>
                </c:pt>
                <c:pt idx="610">
                  <c:v>147.315</c:v>
                </c:pt>
                <c:pt idx="611">
                  <c:v>147.43</c:v>
                </c:pt>
                <c:pt idx="612">
                  <c:v>147.56</c:v>
                </c:pt>
                <c:pt idx="613">
                  <c:v>147.6</c:v>
                </c:pt>
                <c:pt idx="614">
                  <c:v>147.72</c:v>
                </c:pt>
                <c:pt idx="615">
                  <c:v>147.78</c:v>
                </c:pt>
                <c:pt idx="616">
                  <c:v>147.655</c:v>
                </c:pt>
                <c:pt idx="617">
                  <c:v>147.465</c:v>
                </c:pt>
                <c:pt idx="618">
                  <c:v>147.375</c:v>
                </c:pt>
                <c:pt idx="619">
                  <c:v>147.27500000000001</c:v>
                </c:pt>
                <c:pt idx="620">
                  <c:v>147.25</c:v>
                </c:pt>
                <c:pt idx="621">
                  <c:v>147.36500000000001</c:v>
                </c:pt>
                <c:pt idx="622">
                  <c:v>147.33500000000001</c:v>
                </c:pt>
                <c:pt idx="623">
                  <c:v>147.67500000000001</c:v>
                </c:pt>
                <c:pt idx="624">
                  <c:v>147.36500000000001</c:v>
                </c:pt>
                <c:pt idx="625">
                  <c:v>147.37</c:v>
                </c:pt>
                <c:pt idx="626">
                  <c:v>147.255</c:v>
                </c:pt>
                <c:pt idx="627">
                  <c:v>147.16999999999999</c:v>
                </c:pt>
                <c:pt idx="628">
                  <c:v>147.16499999999999</c:v>
                </c:pt>
                <c:pt idx="629">
                  <c:v>147.11500000000001</c:v>
                </c:pt>
                <c:pt idx="630">
                  <c:v>147.21</c:v>
                </c:pt>
                <c:pt idx="631">
                  <c:v>147.16499999999999</c:v>
                </c:pt>
                <c:pt idx="632">
                  <c:v>147.26</c:v>
                </c:pt>
                <c:pt idx="633">
                  <c:v>147.16</c:v>
                </c:pt>
                <c:pt idx="634">
                  <c:v>147.14500000000001</c:v>
                </c:pt>
                <c:pt idx="635">
                  <c:v>147.34</c:v>
                </c:pt>
                <c:pt idx="636">
                  <c:v>147.23500000000001</c:v>
                </c:pt>
                <c:pt idx="637">
                  <c:v>147.27000000000001</c:v>
                </c:pt>
                <c:pt idx="638">
                  <c:v>147.285</c:v>
                </c:pt>
                <c:pt idx="639">
                  <c:v>147.35499999999999</c:v>
                </c:pt>
                <c:pt idx="640">
                  <c:v>147.47999999999999</c:v>
                </c:pt>
                <c:pt idx="641">
                  <c:v>147.47</c:v>
                </c:pt>
                <c:pt idx="642">
                  <c:v>147.38</c:v>
                </c:pt>
                <c:pt idx="643">
                  <c:v>147.245</c:v>
                </c:pt>
                <c:pt idx="644">
                  <c:v>147.19999999999999</c:v>
                </c:pt>
                <c:pt idx="645">
                  <c:v>147.16499999999999</c:v>
                </c:pt>
                <c:pt idx="646">
                  <c:v>147.29499999999999</c:v>
                </c:pt>
                <c:pt idx="647">
                  <c:v>147.39500000000001</c:v>
                </c:pt>
                <c:pt idx="648">
                  <c:v>147.44999999999999</c:v>
                </c:pt>
                <c:pt idx="649">
                  <c:v>147.47999999999999</c:v>
                </c:pt>
                <c:pt idx="650">
                  <c:v>147.32</c:v>
                </c:pt>
                <c:pt idx="651">
                  <c:v>147.48500000000001</c:v>
                </c:pt>
                <c:pt idx="652">
                  <c:v>147.535</c:v>
                </c:pt>
                <c:pt idx="653">
                  <c:v>147.54</c:v>
                </c:pt>
                <c:pt idx="654">
                  <c:v>147.42500000000001</c:v>
                </c:pt>
                <c:pt idx="655">
                  <c:v>147.49</c:v>
                </c:pt>
                <c:pt idx="656">
                  <c:v>147.62</c:v>
                </c:pt>
              </c:numCache>
            </c:numRef>
          </c:val>
          <c:smooth val="0"/>
          <c:extLst>
            <c:ext xmlns:c16="http://schemas.microsoft.com/office/drawing/2014/chart" uri="{C3380CC4-5D6E-409C-BE32-E72D297353CC}">
              <c16:uniqueId val="{00000002-9DBB-4CD0-B046-DFEBC1D634F2}"/>
            </c:ext>
          </c:extLst>
        </c:ser>
        <c:dLbls>
          <c:showLegendKey val="0"/>
          <c:showVal val="0"/>
          <c:showCatName val="0"/>
          <c:showSerName val="0"/>
          <c:showPercent val="0"/>
          <c:showBubbleSize val="0"/>
        </c:dLbls>
        <c:marker val="1"/>
        <c:smooth val="0"/>
        <c:axId val="3"/>
        <c:axId val="4"/>
      </c:lineChart>
      <c:dateAx>
        <c:axId val="554463568"/>
        <c:scaling>
          <c:orientation val="minMax"/>
        </c:scaling>
        <c:delete val="0"/>
        <c:axPos val="b"/>
        <c:numFmt formatCode="dd/mm/yyyy" sourceLinked="0"/>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ax val="8"/>
          <c:min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63568"/>
        <c:crosses val="autoZero"/>
        <c:crossBetween val="midCat"/>
        <c:majorUnit val="1"/>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ax val="16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USD rate, KZT/US$</a:t>
                </a:r>
              </a:p>
            </c:rich>
          </c:tx>
          <c:layout>
            <c:manualLayout>
              <c:xMode val="edge"/>
              <c:yMode val="edge"/>
              <c:x val="0.92484342379958251"/>
              <c:y val="0.250965656319987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plotArea>
    <c:legend>
      <c:legendPos val="r"/>
      <c:layout>
        <c:manualLayout>
          <c:xMode val="edge"/>
          <c:yMode val="edge"/>
          <c:wMode val="edge"/>
          <c:hMode val="edge"/>
          <c:x val="1.0438413361169102E-2"/>
          <c:y val="0.8417004631177859"/>
          <c:w val="0.97077244258872653"/>
          <c:h val="0.9884190151906686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23255813953487E-2"/>
          <c:y val="9.2307692307692313E-2"/>
          <c:w val="0.7632135306553911"/>
          <c:h val="0.64615384615384619"/>
        </c:manualLayout>
      </c:layout>
      <c:lineChart>
        <c:grouping val="standard"/>
        <c:varyColors val="0"/>
        <c:ser>
          <c:idx val="0"/>
          <c:order val="0"/>
          <c:tx>
            <c:v>Modified market assymetry index</c:v>
          </c:tx>
          <c:spPr>
            <a:ln w="3175">
              <a:solidFill>
                <a:srgbClr val="000080"/>
              </a:solidFill>
              <a:prstDash val="solid"/>
            </a:ln>
          </c:spPr>
          <c:marker>
            <c:symbol val="none"/>
          </c:marker>
          <c:cat>
            <c:numRef>
              <c:f>'Figure 2.3.1.5'!$B$4:$B$684</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'Figure 2.3.1.5'!$D$4:$D$684</c:f>
              <c:numCache>
                <c:formatCode>0.000</c:formatCode>
                <c:ptCount val="681"/>
                <c:pt idx="0">
                  <c:v>9.8593913955928647E-2</c:v>
                </c:pt>
                <c:pt idx="1">
                  <c:v>4.8855758347481605E-2</c:v>
                </c:pt>
                <c:pt idx="2">
                  <c:v>1.3184970657724259E-2</c:v>
                </c:pt>
                <c:pt idx="3">
                  <c:v>-2.7183146449201497E-3</c:v>
                </c:pt>
                <c:pt idx="4">
                  <c:v>-3.5428235796668088E-2</c:v>
                </c:pt>
                <c:pt idx="5">
                  <c:v>-0.18061857098327158</c:v>
                </c:pt>
                <c:pt idx="6">
                  <c:v>1.8227928356316374E-3</c:v>
                </c:pt>
                <c:pt idx="7">
                  <c:v>-0.11769434124035438</c:v>
                </c:pt>
                <c:pt idx="8">
                  <c:v>-0.18853143418467583</c:v>
                </c:pt>
                <c:pt idx="9">
                  <c:v>-0.11993171624305447</c:v>
                </c:pt>
                <c:pt idx="10">
                  <c:v>5.6989514177576472E-2</c:v>
                </c:pt>
                <c:pt idx="11">
                  <c:v>-3.7039804712798288E-2</c:v>
                </c:pt>
                <c:pt idx="12">
                  <c:v>-0.23898323670107049</c:v>
                </c:pt>
                <c:pt idx="13">
                  <c:v>-0.2465266339837619</c:v>
                </c:pt>
                <c:pt idx="14">
                  <c:v>-0.12399476564358791</c:v>
                </c:pt>
                <c:pt idx="15">
                  <c:v>-0.20292686120872166</c:v>
                </c:pt>
                <c:pt idx="16">
                  <c:v>-4.9290601925232923E-3</c:v>
                </c:pt>
                <c:pt idx="17">
                  <c:v>-4.1706184188127719E-3</c:v>
                </c:pt>
                <c:pt idx="18">
                  <c:v>-8.495831567048185E-3</c:v>
                </c:pt>
                <c:pt idx="19">
                  <c:v>-3.529496506518764E-3</c:v>
                </c:pt>
                <c:pt idx="20">
                  <c:v>-2.9716353352187655E-2</c:v>
                </c:pt>
                <c:pt idx="21">
                  <c:v>-5.9964479341933073E-2</c:v>
                </c:pt>
                <c:pt idx="22">
                  <c:v>4.5051318538254261E-2</c:v>
                </c:pt>
                <c:pt idx="23">
                  <c:v>-9.2347731184149774E-3</c:v>
                </c:pt>
                <c:pt idx="24">
                  <c:v>-3.516650751969444E-2</c:v>
                </c:pt>
                <c:pt idx="25">
                  <c:v>-2.0758872161449871E-3</c:v>
                </c:pt>
                <c:pt idx="26">
                  <c:v>-6.835524971043129E-2</c:v>
                </c:pt>
                <c:pt idx="27">
                  <c:v>-1.4813193228254523E-2</c:v>
                </c:pt>
                <c:pt idx="28">
                  <c:v>-2.4578722972287078E-2</c:v>
                </c:pt>
                <c:pt idx="29">
                  <c:v>2.0927792695631758E-2</c:v>
                </c:pt>
                <c:pt idx="30">
                  <c:v>-0.16185240055686664</c:v>
                </c:pt>
                <c:pt idx="31">
                  <c:v>-6.1670569867291183E-3</c:v>
                </c:pt>
                <c:pt idx="32">
                  <c:v>-4.1883715338996631E-2</c:v>
                </c:pt>
                <c:pt idx="33">
                  <c:v>-0.21993736233480177</c:v>
                </c:pt>
                <c:pt idx="34">
                  <c:v>9.1820879888268161E-2</c:v>
                </c:pt>
                <c:pt idx="35">
                  <c:v>0.1173500611995104</c:v>
                </c:pt>
                <c:pt idx="36">
                  <c:v>-5.533092147265376E-3</c:v>
                </c:pt>
                <c:pt idx="37">
                  <c:v>9.8595020951441955E-3</c:v>
                </c:pt>
                <c:pt idx="38">
                  <c:v>-3.772335077111217E-2</c:v>
                </c:pt>
                <c:pt idx="39">
                  <c:v>-5.8395685021066394E-2</c:v>
                </c:pt>
                <c:pt idx="40">
                  <c:v>-0.29073524022604974</c:v>
                </c:pt>
                <c:pt idx="41">
                  <c:v>-0.20154302395625781</c:v>
                </c:pt>
                <c:pt idx="42">
                  <c:v>-0.17203966005665722</c:v>
                </c:pt>
                <c:pt idx="43">
                  <c:v>-1.3197586726998492E-2</c:v>
                </c:pt>
                <c:pt idx="44">
                  <c:v>-0.27200541101475056</c:v>
                </c:pt>
                <c:pt idx="45">
                  <c:v>-8.5212545360290309E-3</c:v>
                </c:pt>
                <c:pt idx="46">
                  <c:v>-6.8333938147655343E-2</c:v>
                </c:pt>
                <c:pt idx="47">
                  <c:v>-9.2816059546633592E-2</c:v>
                </c:pt>
                <c:pt idx="48">
                  <c:v>-0.12434942500077913</c:v>
                </c:pt>
                <c:pt idx="49">
                  <c:v>7.5464300916280216E-2</c:v>
                </c:pt>
                <c:pt idx="50">
                  <c:v>-1.0131216883087348E-2</c:v>
                </c:pt>
                <c:pt idx="51">
                  <c:v>4.477829526359807E-2</c:v>
                </c:pt>
                <c:pt idx="52">
                  <c:v>4.3208847393575636E-3</c:v>
                </c:pt>
                <c:pt idx="53">
                  <c:v>-4.1957957522850482E-2</c:v>
                </c:pt>
                <c:pt idx="54">
                  <c:v>-4.7500080074308962E-2</c:v>
                </c:pt>
                <c:pt idx="55">
                  <c:v>-7.2400810889081959E-4</c:v>
                </c:pt>
                <c:pt idx="56">
                  <c:v>-3.6255767963085037E-3</c:v>
                </c:pt>
                <c:pt idx="57">
                  <c:v>-2.1302635101541286E-2</c:v>
                </c:pt>
                <c:pt idx="58">
                  <c:v>-4.3979734828069423E-3</c:v>
                </c:pt>
                <c:pt idx="59">
                  <c:v>-0.24838741937096856</c:v>
                </c:pt>
                <c:pt idx="60">
                  <c:v>-1.1011151719613907E-2</c:v>
                </c:pt>
                <c:pt idx="61">
                  <c:v>-1.7424613346389794E-2</c:v>
                </c:pt>
                <c:pt idx="62">
                  <c:v>-6.1287371168698368E-2</c:v>
                </c:pt>
                <c:pt idx="63">
                  <c:v>-5.7148101181338853E-3</c:v>
                </c:pt>
                <c:pt idx="64">
                  <c:v>-6.2662057044079511E-2</c:v>
                </c:pt>
                <c:pt idx="65">
                  <c:v>-7.4825377293619488E-2</c:v>
                </c:pt>
                <c:pt idx="66">
                  <c:v>-1.748099891422367E-2</c:v>
                </c:pt>
                <c:pt idx="67">
                  <c:v>-0.11449662912884637</c:v>
                </c:pt>
                <c:pt idx="68">
                  <c:v>-0.16412947932006805</c:v>
                </c:pt>
                <c:pt idx="69">
                  <c:v>5.2945810867370803E-2</c:v>
                </c:pt>
                <c:pt idx="70">
                  <c:v>-1.9667009412323026E-2</c:v>
                </c:pt>
                <c:pt idx="71">
                  <c:v>-5.0905962351770459E-2</c:v>
                </c:pt>
                <c:pt idx="72">
                  <c:v>-0.1641937154847716</c:v>
                </c:pt>
                <c:pt idx="73">
                  <c:v>-0.19180205943664039</c:v>
                </c:pt>
                <c:pt idx="74">
                  <c:v>-0.27396516731958276</c:v>
                </c:pt>
                <c:pt idx="75">
                  <c:v>-5.0694355968913238E-2</c:v>
                </c:pt>
                <c:pt idx="76">
                  <c:v>-0.16038390780658821</c:v>
                </c:pt>
                <c:pt idx="77">
                  <c:v>-0.16548946032446749</c:v>
                </c:pt>
                <c:pt idx="78">
                  <c:v>-2.631578947368421E-4</c:v>
                </c:pt>
                <c:pt idx="79">
                  <c:v>-5.7593856655290101E-3</c:v>
                </c:pt>
                <c:pt idx="80">
                  <c:v>-0.14251121812411077</c:v>
                </c:pt>
                <c:pt idx="81">
                  <c:v>-0.35672390643770757</c:v>
                </c:pt>
                <c:pt idx="82">
                  <c:v>-7.4454091028676667E-3</c:v>
                </c:pt>
                <c:pt idx="83">
                  <c:v>-9.6471108965073236E-3</c:v>
                </c:pt>
                <c:pt idx="84">
                  <c:v>-1.4432628257566905E-2</c:v>
                </c:pt>
                <c:pt idx="85">
                  <c:v>-7.956660849331007E-2</c:v>
                </c:pt>
                <c:pt idx="86">
                  <c:v>1.1478420569329659E-2</c:v>
                </c:pt>
                <c:pt idx="87">
                  <c:v>1.228739571881265E-3</c:v>
                </c:pt>
                <c:pt idx="88">
                  <c:v>2.202269275440007E-2</c:v>
                </c:pt>
                <c:pt idx="89">
                  <c:v>-2.3610216784717749E-3</c:v>
                </c:pt>
                <c:pt idx="90">
                  <c:v>-0.30639298695745137</c:v>
                </c:pt>
                <c:pt idx="91">
                  <c:v>-0.16002550207204336</c:v>
                </c:pt>
                <c:pt idx="92">
                  <c:v>-0.22175826180935204</c:v>
                </c:pt>
                <c:pt idx="93">
                  <c:v>-0.10337166753789859</c:v>
                </c:pt>
                <c:pt idx="94">
                  <c:v>7.2967338429464909E-3</c:v>
                </c:pt>
                <c:pt idx="95">
                  <c:v>2.3563683807981285E-3</c:v>
                </c:pt>
                <c:pt idx="96">
                  <c:v>-1.1395899053627759E-2</c:v>
                </c:pt>
                <c:pt idx="97">
                  <c:v>0.13859730969598008</c:v>
                </c:pt>
                <c:pt idx="98">
                  <c:v>-8.5133841222263858E-3</c:v>
                </c:pt>
                <c:pt idx="99">
                  <c:v>-3.7886583978768346E-2</c:v>
                </c:pt>
                <c:pt idx="100">
                  <c:v>-2.657994468913244E-2</c:v>
                </c:pt>
                <c:pt idx="101">
                  <c:v>-1.3533130414422851E-2</c:v>
                </c:pt>
                <c:pt idx="102">
                  <c:v>-0.24504861361181129</c:v>
                </c:pt>
                <c:pt idx="103">
                  <c:v>-6.9670227589410129E-4</c:v>
                </c:pt>
                <c:pt idx="104">
                  <c:v>-0.19966482863012217</c:v>
                </c:pt>
                <c:pt idx="105">
                  <c:v>-0.35843034171986482</c:v>
                </c:pt>
                <c:pt idx="106">
                  <c:v>-4.3402992457029804E-2</c:v>
                </c:pt>
                <c:pt idx="107">
                  <c:v>-0.18473016363605144</c:v>
                </c:pt>
                <c:pt idx="108">
                  <c:v>-0.13221479610693607</c:v>
                </c:pt>
                <c:pt idx="109">
                  <c:v>-8.5594677431412129E-3</c:v>
                </c:pt>
                <c:pt idx="110">
                  <c:v>4.1989192347013293E-3</c:v>
                </c:pt>
                <c:pt idx="111">
                  <c:v>-0.11575728929721427</c:v>
                </c:pt>
                <c:pt idx="112">
                  <c:v>4.1340602950609366E-2</c:v>
                </c:pt>
                <c:pt idx="113">
                  <c:v>-8.6654120997889279E-3</c:v>
                </c:pt>
                <c:pt idx="114">
                  <c:v>-6.0503340493880692E-3</c:v>
                </c:pt>
                <c:pt idx="115">
                  <c:v>3.6701746944834718E-2</c:v>
                </c:pt>
                <c:pt idx="116">
                  <c:v>-2.6919962355825E-3</c:v>
                </c:pt>
                <c:pt idx="117">
                  <c:v>1.6795315411232366E-2</c:v>
                </c:pt>
                <c:pt idx="118">
                  <c:v>2.0519319211789587E-2</c:v>
                </c:pt>
                <c:pt idx="119">
                  <c:v>0.13264810126582277</c:v>
                </c:pt>
                <c:pt idx="120">
                  <c:v>-3.1019912226614921E-2</c:v>
                </c:pt>
                <c:pt idx="121">
                  <c:v>-4.9248267018528495E-3</c:v>
                </c:pt>
                <c:pt idx="122">
                  <c:v>1.5782622844126262E-2</c:v>
                </c:pt>
                <c:pt idx="123">
                  <c:v>0.13512495769599267</c:v>
                </c:pt>
                <c:pt idx="124">
                  <c:v>9.800212121934361E-2</c:v>
                </c:pt>
                <c:pt idx="125">
                  <c:v>0.11456372680828179</c:v>
                </c:pt>
                <c:pt idx="126">
                  <c:v>-0.32558808636007919</c:v>
                </c:pt>
                <c:pt idx="127">
                  <c:v>5.1889229497468395E-2</c:v>
                </c:pt>
                <c:pt idx="128">
                  <c:v>0.11274549422128829</c:v>
                </c:pt>
                <c:pt idx="129">
                  <c:v>0.10190862300524704</c:v>
                </c:pt>
                <c:pt idx="130">
                  <c:v>0.25456323751698912</c:v>
                </c:pt>
                <c:pt idx="131">
                  <c:v>0.13240935181296373</c:v>
                </c:pt>
                <c:pt idx="132">
                  <c:v>3.5140967385392727E-2</c:v>
                </c:pt>
                <c:pt idx="133">
                  <c:v>-3.3353186420488387E-2</c:v>
                </c:pt>
                <c:pt idx="134">
                  <c:v>-3.4063629590794953E-2</c:v>
                </c:pt>
                <c:pt idx="135">
                  <c:v>-3.9681831166976149E-2</c:v>
                </c:pt>
                <c:pt idx="136">
                  <c:v>-7.5257731958762883E-2</c:v>
                </c:pt>
                <c:pt idx="137">
                  <c:v>-0.16422337378971771</c:v>
                </c:pt>
                <c:pt idx="138">
                  <c:v>-3.7964923286024202E-2</c:v>
                </c:pt>
                <c:pt idx="139">
                  <c:v>-8.1449799048707638E-2</c:v>
                </c:pt>
                <c:pt idx="140">
                  <c:v>2.7618986447427578E-4</c:v>
                </c:pt>
                <c:pt idx="141">
                  <c:v>4.6992750508610563E-2</c:v>
                </c:pt>
                <c:pt idx="142">
                  <c:v>-1.0821412870717932E-3</c:v>
                </c:pt>
                <c:pt idx="143">
                  <c:v>-1.7544391249015211E-2</c:v>
                </c:pt>
                <c:pt idx="144">
                  <c:v>6.0163765770427106E-4</c:v>
                </c:pt>
                <c:pt idx="145">
                  <c:v>-1.6207760724640054E-2</c:v>
                </c:pt>
                <c:pt idx="146">
                  <c:v>-0.11145654659805604</c:v>
                </c:pt>
                <c:pt idx="147">
                  <c:v>-6.0907370041395376E-2</c:v>
                </c:pt>
                <c:pt idx="148">
                  <c:v>-3.3543804262036307E-3</c:v>
                </c:pt>
                <c:pt idx="149">
                  <c:v>-4.0948215827738936E-3</c:v>
                </c:pt>
                <c:pt idx="150">
                  <c:v>-2.4778966961377383E-2</c:v>
                </c:pt>
                <c:pt idx="151">
                  <c:v>0.19561842158325604</c:v>
                </c:pt>
                <c:pt idx="152">
                  <c:v>7.3252901212697581E-3</c:v>
                </c:pt>
                <c:pt idx="153">
                  <c:v>6.4406779661016949E-3</c:v>
                </c:pt>
                <c:pt idx="154">
                  <c:v>3.5173429451400749E-2</c:v>
                </c:pt>
                <c:pt idx="155">
                  <c:v>-0.33363006845915688</c:v>
                </c:pt>
                <c:pt idx="156">
                  <c:v>-0.11006986551792793</c:v>
                </c:pt>
                <c:pt idx="157">
                  <c:v>-0.15598149372108394</c:v>
                </c:pt>
                <c:pt idx="158">
                  <c:v>-1.359898798228969E-2</c:v>
                </c:pt>
                <c:pt idx="159">
                  <c:v>-1.4887637514757045E-2</c:v>
                </c:pt>
                <c:pt idx="160">
                  <c:v>-9.8833650426007114E-2</c:v>
                </c:pt>
                <c:pt idx="161">
                  <c:v>-0.18084451557306414</c:v>
                </c:pt>
                <c:pt idx="162">
                  <c:v>-0.12145417306707629</c:v>
                </c:pt>
                <c:pt idx="163">
                  <c:v>-3.174484891389396E-2</c:v>
                </c:pt>
                <c:pt idx="164">
                  <c:v>-2.9776156272564892E-2</c:v>
                </c:pt>
                <c:pt idx="165">
                  <c:v>8.4955887158261634E-2</c:v>
                </c:pt>
                <c:pt idx="166">
                  <c:v>0.23410008229162585</c:v>
                </c:pt>
                <c:pt idx="167">
                  <c:v>9.2363313892015422E-2</c:v>
                </c:pt>
                <c:pt idx="168">
                  <c:v>-0.15357236077165839</c:v>
                </c:pt>
                <c:pt idx="169">
                  <c:v>-3.4534812515131234E-2</c:v>
                </c:pt>
                <c:pt idx="170">
                  <c:v>-2.6869797522408689E-3</c:v>
                </c:pt>
                <c:pt idx="171">
                  <c:v>-2.3622882377329746E-4</c:v>
                </c:pt>
                <c:pt idx="172">
                  <c:v>-1.7974401780745688E-2</c:v>
                </c:pt>
                <c:pt idx="173">
                  <c:v>-5.4114739401184067E-3</c:v>
                </c:pt>
                <c:pt idx="174">
                  <c:v>-1.8168851619449668E-2</c:v>
                </c:pt>
                <c:pt idx="175">
                  <c:v>-1.2746794219417872E-3</c:v>
                </c:pt>
                <c:pt idx="176">
                  <c:v>5.2799974361165715E-2</c:v>
                </c:pt>
                <c:pt idx="177">
                  <c:v>2.018178636107687E-2</c:v>
                </c:pt>
                <c:pt idx="178">
                  <c:v>7.7182212906123676E-2</c:v>
                </c:pt>
                <c:pt idx="179">
                  <c:v>-9.538593701724904E-2</c:v>
                </c:pt>
                <c:pt idx="180">
                  <c:v>-4.1400420993995747E-2</c:v>
                </c:pt>
                <c:pt idx="181">
                  <c:v>-2.8704655735339212E-2</c:v>
                </c:pt>
                <c:pt idx="182">
                  <c:v>-1.9581341804616462E-2</c:v>
                </c:pt>
                <c:pt idx="183">
                  <c:v>-3.5609309720116833E-3</c:v>
                </c:pt>
                <c:pt idx="184">
                  <c:v>-0.19926332094626534</c:v>
                </c:pt>
                <c:pt idx="185">
                  <c:v>-7.6124596002902181E-2</c:v>
                </c:pt>
                <c:pt idx="186">
                  <c:v>-6.7176302330281226E-2</c:v>
                </c:pt>
                <c:pt idx="187">
                  <c:v>1.226094887782413E-3</c:v>
                </c:pt>
                <c:pt idx="188">
                  <c:v>-4.7618368673791787E-2</c:v>
                </c:pt>
                <c:pt idx="189">
                  <c:v>-9.0993206165037047E-2</c:v>
                </c:pt>
                <c:pt idx="190">
                  <c:v>-1.4017235664567451E-2</c:v>
                </c:pt>
                <c:pt idx="191">
                  <c:v>-1.2871046228710463E-2</c:v>
                </c:pt>
                <c:pt idx="192">
                  <c:v>4.9870332840998864E-2</c:v>
                </c:pt>
                <c:pt idx="193">
                  <c:v>0.10914247906633694</c:v>
                </c:pt>
                <c:pt idx="194">
                  <c:v>0.13003234206043687</c:v>
                </c:pt>
                <c:pt idx="195">
                  <c:v>9.8963220116344536E-2</c:v>
                </c:pt>
                <c:pt idx="196">
                  <c:v>6.933357251771459E-3</c:v>
                </c:pt>
                <c:pt idx="197">
                  <c:v>3.0629469482787296E-2</c:v>
                </c:pt>
                <c:pt idx="198">
                  <c:v>4.5583588073020917E-2</c:v>
                </c:pt>
                <c:pt idx="199">
                  <c:v>3.2762037481110139E-2</c:v>
                </c:pt>
                <c:pt idx="200">
                  <c:v>0.12945919262834577</c:v>
                </c:pt>
                <c:pt idx="201">
                  <c:v>7.557876608371897E-3</c:v>
                </c:pt>
                <c:pt idx="202">
                  <c:v>0.19257725758697261</c:v>
                </c:pt>
                <c:pt idx="203">
                  <c:v>0.2179617453676031</c:v>
                </c:pt>
                <c:pt idx="204">
                  <c:v>-5.5106512253051756E-2</c:v>
                </c:pt>
                <c:pt idx="205">
                  <c:v>-6.0488073182028715E-2</c:v>
                </c:pt>
                <c:pt idx="206">
                  <c:v>-3.5916894749937797E-2</c:v>
                </c:pt>
                <c:pt idx="207">
                  <c:v>-9.8533139977673684E-2</c:v>
                </c:pt>
                <c:pt idx="208">
                  <c:v>-5.9599617097432058E-3</c:v>
                </c:pt>
                <c:pt idx="209">
                  <c:v>2.7860650314012747E-4</c:v>
                </c:pt>
                <c:pt idx="210">
                  <c:v>8.2137847189750299E-2</c:v>
                </c:pt>
                <c:pt idx="211">
                  <c:v>5.6670709177254644E-4</c:v>
                </c:pt>
                <c:pt idx="212">
                  <c:v>0.10267903788686185</c:v>
                </c:pt>
                <c:pt idx="213">
                  <c:v>-5.301857585139319E-3</c:v>
                </c:pt>
                <c:pt idx="214">
                  <c:v>2.7728907277086073E-2</c:v>
                </c:pt>
                <c:pt idx="215">
                  <c:v>6.7494679680046965E-2</c:v>
                </c:pt>
                <c:pt idx="216">
                  <c:v>6.6999345549738215E-2</c:v>
                </c:pt>
                <c:pt idx="217">
                  <c:v>8.044801558315072E-2</c:v>
                </c:pt>
                <c:pt idx="218">
                  <c:v>-5.5360222900358233E-2</c:v>
                </c:pt>
                <c:pt idx="219">
                  <c:v>7.7087239219753483E-3</c:v>
                </c:pt>
                <c:pt idx="220">
                  <c:v>-4.0952122293784433E-3</c:v>
                </c:pt>
                <c:pt idx="221">
                  <c:v>2.4151167793930662E-2</c:v>
                </c:pt>
                <c:pt idx="222">
                  <c:v>0.16041976637437083</c:v>
                </c:pt>
                <c:pt idx="223">
                  <c:v>3.2729419578613334E-3</c:v>
                </c:pt>
                <c:pt idx="224">
                  <c:v>-3.7850445345397055E-2</c:v>
                </c:pt>
                <c:pt idx="225">
                  <c:v>1.815890629532927E-2</c:v>
                </c:pt>
                <c:pt idx="226">
                  <c:v>1.1873051549845205E-2</c:v>
                </c:pt>
                <c:pt idx="227">
                  <c:v>0.16584947534331962</c:v>
                </c:pt>
                <c:pt idx="228">
                  <c:v>-3.0111968692249158E-3</c:v>
                </c:pt>
                <c:pt idx="229">
                  <c:v>1.5583497188588775E-2</c:v>
                </c:pt>
                <c:pt idx="230">
                  <c:v>-5.1038311158484534E-2</c:v>
                </c:pt>
                <c:pt idx="231">
                  <c:v>0.17837099740981269</c:v>
                </c:pt>
                <c:pt idx="232">
                  <c:v>-1.4820930270957515E-2</c:v>
                </c:pt>
                <c:pt idx="233">
                  <c:v>3.2355711863342337E-2</c:v>
                </c:pt>
                <c:pt idx="234">
                  <c:v>7.5873308586612955E-3</c:v>
                </c:pt>
                <c:pt idx="235">
                  <c:v>-4.5240950453359092E-3</c:v>
                </c:pt>
                <c:pt idx="236">
                  <c:v>-5.5632194567775293E-3</c:v>
                </c:pt>
                <c:pt idx="237">
                  <c:v>2.8259631172718844E-3</c:v>
                </c:pt>
                <c:pt idx="238">
                  <c:v>1.6237040723231316E-2</c:v>
                </c:pt>
                <c:pt idx="239">
                  <c:v>8.9157314639478069E-3</c:v>
                </c:pt>
                <c:pt idx="240">
                  <c:v>-0.14414919499862483</c:v>
                </c:pt>
                <c:pt idx="241">
                  <c:v>-1.6277582664343481E-3</c:v>
                </c:pt>
                <c:pt idx="242">
                  <c:v>0.12010991864289423</c:v>
                </c:pt>
                <c:pt idx="243">
                  <c:v>6.9120658708675864E-4</c:v>
                </c:pt>
                <c:pt idx="244">
                  <c:v>-1.4663317479949507E-3</c:v>
                </c:pt>
                <c:pt idx="245">
                  <c:v>-1.0596951354362054E-2</c:v>
                </c:pt>
                <c:pt idx="246">
                  <c:v>6.0551575699121472E-3</c:v>
                </c:pt>
                <c:pt idx="247">
                  <c:v>0.11108212686404939</c:v>
                </c:pt>
                <c:pt idx="248">
                  <c:v>7.5962273770073918E-2</c:v>
                </c:pt>
                <c:pt idx="249">
                  <c:v>9.999632388981472E-2</c:v>
                </c:pt>
                <c:pt idx="250">
                  <c:v>0.10688055662930035</c:v>
                </c:pt>
                <c:pt idx="251">
                  <c:v>2.0394322067898287E-2</c:v>
                </c:pt>
                <c:pt idx="252">
                  <c:v>0.17183226982680036</c:v>
                </c:pt>
                <c:pt idx="253">
                  <c:v>0.10130557950486513</c:v>
                </c:pt>
                <c:pt idx="254">
                  <c:v>0.27410534997131381</c:v>
                </c:pt>
                <c:pt idx="255">
                  <c:v>8.4632290473903887E-2</c:v>
                </c:pt>
                <c:pt idx="256">
                  <c:v>9.4170654800966758E-2</c:v>
                </c:pt>
                <c:pt idx="257">
                  <c:v>-7.6135858384138305E-2</c:v>
                </c:pt>
                <c:pt idx="258">
                  <c:v>0.28629441624365481</c:v>
                </c:pt>
                <c:pt idx="259">
                  <c:v>-3.4124501334557876E-2</c:v>
                </c:pt>
                <c:pt idx="260">
                  <c:v>0.26999480654375485</c:v>
                </c:pt>
                <c:pt idx="261">
                  <c:v>0.2293302900564235</c:v>
                </c:pt>
                <c:pt idx="262">
                  <c:v>0.29071179180900242</c:v>
                </c:pt>
                <c:pt idx="263">
                  <c:v>0.18942359194099956</c:v>
                </c:pt>
                <c:pt idx="264">
                  <c:v>0.1381317556430765</c:v>
                </c:pt>
                <c:pt idx="265">
                  <c:v>0.22288415463316713</c:v>
                </c:pt>
                <c:pt idx="266">
                  <c:v>-1.4536256323777403E-2</c:v>
                </c:pt>
                <c:pt idx="267">
                  <c:v>-2.5907770999280709E-3</c:v>
                </c:pt>
                <c:pt idx="268">
                  <c:v>0.27503299500361372</c:v>
                </c:pt>
                <c:pt idx="269">
                  <c:v>0.36842725396784959</c:v>
                </c:pt>
                <c:pt idx="270">
                  <c:v>1.4355987930320422E-2</c:v>
                </c:pt>
                <c:pt idx="271">
                  <c:v>0.31367239101717304</c:v>
                </c:pt>
                <c:pt idx="272">
                  <c:v>2.4448118253427988E-2</c:v>
                </c:pt>
                <c:pt idx="273">
                  <c:v>-8.3531024302809842E-2</c:v>
                </c:pt>
                <c:pt idx="274">
                  <c:v>-0.11350068531397532</c:v>
                </c:pt>
                <c:pt idx="275">
                  <c:v>-2.061363537733802E-3</c:v>
                </c:pt>
                <c:pt idx="276">
                  <c:v>0.13364397622906538</c:v>
                </c:pt>
                <c:pt idx="277">
                  <c:v>0.23030411632193323</c:v>
                </c:pt>
                <c:pt idx="278">
                  <c:v>0.30465587044534415</c:v>
                </c:pt>
                <c:pt idx="279">
                  <c:v>-5.9149722735674676E-2</c:v>
                </c:pt>
                <c:pt idx="280">
                  <c:v>-5.0085266030013641E-2</c:v>
                </c:pt>
                <c:pt idx="281">
                  <c:v>-0.21543183742591024</c:v>
                </c:pt>
                <c:pt idx="282">
                  <c:v>8.5733882030178329E-3</c:v>
                </c:pt>
                <c:pt idx="283">
                  <c:v>0.13119243216330595</c:v>
                </c:pt>
                <c:pt idx="284">
                  <c:v>3.3812788381426859E-2</c:v>
                </c:pt>
                <c:pt idx="285">
                  <c:v>0.21342180962343096</c:v>
                </c:pt>
                <c:pt idx="286">
                  <c:v>0.16710899060682868</c:v>
                </c:pt>
                <c:pt idx="287">
                  <c:v>0.13746764528596248</c:v>
                </c:pt>
                <c:pt idx="288">
                  <c:v>3.9580870637816727E-2</c:v>
                </c:pt>
                <c:pt idx="289">
                  <c:v>2.6278409090909092E-2</c:v>
                </c:pt>
                <c:pt idx="290">
                  <c:v>8.9031339031339033E-3</c:v>
                </c:pt>
                <c:pt idx="291">
                  <c:v>8.1823984680443634E-2</c:v>
                </c:pt>
                <c:pt idx="292">
                  <c:v>0.10552821774565585</c:v>
                </c:pt>
                <c:pt idx="293">
                  <c:v>8.6179096189988036E-2</c:v>
                </c:pt>
                <c:pt idx="294">
                  <c:v>4.7542837525369308E-2</c:v>
                </c:pt>
                <c:pt idx="295">
                  <c:v>1.9555660012166121E-2</c:v>
                </c:pt>
                <c:pt idx="296">
                  <c:v>-7.7698327796858289E-3</c:v>
                </c:pt>
                <c:pt idx="297">
                  <c:v>2.7978650137741048E-2</c:v>
                </c:pt>
                <c:pt idx="298">
                  <c:v>-8.8840978365920757E-3</c:v>
                </c:pt>
                <c:pt idx="299">
                  <c:v>1.9226800577835868E-2</c:v>
                </c:pt>
                <c:pt idx="300">
                  <c:v>0.11061897907208504</c:v>
                </c:pt>
                <c:pt idx="301">
                  <c:v>0.18047859953424877</c:v>
                </c:pt>
                <c:pt idx="302">
                  <c:v>9.6786110084964905E-2</c:v>
                </c:pt>
                <c:pt idx="303">
                  <c:v>0.11497802589381162</c:v>
                </c:pt>
                <c:pt idx="304">
                  <c:v>1.1350059737156512E-2</c:v>
                </c:pt>
                <c:pt idx="305">
                  <c:v>0.12308682591903876</c:v>
                </c:pt>
                <c:pt idx="306">
                  <c:v>-2.4849899933288858E-2</c:v>
                </c:pt>
                <c:pt idx="307">
                  <c:v>-3.7312910407011748E-2</c:v>
                </c:pt>
                <c:pt idx="308">
                  <c:v>0.14104964947661577</c:v>
                </c:pt>
                <c:pt idx="309">
                  <c:v>2.5717111770524232E-2</c:v>
                </c:pt>
                <c:pt idx="310">
                  <c:v>8.485596526415552E-4</c:v>
                </c:pt>
                <c:pt idx="311">
                  <c:v>0.10129933607592359</c:v>
                </c:pt>
                <c:pt idx="312">
                  <c:v>1.9890038809831825E-2</c:v>
                </c:pt>
                <c:pt idx="313">
                  <c:v>-6.7806889859291605E-2</c:v>
                </c:pt>
                <c:pt idx="314">
                  <c:v>-3.8572574178027265E-2</c:v>
                </c:pt>
                <c:pt idx="315">
                  <c:v>-2.5430586059415096E-3</c:v>
                </c:pt>
                <c:pt idx="316">
                  <c:v>-0.15032964777712218</c:v>
                </c:pt>
                <c:pt idx="317">
                  <c:v>-0.22867442551238085</c:v>
                </c:pt>
                <c:pt idx="318">
                  <c:v>-0.32476743418882364</c:v>
                </c:pt>
                <c:pt idx="319">
                  <c:v>-8.4710391822827941E-2</c:v>
                </c:pt>
                <c:pt idx="320">
                  <c:v>1.5811011904761904E-2</c:v>
                </c:pt>
                <c:pt idx="321">
                  <c:v>0.17652894904684288</c:v>
                </c:pt>
                <c:pt idx="322">
                  <c:v>0.22671555215059647</c:v>
                </c:pt>
                <c:pt idx="323">
                  <c:v>0.25767147218153907</c:v>
                </c:pt>
                <c:pt idx="324">
                  <c:v>4.0091236073339767E-2</c:v>
                </c:pt>
                <c:pt idx="325">
                  <c:v>0.12780617915092243</c:v>
                </c:pt>
                <c:pt idx="326">
                  <c:v>5.6353591160220998E-2</c:v>
                </c:pt>
                <c:pt idx="327">
                  <c:v>7.0375620127569094E-2</c:v>
                </c:pt>
                <c:pt idx="328">
                  <c:v>0.20940550133096716</c:v>
                </c:pt>
                <c:pt idx="329">
                  <c:v>5.6099084096586177E-2</c:v>
                </c:pt>
                <c:pt idx="330">
                  <c:v>1.6128447682215215E-3</c:v>
                </c:pt>
                <c:pt idx="331">
                  <c:v>3.6065341913584611E-2</c:v>
                </c:pt>
                <c:pt idx="332">
                  <c:v>3.7342767295597483E-2</c:v>
                </c:pt>
                <c:pt idx="333">
                  <c:v>-9.5812973076554564E-2</c:v>
                </c:pt>
                <c:pt idx="334">
                  <c:v>9.1307914541498739E-2</c:v>
                </c:pt>
                <c:pt idx="335">
                  <c:v>-2.9410418383228051E-2</c:v>
                </c:pt>
                <c:pt idx="336">
                  <c:v>-8.2341688012710357E-2</c:v>
                </c:pt>
                <c:pt idx="337">
                  <c:v>4.0235800505286794E-2</c:v>
                </c:pt>
                <c:pt idx="338">
                  <c:v>0.28517797552836482</c:v>
                </c:pt>
                <c:pt idx="339">
                  <c:v>0.18349971679410931</c:v>
                </c:pt>
                <c:pt idx="340">
                  <c:v>0.10091743119266056</c:v>
                </c:pt>
                <c:pt idx="341">
                  <c:v>0.15420988067358091</c:v>
                </c:pt>
                <c:pt idx="342">
                  <c:v>-0.10835362427420865</c:v>
                </c:pt>
                <c:pt idx="343">
                  <c:v>-9.0665091154625246E-2</c:v>
                </c:pt>
                <c:pt idx="344">
                  <c:v>-0.52655469813890154</c:v>
                </c:pt>
                <c:pt idx="345">
                  <c:v>-8.9983931440814138E-2</c:v>
                </c:pt>
                <c:pt idx="346">
                  <c:v>2.2879273868832321E-2</c:v>
                </c:pt>
                <c:pt idx="347">
                  <c:v>4.1401273885350316E-2</c:v>
                </c:pt>
                <c:pt idx="348">
                  <c:v>8.2986605870618416E-2</c:v>
                </c:pt>
                <c:pt idx="349">
                  <c:v>-0.12073775573465592</c:v>
                </c:pt>
                <c:pt idx="350">
                  <c:v>-8.9831117499101689E-3</c:v>
                </c:pt>
                <c:pt idx="351">
                  <c:v>4.5426749366646285E-2</c:v>
                </c:pt>
                <c:pt idx="352">
                  <c:v>-2.5360911020115371E-2</c:v>
                </c:pt>
                <c:pt idx="353">
                  <c:v>-1.4058106841611996E-2</c:v>
                </c:pt>
                <c:pt idx="354">
                  <c:v>9.1607378958635022E-2</c:v>
                </c:pt>
                <c:pt idx="355">
                  <c:v>-0.16733601070950468</c:v>
                </c:pt>
                <c:pt idx="356">
                  <c:v>-5.2052052052052052E-2</c:v>
                </c:pt>
                <c:pt idx="357">
                  <c:v>-4.8586143231950249E-4</c:v>
                </c:pt>
                <c:pt idx="358">
                  <c:v>2.3646638905413443E-2</c:v>
                </c:pt>
                <c:pt idx="359">
                  <c:v>-0.35166406656266253</c:v>
                </c:pt>
                <c:pt idx="360">
                  <c:v>-4.4737522627359708E-2</c:v>
                </c:pt>
                <c:pt idx="361">
                  <c:v>-0.10101351351351351</c:v>
                </c:pt>
                <c:pt idx="362">
                  <c:v>1.1213027315338613E-2</c:v>
                </c:pt>
                <c:pt idx="363">
                  <c:v>4.3327556325823221E-4</c:v>
                </c:pt>
                <c:pt idx="364">
                  <c:v>8.1629886677872368E-2</c:v>
                </c:pt>
                <c:pt idx="365">
                  <c:v>-3.1223003825743553E-2</c:v>
                </c:pt>
                <c:pt idx="366">
                  <c:v>3.5162577535458893E-2</c:v>
                </c:pt>
                <c:pt idx="367">
                  <c:v>-7.8717020815935179E-3</c:v>
                </c:pt>
                <c:pt idx="368">
                  <c:v>4.693544227628299E-2</c:v>
                </c:pt>
                <c:pt idx="369">
                  <c:v>1.9287895040844955E-2</c:v>
                </c:pt>
                <c:pt idx="370">
                  <c:v>-1.3520542394203494E-2</c:v>
                </c:pt>
                <c:pt idx="371">
                  <c:v>-1.8459669127955883E-2</c:v>
                </c:pt>
                <c:pt idx="372">
                  <c:v>-3.4509063169748264E-2</c:v>
                </c:pt>
                <c:pt idx="373">
                  <c:v>-8.2491292532629087E-2</c:v>
                </c:pt>
                <c:pt idx="374">
                  <c:v>9.5629295532646041E-2</c:v>
                </c:pt>
                <c:pt idx="375">
                  <c:v>6.9216970831383562E-2</c:v>
                </c:pt>
                <c:pt idx="376">
                  <c:v>7.4893009985734671E-2</c:v>
                </c:pt>
                <c:pt idx="377">
                  <c:v>-8.7735204457058763E-2</c:v>
                </c:pt>
                <c:pt idx="378">
                  <c:v>1.6827085444106722E-2</c:v>
                </c:pt>
                <c:pt idx="379">
                  <c:v>0.12344404979040671</c:v>
                </c:pt>
                <c:pt idx="380">
                  <c:v>0.32752826153376108</c:v>
                </c:pt>
                <c:pt idx="381">
                  <c:v>9.0841765540466801E-2</c:v>
                </c:pt>
                <c:pt idx="382">
                  <c:v>0.18707502266545784</c:v>
                </c:pt>
                <c:pt idx="383">
                  <c:v>0.13741306918662052</c:v>
                </c:pt>
                <c:pt idx="384">
                  <c:v>0.10288770477714165</c:v>
                </c:pt>
                <c:pt idx="385">
                  <c:v>4.5850769718852446E-3</c:v>
                </c:pt>
                <c:pt idx="386">
                  <c:v>-1.7254279213937792E-2</c:v>
                </c:pt>
                <c:pt idx="387">
                  <c:v>6.7394282050534784E-2</c:v>
                </c:pt>
                <c:pt idx="388">
                  <c:v>9.1368976704118476E-2</c:v>
                </c:pt>
                <c:pt idx="389">
                  <c:v>8.4185348466372767E-2</c:v>
                </c:pt>
                <c:pt idx="390">
                  <c:v>-2.8058849090570489E-2</c:v>
                </c:pt>
                <c:pt idx="391">
                  <c:v>3.4568748570121252E-2</c:v>
                </c:pt>
                <c:pt idx="392">
                  <c:v>-5.2854122621564484E-4</c:v>
                </c:pt>
                <c:pt idx="393">
                  <c:v>9.8017406779189728E-2</c:v>
                </c:pt>
                <c:pt idx="394">
                  <c:v>6.5850072625500411E-2</c:v>
                </c:pt>
                <c:pt idx="395">
                  <c:v>0.16554895573864725</c:v>
                </c:pt>
                <c:pt idx="396">
                  <c:v>6.8659164846507602E-3</c:v>
                </c:pt>
                <c:pt idx="397">
                  <c:v>1.8003680310339682E-2</c:v>
                </c:pt>
                <c:pt idx="398">
                  <c:v>5.6632044086649569E-2</c:v>
                </c:pt>
                <c:pt idx="399">
                  <c:v>1.3042226324971628E-2</c:v>
                </c:pt>
                <c:pt idx="400">
                  <c:v>0.12147568086468037</c:v>
                </c:pt>
                <c:pt idx="401">
                  <c:v>1.1025537089582489E-2</c:v>
                </c:pt>
                <c:pt idx="402">
                  <c:v>2.9418604651162791E-2</c:v>
                </c:pt>
                <c:pt idx="403">
                  <c:v>7.7151545152393752E-2</c:v>
                </c:pt>
                <c:pt idx="404">
                  <c:v>4.1636130450714549E-2</c:v>
                </c:pt>
                <c:pt idx="405">
                  <c:v>7.1784316099608503E-2</c:v>
                </c:pt>
                <c:pt idx="406">
                  <c:v>3.940543908339874E-2</c:v>
                </c:pt>
                <c:pt idx="407">
                  <c:v>4.1204887752202331E-2</c:v>
                </c:pt>
                <c:pt idx="408">
                  <c:v>-2.6547099791475095E-2</c:v>
                </c:pt>
                <c:pt idx="409">
                  <c:v>-2.8455957486309639E-3</c:v>
                </c:pt>
                <c:pt idx="410">
                  <c:v>2.0368143961062256E-2</c:v>
                </c:pt>
                <c:pt idx="411">
                  <c:v>1.433016433248635E-2</c:v>
                </c:pt>
                <c:pt idx="412">
                  <c:v>5.3554040895813046E-2</c:v>
                </c:pt>
                <c:pt idx="413">
                  <c:v>-7.0586369164067041E-3</c:v>
                </c:pt>
                <c:pt idx="414">
                  <c:v>7.3555243281222555E-3</c:v>
                </c:pt>
                <c:pt idx="415">
                  <c:v>4.5849630595393306E-2</c:v>
                </c:pt>
                <c:pt idx="416">
                  <c:v>3.9382573571840739E-2</c:v>
                </c:pt>
                <c:pt idx="417">
                  <c:v>0.43496894953205634</c:v>
                </c:pt>
                <c:pt idx="418">
                  <c:v>6.9920186232125042E-3</c:v>
                </c:pt>
                <c:pt idx="419">
                  <c:v>2.2960725075528703E-2</c:v>
                </c:pt>
                <c:pt idx="420">
                  <c:v>-2.5349478243748769E-2</c:v>
                </c:pt>
                <c:pt idx="421">
                  <c:v>0.29222189405653332</c:v>
                </c:pt>
                <c:pt idx="422">
                  <c:v>0.37227494738514078</c:v>
                </c:pt>
                <c:pt idx="423">
                  <c:v>0.35623399487836105</c:v>
                </c:pt>
                <c:pt idx="424">
                  <c:v>3.4225715694520986E-2</c:v>
                </c:pt>
                <c:pt idx="425">
                  <c:v>5.595872617058386E-2</c:v>
                </c:pt>
                <c:pt idx="426">
                  <c:v>0.1063137813735405</c:v>
                </c:pt>
                <c:pt idx="427">
                  <c:v>-1.0593298267554346E-2</c:v>
                </c:pt>
                <c:pt idx="428">
                  <c:v>5.2165517001417874E-2</c:v>
                </c:pt>
                <c:pt idx="429">
                  <c:v>7.1736564639232045E-2</c:v>
                </c:pt>
                <c:pt idx="430">
                  <c:v>9.6792206986411861E-2</c:v>
                </c:pt>
                <c:pt idx="431">
                  <c:v>-1.248462888736612E-3</c:v>
                </c:pt>
                <c:pt idx="432">
                  <c:v>4.4054325857506911E-2</c:v>
                </c:pt>
                <c:pt idx="433">
                  <c:v>1.0976204098065391E-2</c:v>
                </c:pt>
                <c:pt idx="434">
                  <c:v>1.8940256585439914E-2</c:v>
                </c:pt>
                <c:pt idx="435">
                  <c:v>-2.865771664131561E-3</c:v>
                </c:pt>
                <c:pt idx="436">
                  <c:v>0.10724661335074262</c:v>
                </c:pt>
                <c:pt idx="437">
                  <c:v>2.0180049543834209E-2</c:v>
                </c:pt>
                <c:pt idx="438">
                  <c:v>-3.5413846451363374E-3</c:v>
                </c:pt>
                <c:pt idx="439">
                  <c:v>3.832095131850656E-2</c:v>
                </c:pt>
                <c:pt idx="440">
                  <c:v>2.3033848403794716E-2</c:v>
                </c:pt>
                <c:pt idx="441">
                  <c:v>-1.192504258943782E-2</c:v>
                </c:pt>
                <c:pt idx="442">
                  <c:v>0.21299225482709719</c:v>
                </c:pt>
                <c:pt idx="443">
                  <c:v>-2.7407441817252753E-3</c:v>
                </c:pt>
                <c:pt idx="444">
                  <c:v>0.17016139516743123</c:v>
                </c:pt>
                <c:pt idx="445">
                  <c:v>-1.2498156614068721E-2</c:v>
                </c:pt>
                <c:pt idx="446">
                  <c:v>0.18867256637168142</c:v>
                </c:pt>
                <c:pt idx="447">
                  <c:v>2.0645001503706194E-2</c:v>
                </c:pt>
                <c:pt idx="448">
                  <c:v>1.2171196047086178E-3</c:v>
                </c:pt>
                <c:pt idx="449">
                  <c:v>-1.7652832510511127E-2</c:v>
                </c:pt>
                <c:pt idx="450">
                  <c:v>-5.1780638386471857E-3</c:v>
                </c:pt>
                <c:pt idx="451">
                  <c:v>1.0727337026995167E-2</c:v>
                </c:pt>
                <c:pt idx="452">
                  <c:v>9.8407755632209618E-2</c:v>
                </c:pt>
                <c:pt idx="453">
                  <c:v>-4.2236573926282446E-3</c:v>
                </c:pt>
                <c:pt idx="454">
                  <c:v>0.12342830117907989</c:v>
                </c:pt>
                <c:pt idx="455">
                  <c:v>-2.0037723053448055E-2</c:v>
                </c:pt>
                <c:pt idx="456">
                  <c:v>0.2395742322181825</c:v>
                </c:pt>
                <c:pt idx="457">
                  <c:v>1.9596942321056288E-2</c:v>
                </c:pt>
                <c:pt idx="458">
                  <c:v>9.8851942180715011E-2</c:v>
                </c:pt>
                <c:pt idx="459">
                  <c:v>-7.4819956718659458E-2</c:v>
                </c:pt>
                <c:pt idx="460">
                  <c:v>0.14383766039988063</c:v>
                </c:pt>
                <c:pt idx="461">
                  <c:v>0.12944398307430696</c:v>
                </c:pt>
                <c:pt idx="462">
                  <c:v>-0.11453549578139542</c:v>
                </c:pt>
                <c:pt idx="463">
                  <c:v>-0.21369069177834119</c:v>
                </c:pt>
                <c:pt idx="464">
                  <c:v>-0.36825004178505766</c:v>
                </c:pt>
                <c:pt idx="465">
                  <c:v>-0.37984174309041274</c:v>
                </c:pt>
                <c:pt idx="466">
                  <c:v>-0.50115696916151287</c:v>
                </c:pt>
                <c:pt idx="467">
                  <c:v>-0.45104751910106605</c:v>
                </c:pt>
                <c:pt idx="468">
                  <c:v>-0.54457948781127974</c:v>
                </c:pt>
                <c:pt idx="469">
                  <c:v>-0.2703021169831587</c:v>
                </c:pt>
                <c:pt idx="470">
                  <c:v>-0.13380387240942349</c:v>
                </c:pt>
                <c:pt idx="471">
                  <c:v>-0.48399295578830293</c:v>
                </c:pt>
                <c:pt idx="472">
                  <c:v>-4.7869169758129555E-2</c:v>
                </c:pt>
                <c:pt idx="473">
                  <c:v>-4.4174787915941691E-4</c:v>
                </c:pt>
                <c:pt idx="474">
                  <c:v>-0.25508839696924679</c:v>
                </c:pt>
                <c:pt idx="475">
                  <c:v>-0.13625377643504533</c:v>
                </c:pt>
                <c:pt idx="476">
                  <c:v>-0.11306256860592755</c:v>
                </c:pt>
                <c:pt idx="477">
                  <c:v>-8.4936297776667502E-4</c:v>
                </c:pt>
                <c:pt idx="478">
                  <c:v>-0.12514273729346787</c:v>
                </c:pt>
                <c:pt idx="479">
                  <c:v>6.7784844370489095E-2</c:v>
                </c:pt>
                <c:pt idx="480">
                  <c:v>0.46423103525992243</c:v>
                </c:pt>
                <c:pt idx="481">
                  <c:v>0.12421304419094568</c:v>
                </c:pt>
                <c:pt idx="482">
                  <c:v>-3.5802550344399861E-3</c:v>
                </c:pt>
                <c:pt idx="483">
                  <c:v>9.5573620252561914E-2</c:v>
                </c:pt>
                <c:pt idx="484">
                  <c:v>0.37119119743406986</c:v>
                </c:pt>
                <c:pt idx="485">
                  <c:v>-0.39824721147279762</c:v>
                </c:pt>
                <c:pt idx="486">
                  <c:v>-6.9982608695652176E-2</c:v>
                </c:pt>
                <c:pt idx="487">
                  <c:v>-0.16573816155988857</c:v>
                </c:pt>
                <c:pt idx="488">
                  <c:v>-0.22250643351006108</c:v>
                </c:pt>
                <c:pt idx="489">
                  <c:v>-0.28071823848835553</c:v>
                </c:pt>
                <c:pt idx="490">
                  <c:v>-8.0773781962236967E-3</c:v>
                </c:pt>
                <c:pt idx="491">
                  <c:v>-0.28531791907514453</c:v>
                </c:pt>
                <c:pt idx="492">
                  <c:v>-0.40912052117263842</c:v>
                </c:pt>
                <c:pt idx="493">
                  <c:v>-1.0083008957463771E-2</c:v>
                </c:pt>
                <c:pt idx="494">
                  <c:v>-5.7832792207792208E-2</c:v>
                </c:pt>
                <c:pt idx="495">
                  <c:v>2.9018490494656199E-2</c:v>
                </c:pt>
                <c:pt idx="496">
                  <c:v>4.6428704082011659E-3</c:v>
                </c:pt>
                <c:pt idx="497">
                  <c:v>-0.24839068908384715</c:v>
                </c:pt>
                <c:pt idx="498">
                  <c:v>-0.46011436190671556</c:v>
                </c:pt>
                <c:pt idx="499">
                  <c:v>-0.68722466960352424</c:v>
                </c:pt>
                <c:pt idx="500">
                  <c:v>-0.20243016724677382</c:v>
                </c:pt>
                <c:pt idx="501">
                  <c:v>-4.5623972384584259E-3</c:v>
                </c:pt>
                <c:pt idx="502">
                  <c:v>-6.4481923407485126E-2</c:v>
                </c:pt>
                <c:pt idx="503">
                  <c:v>-9.1021172677051468E-2</c:v>
                </c:pt>
                <c:pt idx="504">
                  <c:v>-0.38040499218555346</c:v>
                </c:pt>
                <c:pt idx="505">
                  <c:v>-0.68740902474526933</c:v>
                </c:pt>
                <c:pt idx="506">
                  <c:v>-0.2818801229200118</c:v>
                </c:pt>
                <c:pt idx="507">
                  <c:v>-9.6039182282793872E-2</c:v>
                </c:pt>
                <c:pt idx="508">
                  <c:v>-0.43803644029513628</c:v>
                </c:pt>
                <c:pt idx="509">
                  <c:v>-0.22759014103900702</c:v>
                </c:pt>
                <c:pt idx="510">
                  <c:v>2.8591851322373124E-3</c:v>
                </c:pt>
                <c:pt idx="511">
                  <c:v>0.25432817527194729</c:v>
                </c:pt>
                <c:pt idx="512">
                  <c:v>0.22807169827698451</c:v>
                </c:pt>
                <c:pt idx="513">
                  <c:v>0.29030417734471925</c:v>
                </c:pt>
                <c:pt idx="514">
                  <c:v>4.4328802408757854E-2</c:v>
                </c:pt>
                <c:pt idx="515">
                  <c:v>-0.17640232108317214</c:v>
                </c:pt>
                <c:pt idx="516">
                  <c:v>-0.11615017064846417</c:v>
                </c:pt>
                <c:pt idx="517">
                  <c:v>-0.3152220173074195</c:v>
                </c:pt>
                <c:pt idx="518">
                  <c:v>-0.35836985948175842</c:v>
                </c:pt>
                <c:pt idx="519">
                  <c:v>-4.5229438930922669E-2</c:v>
                </c:pt>
                <c:pt idx="520">
                  <c:v>5.704915792710006E-2</c:v>
                </c:pt>
                <c:pt idx="521">
                  <c:v>0.45711808292606021</c:v>
                </c:pt>
                <c:pt idx="522">
                  <c:v>5.6996121722325904E-2</c:v>
                </c:pt>
                <c:pt idx="523">
                  <c:v>-0.39969793286896149</c:v>
                </c:pt>
                <c:pt idx="524">
                  <c:v>-1.4597698941666827E-2</c:v>
                </c:pt>
                <c:pt idx="525">
                  <c:v>-0.29757785467128028</c:v>
                </c:pt>
                <c:pt idx="526">
                  <c:v>-1.1681990265008112E-2</c:v>
                </c:pt>
                <c:pt idx="527">
                  <c:v>-0.29184978552067159</c:v>
                </c:pt>
                <c:pt idx="528">
                  <c:v>-0.28576977967690448</c:v>
                </c:pt>
                <c:pt idx="529">
                  <c:v>-4.2060552321839736E-2</c:v>
                </c:pt>
                <c:pt idx="530">
                  <c:v>-0.31712368779762434</c:v>
                </c:pt>
                <c:pt idx="531">
                  <c:v>-0.61396879029031259</c:v>
                </c:pt>
                <c:pt idx="532">
                  <c:v>-0.5717411331183786</c:v>
                </c:pt>
                <c:pt idx="533">
                  <c:v>-5.9218773956726825E-2</c:v>
                </c:pt>
                <c:pt idx="534">
                  <c:v>5.7163341827095428E-3</c:v>
                </c:pt>
                <c:pt idx="535">
                  <c:v>-0.32393878197513265</c:v>
                </c:pt>
                <c:pt idx="536">
                  <c:v>-2.3488688109890585E-3</c:v>
                </c:pt>
                <c:pt idx="537">
                  <c:v>1.5672976797586308E-2</c:v>
                </c:pt>
                <c:pt idx="538">
                  <c:v>-1.1070758346946766E-3</c:v>
                </c:pt>
                <c:pt idx="539">
                  <c:v>-0.18732394366197183</c:v>
                </c:pt>
                <c:pt idx="540">
                  <c:v>-0.13930818242116053</c:v>
                </c:pt>
                <c:pt idx="541">
                  <c:v>-7.2028811524609843E-3</c:v>
                </c:pt>
                <c:pt idx="542">
                  <c:v>-0.26921774466644088</c:v>
                </c:pt>
                <c:pt idx="543">
                  <c:v>-0.13371150729335493</c:v>
                </c:pt>
                <c:pt idx="544">
                  <c:v>-3.5787583376090303E-2</c:v>
                </c:pt>
                <c:pt idx="545">
                  <c:v>-8.8318966895037987E-2</c:v>
                </c:pt>
                <c:pt idx="546">
                  <c:v>-0.22785446822779859</c:v>
                </c:pt>
                <c:pt idx="547">
                  <c:v>-2.8684907325684024E-2</c:v>
                </c:pt>
                <c:pt idx="548">
                  <c:v>-1.7379440625491946E-2</c:v>
                </c:pt>
                <c:pt idx="549">
                  <c:v>-0.14174611138986454</c:v>
                </c:pt>
                <c:pt idx="550">
                  <c:v>-2.1549893022932486E-2</c:v>
                </c:pt>
                <c:pt idx="551">
                  <c:v>-2.9658272874881508E-3</c:v>
                </c:pt>
                <c:pt idx="552">
                  <c:v>0.1861441567529741</c:v>
                </c:pt>
                <c:pt idx="553">
                  <c:v>9.2620451852542168E-2</c:v>
                </c:pt>
                <c:pt idx="554">
                  <c:v>-6.9795765411279744E-3</c:v>
                </c:pt>
                <c:pt idx="555">
                  <c:v>3.2868427683981024E-3</c:v>
                </c:pt>
                <c:pt idx="556">
                  <c:v>-0.10119538334707337</c:v>
                </c:pt>
                <c:pt idx="557">
                  <c:v>-3.2740615297770254E-2</c:v>
                </c:pt>
                <c:pt idx="558">
                  <c:v>0.11220448817952718</c:v>
                </c:pt>
                <c:pt idx="559">
                  <c:v>-0.10579331863252479</c:v>
                </c:pt>
                <c:pt idx="560">
                  <c:v>-0.2678783692614129</c:v>
                </c:pt>
                <c:pt idx="561">
                  <c:v>-0.15034534232131644</c:v>
                </c:pt>
                <c:pt idx="562">
                  <c:v>-0.11154354454353414</c:v>
                </c:pt>
                <c:pt idx="563">
                  <c:v>-0.20542644568573815</c:v>
                </c:pt>
                <c:pt idx="564">
                  <c:v>-0.31417035664736526</c:v>
                </c:pt>
                <c:pt idx="565">
                  <c:v>-9.4883031241900187E-2</c:v>
                </c:pt>
                <c:pt idx="566">
                  <c:v>3.4923799547190215E-2</c:v>
                </c:pt>
                <c:pt idx="567">
                  <c:v>2.9931569873822041E-3</c:v>
                </c:pt>
                <c:pt idx="568">
                  <c:v>-0.10712535589561636</c:v>
                </c:pt>
                <c:pt idx="569">
                  <c:v>-2.5247971145175834E-3</c:v>
                </c:pt>
                <c:pt idx="570">
                  <c:v>1.6187008650077689E-2</c:v>
                </c:pt>
                <c:pt idx="571">
                  <c:v>-4.1575492341356671E-2</c:v>
                </c:pt>
                <c:pt idx="572">
                  <c:v>-0.36177110348866393</c:v>
                </c:pt>
                <c:pt idx="573">
                  <c:v>0.20710070620102544</c:v>
                </c:pt>
                <c:pt idx="574">
                  <c:v>0.28031879566083684</c:v>
                </c:pt>
                <c:pt idx="575">
                  <c:v>-4.5841542358570221E-2</c:v>
                </c:pt>
                <c:pt idx="576">
                  <c:v>9.6020589982181742E-2</c:v>
                </c:pt>
                <c:pt idx="577">
                  <c:v>0.15140419449615755</c:v>
                </c:pt>
                <c:pt idx="578">
                  <c:v>0.41682590953361359</c:v>
                </c:pt>
                <c:pt idx="579">
                  <c:v>0.46715130933114007</c:v>
                </c:pt>
                <c:pt idx="580">
                  <c:v>-0.21163339772483367</c:v>
                </c:pt>
                <c:pt idx="581">
                  <c:v>-0.17306895122288241</c:v>
                </c:pt>
                <c:pt idx="582">
                  <c:v>-8.9088993198582239E-2</c:v>
                </c:pt>
                <c:pt idx="583">
                  <c:v>-0.36820221030747347</c:v>
                </c:pt>
                <c:pt idx="584">
                  <c:v>2.3594180102241448E-4</c:v>
                </c:pt>
                <c:pt idx="585">
                  <c:v>-5.5167693360711839E-2</c:v>
                </c:pt>
                <c:pt idx="586">
                  <c:v>3.3769394584727712E-2</c:v>
                </c:pt>
                <c:pt idx="587">
                  <c:v>-3.9517749497655727E-2</c:v>
                </c:pt>
                <c:pt idx="588">
                  <c:v>0.19591690544412607</c:v>
                </c:pt>
                <c:pt idx="589">
                  <c:v>-0.10947241402426762</c:v>
                </c:pt>
                <c:pt idx="590">
                  <c:v>-6.5044121833190999E-2</c:v>
                </c:pt>
                <c:pt idx="591">
                  <c:v>-3.2814238042269191E-2</c:v>
                </c:pt>
                <c:pt idx="592">
                  <c:v>-1.8479033404406538E-2</c:v>
                </c:pt>
                <c:pt idx="593">
                  <c:v>8.6455331412103754E-3</c:v>
                </c:pt>
                <c:pt idx="594">
                  <c:v>-2.8571428571428571E-2</c:v>
                </c:pt>
                <c:pt idx="595">
                  <c:v>9.111759799833194E-2</c:v>
                </c:pt>
                <c:pt idx="596">
                  <c:v>4.82251449582803E-2</c:v>
                </c:pt>
                <c:pt idx="597">
                  <c:v>3.9300057372346528E-2</c:v>
                </c:pt>
                <c:pt idx="598">
                  <c:v>2.2210654173173694E-2</c:v>
                </c:pt>
                <c:pt idx="599">
                  <c:v>0.41712996535331559</c:v>
                </c:pt>
                <c:pt idx="600">
                  <c:v>0.13656387665198239</c:v>
                </c:pt>
                <c:pt idx="601">
                  <c:v>8.6931311329170383E-2</c:v>
                </c:pt>
                <c:pt idx="602">
                  <c:v>1.2170385395537525E-2</c:v>
                </c:pt>
                <c:pt idx="603">
                  <c:v>4.8615877373598716E-3</c:v>
                </c:pt>
                <c:pt idx="604">
                  <c:v>-5.8013052936910807E-3</c:v>
                </c:pt>
                <c:pt idx="605">
                  <c:v>0.10798258345428156</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0.23324070857936782</c:v>
                </c:pt>
                <c:pt idx="614">
                  <c:v>0.2630701242391395</c:v>
                </c:pt>
                <c:pt idx="615">
                  <c:v>9.0851685215881287E-2</c:v>
                </c:pt>
                <c:pt idx="616">
                  <c:v>0.32031943212067437</c:v>
                </c:pt>
                <c:pt idx="617">
                  <c:v>-1.7225497420781135E-2</c:v>
                </c:pt>
                <c:pt idx="618">
                  <c:v>0.16337929830685985</c:v>
                </c:pt>
                <c:pt idx="619">
                  <c:v>1.0869565217391304E-2</c:v>
                </c:pt>
                <c:pt idx="620">
                  <c:v>0.13938252716645091</c:v>
                </c:pt>
                <c:pt idx="621">
                  <c:v>0.1718567536006228</c:v>
                </c:pt>
                <c:pt idx="622">
                  <c:v>3.6249217973723914E-2</c:v>
                </c:pt>
                <c:pt idx="623">
                  <c:v>0.22988436521320163</c:v>
                </c:pt>
                <c:pt idx="624">
                  <c:v>0.209011522761329</c:v>
                </c:pt>
                <c:pt idx="625">
                  <c:v>9.0512592036767814E-2</c:v>
                </c:pt>
                <c:pt idx="626">
                  <c:v>1.8466591892324948E-2</c:v>
                </c:pt>
                <c:pt idx="627">
                  <c:v>0.13151714419915453</c:v>
                </c:pt>
                <c:pt idx="628">
                  <c:v>-6.8786085964787228E-3</c:v>
                </c:pt>
                <c:pt idx="629">
                  <c:v>-6.9958476259252573E-3</c:v>
                </c:pt>
                <c:pt idx="630">
                  <c:v>-3.4669099585935857E-2</c:v>
                </c:pt>
                <c:pt idx="631">
                  <c:v>-1.3316739265712509E-2</c:v>
                </c:pt>
                <c:pt idx="632">
                  <c:v>7.842290812288653E-3</c:v>
                </c:pt>
                <c:pt idx="633">
                  <c:v>-0.20835913312693499</c:v>
                </c:pt>
                <c:pt idx="634">
                  <c:v>-3.1303497187576426E-2</c:v>
                </c:pt>
                <c:pt idx="635">
                  <c:v>-4.4170030871526954E-2</c:v>
                </c:pt>
                <c:pt idx="636">
                  <c:v>-1.7521548678818707E-2</c:v>
                </c:pt>
                <c:pt idx="637">
                  <c:v>0.17141652105802255</c:v>
                </c:pt>
                <c:pt idx="638">
                  <c:v>2.5549637579592326E-2</c:v>
                </c:pt>
                <c:pt idx="639">
                  <c:v>-4.6182235299985039E-2</c:v>
                </c:pt>
                <c:pt idx="640">
                  <c:v>-2.1072965141803496E-3</c:v>
                </c:pt>
                <c:pt idx="641">
                  <c:v>-6.892366379123499E-2</c:v>
                </c:pt>
                <c:pt idx="642">
                  <c:v>-3.2031038527474513E-2</c:v>
                </c:pt>
                <c:pt idx="643">
                  <c:v>0.11877991762217523</c:v>
                </c:pt>
                <c:pt idx="644">
                  <c:v>9.8849324997734897E-2</c:v>
                </c:pt>
                <c:pt idx="645">
                  <c:v>0.10610162432319867</c:v>
                </c:pt>
                <c:pt idx="646">
                  <c:v>0.11144924595928857</c:v>
                </c:pt>
                <c:pt idx="647">
                  <c:v>0.22528116213683225</c:v>
                </c:pt>
                <c:pt idx="648">
                  <c:v>0.20891218872870249</c:v>
                </c:pt>
                <c:pt idx="649">
                  <c:v>4.4154088758729441E-2</c:v>
                </c:pt>
                <c:pt idx="650">
                  <c:v>-9.5160546935013066E-2</c:v>
                </c:pt>
                <c:pt idx="651">
                  <c:v>3.2886387463444244E-2</c:v>
                </c:pt>
                <c:pt idx="652">
                  <c:v>-0.10818838905574442</c:v>
                </c:pt>
                <c:pt idx="653">
                  <c:v>-2.2520773472082005E-3</c:v>
                </c:pt>
                <c:pt idx="654">
                  <c:v>-0.20407471931862176</c:v>
                </c:pt>
                <c:pt idx="655">
                  <c:v>-7.0679844264749927E-3</c:v>
                </c:pt>
                <c:pt idx="656">
                  <c:v>-0.29613910186199344</c:v>
                </c:pt>
                <c:pt idx="657">
                  <c:v>-0.12778227438284095</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-7.0426925550568162E-2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-4.3078611606530391E-2</c:v>
                </c:pt>
                <c:pt idx="680">
                  <c:v>-3.5341951626355297E-2</c:v>
                </c:pt>
              </c:numCache>
            </c:numRef>
          </c:val>
          <c:smooth val="0"/>
          <c:extLst>
            <c:ext xmlns:c16="http://schemas.microsoft.com/office/drawing/2014/chart" uri="{C3380CC4-5D6E-409C-BE32-E72D297353CC}">
              <c16:uniqueId val="{00000000-328C-4701-90F5-5D4DDE677773}"/>
            </c:ext>
          </c:extLst>
        </c:ser>
        <c:ser>
          <c:idx val="1"/>
          <c:order val="1"/>
          <c:tx>
            <c:v>Market assymetry index</c:v>
          </c:tx>
          <c:spPr>
            <a:ln w="38100">
              <a:solidFill>
                <a:srgbClr val="FF0000"/>
              </a:solidFill>
              <a:prstDash val="solid"/>
            </a:ln>
          </c:spPr>
          <c:marker>
            <c:symbol val="none"/>
          </c:marker>
          <c:cat>
            <c:numRef>
              <c:f>'Figure 2.3.1.5'!$B$4:$B$684</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'Figure 2.3.1.5'!$E$4:$E$684</c:f>
              <c:numCache>
                <c:formatCode>0.000</c:formatCode>
                <c:ptCount val="681"/>
                <c:pt idx="0">
                  <c:v>-2.5645330535152153E-2</c:v>
                </c:pt>
                <c:pt idx="1">
                  <c:v>-1.5448146576117714E-2</c:v>
                </c:pt>
                <c:pt idx="2">
                  <c:v>-1.4251962502858014E-2</c:v>
                </c:pt>
                <c:pt idx="3">
                  <c:v>-2.7183146449201497E-3</c:v>
                </c:pt>
                <c:pt idx="4">
                  <c:v>3.9513028620247756E-3</c:v>
                </c:pt>
                <c:pt idx="5">
                  <c:v>-7.4464032140754335E-3</c:v>
                </c:pt>
                <c:pt idx="6">
                  <c:v>1.8227928356316374E-3</c:v>
                </c:pt>
                <c:pt idx="7">
                  <c:v>1.9648470991711917E-4</c:v>
                </c:pt>
                <c:pt idx="8">
                  <c:v>-5.2472167648984934E-3</c:v>
                </c:pt>
                <c:pt idx="9">
                  <c:v>-3.8939593421551781E-3</c:v>
                </c:pt>
                <c:pt idx="10">
                  <c:v>1.147856300800397E-3</c:v>
                </c:pt>
                <c:pt idx="11">
                  <c:v>-2.2094355602052508E-2</c:v>
                </c:pt>
                <c:pt idx="12">
                  <c:v>6.3667639842647037E-3</c:v>
                </c:pt>
                <c:pt idx="13">
                  <c:v>1.3128064022322554E-2</c:v>
                </c:pt>
                <c:pt idx="14">
                  <c:v>-1.6773733047822984E-3</c:v>
                </c:pt>
                <c:pt idx="15">
                  <c:v>-2.7282449745727569E-4</c:v>
                </c:pt>
                <c:pt idx="16">
                  <c:v>-4.9290601925232923E-3</c:v>
                </c:pt>
                <c:pt idx="17">
                  <c:v>-4.1706184188127719E-3</c:v>
                </c:pt>
                <c:pt idx="18">
                  <c:v>-8.495831567048185E-3</c:v>
                </c:pt>
                <c:pt idx="19">
                  <c:v>-3.529496506518764E-3</c:v>
                </c:pt>
                <c:pt idx="20">
                  <c:v>-6.8416236899018464E-3</c:v>
                </c:pt>
                <c:pt idx="21">
                  <c:v>-1.3226771359132548E-2</c:v>
                </c:pt>
                <c:pt idx="22">
                  <c:v>2.6643252898967576E-3</c:v>
                </c:pt>
                <c:pt idx="23">
                  <c:v>-9.2347731184149774E-3</c:v>
                </c:pt>
                <c:pt idx="24">
                  <c:v>-3.516650751969444E-2</c:v>
                </c:pt>
                <c:pt idx="25">
                  <c:v>-2.0758872161449871E-3</c:v>
                </c:pt>
                <c:pt idx="26">
                  <c:v>-2.2143489813994686E-4</c:v>
                </c:pt>
                <c:pt idx="27">
                  <c:v>-1.4813193228254523E-2</c:v>
                </c:pt>
                <c:pt idx="28">
                  <c:v>-2.4578722972287078E-2</c:v>
                </c:pt>
                <c:pt idx="29">
                  <c:v>-7.1935848336781563E-3</c:v>
                </c:pt>
                <c:pt idx="30">
                  <c:v>4.4296211371098023E-4</c:v>
                </c:pt>
                <c:pt idx="31">
                  <c:v>-6.1670569867291183E-3</c:v>
                </c:pt>
                <c:pt idx="32">
                  <c:v>1.4926270235614682E-3</c:v>
                </c:pt>
                <c:pt idx="33">
                  <c:v>-1.8602009911894275E-2</c:v>
                </c:pt>
                <c:pt idx="34">
                  <c:v>4.530377094972067E-3</c:v>
                </c:pt>
                <c:pt idx="35">
                  <c:v>-1.3922888616891066E-2</c:v>
                </c:pt>
                <c:pt idx="36">
                  <c:v>-5.533092147265376E-3</c:v>
                </c:pt>
                <c:pt idx="37">
                  <c:v>9.8595020951441955E-3</c:v>
                </c:pt>
                <c:pt idx="38">
                  <c:v>-1.0547591548338882E-2</c:v>
                </c:pt>
                <c:pt idx="39">
                  <c:v>-5.7296963533343022E-3</c:v>
                </c:pt>
                <c:pt idx="40">
                  <c:v>-1.1066214052886377E-2</c:v>
                </c:pt>
                <c:pt idx="41">
                  <c:v>-8.4773643482693103E-2</c:v>
                </c:pt>
                <c:pt idx="42">
                  <c:v>1.2662889518413599E-2</c:v>
                </c:pt>
                <c:pt idx="43">
                  <c:v>-1.3197586726998492E-2</c:v>
                </c:pt>
                <c:pt idx="44">
                  <c:v>-1.9059002297828181E-2</c:v>
                </c:pt>
                <c:pt idx="45">
                  <c:v>-8.5212545360290309E-3</c:v>
                </c:pt>
                <c:pt idx="46">
                  <c:v>-9.9794363130518938E-4</c:v>
                </c:pt>
                <c:pt idx="47">
                  <c:v>8.6838840645088525E-3</c:v>
                </c:pt>
                <c:pt idx="48">
                  <c:v>3.1165269423754168E-4</c:v>
                </c:pt>
                <c:pt idx="49">
                  <c:v>-9.6668682931200581E-3</c:v>
                </c:pt>
                <c:pt idx="50">
                  <c:v>-1.0131216883087348E-2</c:v>
                </c:pt>
                <c:pt idx="51">
                  <c:v>6.4144370871089765E-3</c:v>
                </c:pt>
                <c:pt idx="52">
                  <c:v>4.3208847393575636E-3</c:v>
                </c:pt>
                <c:pt idx="53">
                  <c:v>2.7167022856521895E-3</c:v>
                </c:pt>
                <c:pt idx="54">
                  <c:v>-1.4189167547484066E-2</c:v>
                </c:pt>
                <c:pt idx="55">
                  <c:v>-7.2400810889081959E-4</c:v>
                </c:pt>
                <c:pt idx="56">
                  <c:v>-3.6255767963085037E-3</c:v>
                </c:pt>
                <c:pt idx="57">
                  <c:v>1.7038283550694151E-2</c:v>
                </c:pt>
                <c:pt idx="58">
                  <c:v>-4.3979734828069423E-3</c:v>
                </c:pt>
                <c:pt idx="59">
                  <c:v>9.8754937746887341E-3</c:v>
                </c:pt>
                <c:pt idx="60">
                  <c:v>7.0283947146471744E-4</c:v>
                </c:pt>
                <c:pt idx="61">
                  <c:v>-4.464157138331269E-3</c:v>
                </c:pt>
                <c:pt idx="62">
                  <c:v>-7.467506256559296E-3</c:v>
                </c:pt>
                <c:pt idx="63">
                  <c:v>-7.091370219582193E-4</c:v>
                </c:pt>
                <c:pt idx="64">
                  <c:v>-2.7304156517639663E-2</c:v>
                </c:pt>
                <c:pt idx="65">
                  <c:v>-6.3334660345264378E-4</c:v>
                </c:pt>
                <c:pt idx="66">
                  <c:v>-1.0694896851248643E-2</c:v>
                </c:pt>
                <c:pt idx="67">
                  <c:v>1.1675643101954729E-2</c:v>
                </c:pt>
                <c:pt idx="68">
                  <c:v>-4.3066543374773109E-3</c:v>
                </c:pt>
                <c:pt idx="69">
                  <c:v>5.2945810867370803E-2</c:v>
                </c:pt>
                <c:pt idx="70">
                  <c:v>1.0677845448074033E-4</c:v>
                </c:pt>
                <c:pt idx="71">
                  <c:v>-5.0905962351770459E-2</c:v>
                </c:pt>
                <c:pt idx="72">
                  <c:v>-1.8305691884915583E-3</c:v>
                </c:pt>
                <c:pt idx="73">
                  <c:v>1.1491363145930885E-2</c:v>
                </c:pt>
                <c:pt idx="74">
                  <c:v>-1.1563694718459434E-3</c:v>
                </c:pt>
                <c:pt idx="75">
                  <c:v>-3.5545929417760223E-3</c:v>
                </c:pt>
                <c:pt idx="76">
                  <c:v>4.4951230518240825E-3</c:v>
                </c:pt>
                <c:pt idx="77">
                  <c:v>-1.1312217194570135E-2</c:v>
                </c:pt>
                <c:pt idx="78">
                  <c:v>-2.631578947368421E-4</c:v>
                </c:pt>
                <c:pt idx="79">
                  <c:v>-5.7593856655290101E-3</c:v>
                </c:pt>
                <c:pt idx="80">
                  <c:v>-6.0878844259603807E-3</c:v>
                </c:pt>
                <c:pt idx="81">
                  <c:v>-3.0622099733823285E-3</c:v>
                </c:pt>
                <c:pt idx="82">
                  <c:v>-7.4454091028676667E-3</c:v>
                </c:pt>
                <c:pt idx="83">
                  <c:v>-2.6054241107355547E-3</c:v>
                </c:pt>
                <c:pt idx="84">
                  <c:v>-1.4432628257566905E-2</c:v>
                </c:pt>
                <c:pt idx="85">
                  <c:v>4.2175683536940079E-4</c:v>
                </c:pt>
                <c:pt idx="86">
                  <c:v>1.1478420569329659E-2</c:v>
                </c:pt>
                <c:pt idx="87">
                  <c:v>1.228739571881265E-3</c:v>
                </c:pt>
                <c:pt idx="88">
                  <c:v>-3.1269543464665416E-4</c:v>
                </c:pt>
                <c:pt idx="89">
                  <c:v>-2.3610216784717749E-3</c:v>
                </c:pt>
                <c:pt idx="90">
                  <c:v>-1.4830796742278461E-2</c:v>
                </c:pt>
                <c:pt idx="91">
                  <c:v>-6.3755180108383803E-4</c:v>
                </c:pt>
                <c:pt idx="92">
                  <c:v>-1.1221603868260195E-2</c:v>
                </c:pt>
                <c:pt idx="93">
                  <c:v>-6.6649242028227916E-3</c:v>
                </c:pt>
                <c:pt idx="94">
                  <c:v>7.2967338429464909E-3</c:v>
                </c:pt>
                <c:pt idx="95">
                  <c:v>2.75003374274531E-3</c:v>
                </c:pt>
                <c:pt idx="96">
                  <c:v>-1.1395899053627759E-2</c:v>
                </c:pt>
                <c:pt idx="97">
                  <c:v>0.13859730969598008</c:v>
                </c:pt>
                <c:pt idx="98">
                  <c:v>-8.5133841222263858E-3</c:v>
                </c:pt>
                <c:pt idx="99">
                  <c:v>-3.7886583978768346E-2</c:v>
                </c:pt>
                <c:pt idx="100">
                  <c:v>-1.4851992215507528E-3</c:v>
                </c:pt>
                <c:pt idx="101">
                  <c:v>-1.3533130414422851E-2</c:v>
                </c:pt>
                <c:pt idx="102">
                  <c:v>-7.3820669787540514E-3</c:v>
                </c:pt>
                <c:pt idx="103">
                  <c:v>-6.9670227589410129E-4</c:v>
                </c:pt>
                <c:pt idx="104">
                  <c:v>3.1679100443291167E-3</c:v>
                </c:pt>
                <c:pt idx="105">
                  <c:v>-4.318437852046564E-3</c:v>
                </c:pt>
                <c:pt idx="106">
                  <c:v>-1.2365524916532706E-4</c:v>
                </c:pt>
                <c:pt idx="107">
                  <c:v>2.1317330311303423E-2</c:v>
                </c:pt>
                <c:pt idx="108">
                  <c:v>1.1773130466921276E-2</c:v>
                </c:pt>
                <c:pt idx="109">
                  <c:v>-8.5594677431412129E-3</c:v>
                </c:pt>
                <c:pt idx="110">
                  <c:v>4.1989192347013293E-3</c:v>
                </c:pt>
                <c:pt idx="111">
                  <c:v>1.4224099731174854E-2</c:v>
                </c:pt>
                <c:pt idx="112">
                  <c:v>4.1340602950609366E-2</c:v>
                </c:pt>
                <c:pt idx="113">
                  <c:v>-8.6654120997889279E-3</c:v>
                </c:pt>
                <c:pt idx="114">
                  <c:v>5.774423050393173E-3</c:v>
                </c:pt>
                <c:pt idx="115">
                  <c:v>3.6701746944834718E-2</c:v>
                </c:pt>
                <c:pt idx="116">
                  <c:v>-2.6919962355825E-3</c:v>
                </c:pt>
                <c:pt idx="117">
                  <c:v>1.6795315411232366E-2</c:v>
                </c:pt>
                <c:pt idx="118">
                  <c:v>2.0519319211789587E-2</c:v>
                </c:pt>
                <c:pt idx="119">
                  <c:v>-2.8455696202531644E-3</c:v>
                </c:pt>
                <c:pt idx="120">
                  <c:v>-2.7392912843204817E-2</c:v>
                </c:pt>
                <c:pt idx="121">
                  <c:v>-4.9248267018528495E-3</c:v>
                </c:pt>
                <c:pt idx="122">
                  <c:v>1.5782622844126262E-2</c:v>
                </c:pt>
                <c:pt idx="123">
                  <c:v>1.1821288806478829E-3</c:v>
                </c:pt>
                <c:pt idx="124">
                  <c:v>8.6249016850585124E-3</c:v>
                </c:pt>
                <c:pt idx="125">
                  <c:v>-8.5002688894864217E-2</c:v>
                </c:pt>
                <c:pt idx="126">
                  <c:v>-0.22339225705473462</c:v>
                </c:pt>
                <c:pt idx="127">
                  <c:v>-6.3496710639616982E-2</c:v>
                </c:pt>
                <c:pt idx="128">
                  <c:v>-2.0205285702739836E-3</c:v>
                </c:pt>
                <c:pt idx="129">
                  <c:v>-9.6223629219950452E-3</c:v>
                </c:pt>
                <c:pt idx="130">
                  <c:v>5.2078702351162883E-4</c:v>
                </c:pt>
                <c:pt idx="131">
                  <c:v>3.611927761444771E-3</c:v>
                </c:pt>
                <c:pt idx="132">
                  <c:v>-2.3684626046070983E-3</c:v>
                </c:pt>
                <c:pt idx="133">
                  <c:v>-1.4889815366289458E-2</c:v>
                </c:pt>
                <c:pt idx="134">
                  <c:v>-3.4063629590794953E-2</c:v>
                </c:pt>
                <c:pt idx="135">
                  <c:v>-3.9681831166976149E-2</c:v>
                </c:pt>
                <c:pt idx="136">
                  <c:v>-7.5257731958762883E-2</c:v>
                </c:pt>
                <c:pt idx="137">
                  <c:v>-0.11649393154234283</c:v>
                </c:pt>
                <c:pt idx="138">
                  <c:v>1.4310358347055595E-2</c:v>
                </c:pt>
                <c:pt idx="139">
                  <c:v>-1.6924154714059215E-2</c:v>
                </c:pt>
                <c:pt idx="140">
                  <c:v>2.7618986447427578E-4</c:v>
                </c:pt>
                <c:pt idx="141">
                  <c:v>4.6992750508610563E-2</c:v>
                </c:pt>
                <c:pt idx="142">
                  <c:v>-1.0821412870717932E-3</c:v>
                </c:pt>
                <c:pt idx="143">
                  <c:v>-1.7544391249015211E-2</c:v>
                </c:pt>
                <c:pt idx="144">
                  <c:v>6.0163765770427106E-4</c:v>
                </c:pt>
                <c:pt idx="145">
                  <c:v>-0.12694304761592767</c:v>
                </c:pt>
                <c:pt idx="146">
                  <c:v>-1.4722698684962836E-2</c:v>
                </c:pt>
                <c:pt idx="147">
                  <c:v>-3.3241112474777942E-2</c:v>
                </c:pt>
                <c:pt idx="148">
                  <c:v>-3.3543804262036307E-3</c:v>
                </c:pt>
                <c:pt idx="149">
                  <c:v>-4.0948215827738936E-3</c:v>
                </c:pt>
                <c:pt idx="150">
                  <c:v>8.1433224755700329E-4</c:v>
                </c:pt>
                <c:pt idx="151">
                  <c:v>-3.4127112150663386E-2</c:v>
                </c:pt>
                <c:pt idx="152">
                  <c:v>-6.3183346697248278E-3</c:v>
                </c:pt>
                <c:pt idx="153">
                  <c:v>-7.8564307078763714E-3</c:v>
                </c:pt>
                <c:pt idx="154">
                  <c:v>3.5173429451400749E-2</c:v>
                </c:pt>
                <c:pt idx="155">
                  <c:v>-8.2718198791526497E-3</c:v>
                </c:pt>
                <c:pt idx="156">
                  <c:v>2.4570580462994806E-3</c:v>
                </c:pt>
                <c:pt idx="157">
                  <c:v>-1.277814496585151E-2</c:v>
                </c:pt>
                <c:pt idx="158">
                  <c:v>9.1714104996837437E-3</c:v>
                </c:pt>
                <c:pt idx="159">
                  <c:v>6.7908521997137397E-4</c:v>
                </c:pt>
                <c:pt idx="160">
                  <c:v>-1.6113822483249236E-2</c:v>
                </c:pt>
                <c:pt idx="161">
                  <c:v>2.5852517542779762E-3</c:v>
                </c:pt>
                <c:pt idx="162">
                  <c:v>-1.7767537122375832E-2</c:v>
                </c:pt>
                <c:pt idx="163">
                  <c:v>-6.9550529701802109E-4</c:v>
                </c:pt>
                <c:pt idx="164">
                  <c:v>-8.8739406377075971E-3</c:v>
                </c:pt>
                <c:pt idx="165">
                  <c:v>1.3026903387430564E-3</c:v>
                </c:pt>
                <c:pt idx="166">
                  <c:v>1.2761733087764671E-2</c:v>
                </c:pt>
                <c:pt idx="167">
                  <c:v>8.7997544254578945E-3</c:v>
                </c:pt>
                <c:pt idx="168">
                  <c:v>-1.6736666429379335E-2</c:v>
                </c:pt>
                <c:pt idx="169">
                  <c:v>3.7739073470143408E-3</c:v>
                </c:pt>
                <c:pt idx="170">
                  <c:v>-2.6869797522408689E-3</c:v>
                </c:pt>
                <c:pt idx="171">
                  <c:v>-2.3622882377329746E-4</c:v>
                </c:pt>
                <c:pt idx="172">
                  <c:v>-2.763865702096086E-3</c:v>
                </c:pt>
                <c:pt idx="173">
                  <c:v>-2.584584568414761E-3</c:v>
                </c:pt>
                <c:pt idx="174">
                  <c:v>-7.9213512724418342E-4</c:v>
                </c:pt>
                <c:pt idx="175">
                  <c:v>-1.2746794219417872E-3</c:v>
                </c:pt>
                <c:pt idx="176">
                  <c:v>-6.1426373814203912E-4</c:v>
                </c:pt>
                <c:pt idx="177">
                  <c:v>1.1585170981144135E-3</c:v>
                </c:pt>
                <c:pt idx="178">
                  <c:v>3.7545924654773283E-3</c:v>
                </c:pt>
                <c:pt idx="179">
                  <c:v>2.5937620099018108E-2</c:v>
                </c:pt>
                <c:pt idx="180">
                  <c:v>-8.5430715421984881E-4</c:v>
                </c:pt>
                <c:pt idx="181">
                  <c:v>-2.3269657448996158E-3</c:v>
                </c:pt>
                <c:pt idx="182">
                  <c:v>3.0055082769876429E-3</c:v>
                </c:pt>
                <c:pt idx="183">
                  <c:v>-3.5609309720116833E-3</c:v>
                </c:pt>
                <c:pt idx="184">
                  <c:v>7.9958402722730883E-3</c:v>
                </c:pt>
                <c:pt idx="185">
                  <c:v>6.3237913066420421E-3</c:v>
                </c:pt>
                <c:pt idx="186">
                  <c:v>-4.4227151895782487E-3</c:v>
                </c:pt>
                <c:pt idx="187">
                  <c:v>1.226094887782413E-3</c:v>
                </c:pt>
                <c:pt idx="188">
                  <c:v>-9.4073296757194516E-3</c:v>
                </c:pt>
                <c:pt idx="189">
                  <c:v>-1.3478814888807781E-3</c:v>
                </c:pt>
                <c:pt idx="190">
                  <c:v>-1.4017235664567451E-2</c:v>
                </c:pt>
                <c:pt idx="191">
                  <c:v>-3.4861313868613138E-2</c:v>
                </c:pt>
                <c:pt idx="192">
                  <c:v>3.2695874695153365E-2</c:v>
                </c:pt>
                <c:pt idx="193">
                  <c:v>6.7790359668532256E-4</c:v>
                </c:pt>
                <c:pt idx="194">
                  <c:v>1.0614349069133968E-2</c:v>
                </c:pt>
                <c:pt idx="195">
                  <c:v>-1.8319572152373804E-2</c:v>
                </c:pt>
                <c:pt idx="196">
                  <c:v>6.933357251771459E-3</c:v>
                </c:pt>
                <c:pt idx="197">
                  <c:v>-2.3823382670879762E-3</c:v>
                </c:pt>
                <c:pt idx="198">
                  <c:v>-8.7175457814534212E-4</c:v>
                </c:pt>
                <c:pt idx="199">
                  <c:v>2.1581952601145609E-3</c:v>
                </c:pt>
                <c:pt idx="200">
                  <c:v>-1.8664984642387011E-2</c:v>
                </c:pt>
                <c:pt idx="201">
                  <c:v>-4.2125869620433529E-3</c:v>
                </c:pt>
                <c:pt idx="202">
                  <c:v>-8.0264618800888227E-2</c:v>
                </c:pt>
                <c:pt idx="203">
                  <c:v>6.1950303133805826E-3</c:v>
                </c:pt>
                <c:pt idx="204">
                  <c:v>-1.3679966122291165E-2</c:v>
                </c:pt>
                <c:pt idx="205">
                  <c:v>-0.13932955071792497</c:v>
                </c:pt>
                <c:pt idx="206">
                  <c:v>-1.3523264493655138E-2</c:v>
                </c:pt>
                <c:pt idx="207">
                  <c:v>-9.8533139977673684E-2</c:v>
                </c:pt>
                <c:pt idx="208">
                  <c:v>-5.9599617097432058E-3</c:v>
                </c:pt>
                <c:pt idx="209">
                  <c:v>2.7860650314012747E-4</c:v>
                </c:pt>
                <c:pt idx="210">
                  <c:v>-2.7279528663611708E-2</c:v>
                </c:pt>
                <c:pt idx="211">
                  <c:v>1.4734384386086207E-3</c:v>
                </c:pt>
                <c:pt idx="212">
                  <c:v>3.2103525379808998E-2</c:v>
                </c:pt>
                <c:pt idx="213">
                  <c:v>-5.301857585139319E-3</c:v>
                </c:pt>
                <c:pt idx="214">
                  <c:v>5.4955146547057462E-3</c:v>
                </c:pt>
                <c:pt idx="215">
                  <c:v>6.7494679680046965E-2</c:v>
                </c:pt>
                <c:pt idx="216">
                  <c:v>3.5449389179755672E-3</c:v>
                </c:pt>
                <c:pt idx="217">
                  <c:v>9.0901712523334141E-4</c:v>
                </c:pt>
                <c:pt idx="218">
                  <c:v>-3.608862942815444E-2</c:v>
                </c:pt>
                <c:pt idx="219">
                  <c:v>7.7087239219753483E-3</c:v>
                </c:pt>
                <c:pt idx="220">
                  <c:v>-4.2506013812369056E-2</c:v>
                </c:pt>
                <c:pt idx="221">
                  <c:v>2.0766958514428818E-2</c:v>
                </c:pt>
                <c:pt idx="222">
                  <c:v>2.5879261768337079E-2</c:v>
                </c:pt>
                <c:pt idx="223">
                  <c:v>3.2729419578613334E-3</c:v>
                </c:pt>
                <c:pt idx="224">
                  <c:v>1.6937213343142934E-2</c:v>
                </c:pt>
                <c:pt idx="225">
                  <c:v>1.815890629532927E-2</c:v>
                </c:pt>
                <c:pt idx="226">
                  <c:v>1.1873051549845205E-2</c:v>
                </c:pt>
                <c:pt idx="227">
                  <c:v>9.5577638469265008E-2</c:v>
                </c:pt>
                <c:pt idx="228">
                  <c:v>8.6929738739718078E-3</c:v>
                </c:pt>
                <c:pt idx="229">
                  <c:v>1.4833212597881956E-2</c:v>
                </c:pt>
                <c:pt idx="230">
                  <c:v>-0.10474845184811368</c:v>
                </c:pt>
                <c:pt idx="231">
                  <c:v>-9.3237358759713194E-3</c:v>
                </c:pt>
                <c:pt idx="232">
                  <c:v>-1.280980136386903E-2</c:v>
                </c:pt>
                <c:pt idx="233">
                  <c:v>1.4758525403504364E-4</c:v>
                </c:pt>
                <c:pt idx="234">
                  <c:v>6.8558168969517982E-3</c:v>
                </c:pt>
                <c:pt idx="235">
                  <c:v>-4.659750069184062E-3</c:v>
                </c:pt>
                <c:pt idx="236">
                  <c:v>-1.15808631742462E-3</c:v>
                </c:pt>
                <c:pt idx="237">
                  <c:v>-9.145285779708915E-3</c:v>
                </c:pt>
                <c:pt idx="238">
                  <c:v>-3.5083354068176162E-4</c:v>
                </c:pt>
                <c:pt idx="239">
                  <c:v>2.1163175734251706E-3</c:v>
                </c:pt>
                <c:pt idx="240">
                  <c:v>-0.14414919499862483</c:v>
                </c:pt>
                <c:pt idx="241">
                  <c:v>-1.6277582664343481E-3</c:v>
                </c:pt>
                <c:pt idx="242">
                  <c:v>0.12010991864289423</c:v>
                </c:pt>
                <c:pt idx="243">
                  <c:v>-8.9020028518037265E-4</c:v>
                </c:pt>
                <c:pt idx="244">
                  <c:v>-1.4663317479949507E-3</c:v>
                </c:pt>
                <c:pt idx="245">
                  <c:v>-1.2849443429685388E-2</c:v>
                </c:pt>
                <c:pt idx="246">
                  <c:v>-4.9431264688910501E-4</c:v>
                </c:pt>
                <c:pt idx="247">
                  <c:v>-4.9818486152775968E-2</c:v>
                </c:pt>
                <c:pt idx="248">
                  <c:v>-9.3975698869912486E-2</c:v>
                </c:pt>
                <c:pt idx="249">
                  <c:v>-2.2540682286050388E-2</c:v>
                </c:pt>
                <c:pt idx="250">
                  <c:v>-4.7738693467336682E-2</c:v>
                </c:pt>
                <c:pt idx="251">
                  <c:v>-8.2628049595934502E-3</c:v>
                </c:pt>
                <c:pt idx="252">
                  <c:v>-1.8770199718239827E-2</c:v>
                </c:pt>
                <c:pt idx="253">
                  <c:v>2.7712772508929669E-3</c:v>
                </c:pt>
                <c:pt idx="254">
                  <c:v>-2.0618187033849685E-4</c:v>
                </c:pt>
                <c:pt idx="255">
                  <c:v>-4.2800945591548775E-2</c:v>
                </c:pt>
                <c:pt idx="256">
                  <c:v>-2.5873521455895769E-2</c:v>
                </c:pt>
                <c:pt idx="257">
                  <c:v>-0.2215799905046836</c:v>
                </c:pt>
                <c:pt idx="258">
                  <c:v>-7.4492385786802034E-2</c:v>
                </c:pt>
                <c:pt idx="259">
                  <c:v>-0.13084407198002468</c:v>
                </c:pt>
                <c:pt idx="260">
                  <c:v>1.0321994287198131E-2</c:v>
                </c:pt>
                <c:pt idx="261">
                  <c:v>-5.4204825767671327E-2</c:v>
                </c:pt>
                <c:pt idx="262">
                  <c:v>-7.1563770181511058E-3</c:v>
                </c:pt>
                <c:pt idx="263">
                  <c:v>-1.6583577108483374E-2</c:v>
                </c:pt>
                <c:pt idx="264">
                  <c:v>-3.5367906032583239E-2</c:v>
                </c:pt>
                <c:pt idx="265">
                  <c:v>4.8047659133588036E-2</c:v>
                </c:pt>
                <c:pt idx="266">
                  <c:v>-1.4536256323777403E-2</c:v>
                </c:pt>
                <c:pt idx="267">
                  <c:v>-2.5907770999280709E-3</c:v>
                </c:pt>
                <c:pt idx="268">
                  <c:v>-0.10283835590610564</c:v>
                </c:pt>
                <c:pt idx="269">
                  <c:v>3.787927037423891E-2</c:v>
                </c:pt>
                <c:pt idx="270">
                  <c:v>8.3494628654501191E-2</c:v>
                </c:pt>
                <c:pt idx="271">
                  <c:v>1.915455746367239E-3</c:v>
                </c:pt>
                <c:pt idx="272">
                  <c:v>2.4448118253427988E-2</c:v>
                </c:pt>
                <c:pt idx="273">
                  <c:v>0.14157309294111445</c:v>
                </c:pt>
                <c:pt idx="274">
                  <c:v>3.6659221280268037E-2</c:v>
                </c:pt>
                <c:pt idx="275">
                  <c:v>3.8080979039187605E-2</c:v>
                </c:pt>
                <c:pt idx="276">
                  <c:v>-1.4181523500810373E-3</c:v>
                </c:pt>
                <c:pt idx="277">
                  <c:v>-2.2598812205611305E-2</c:v>
                </c:pt>
                <c:pt idx="278">
                  <c:v>-3.6943319838056682E-2</c:v>
                </c:pt>
                <c:pt idx="279">
                  <c:v>-5.7016920233186406E-2</c:v>
                </c:pt>
                <c:pt idx="280">
                  <c:v>-0.10124488403819919</c:v>
                </c:pt>
                <c:pt idx="281">
                  <c:v>1.5304826418289586E-2</c:v>
                </c:pt>
                <c:pt idx="282">
                  <c:v>-0.11239711934156378</c:v>
                </c:pt>
                <c:pt idx="283">
                  <c:v>3.2237988548668162E-2</c:v>
                </c:pt>
                <c:pt idx="284">
                  <c:v>-4.9080351365410724E-2</c:v>
                </c:pt>
                <c:pt idx="285">
                  <c:v>-4.1546809623430964E-2</c:v>
                </c:pt>
                <c:pt idx="286">
                  <c:v>2.2782167884299986E-2</c:v>
                </c:pt>
                <c:pt idx="287">
                  <c:v>-1.2870971173279438E-2</c:v>
                </c:pt>
                <c:pt idx="288">
                  <c:v>2.6063884463175205E-2</c:v>
                </c:pt>
                <c:pt idx="289">
                  <c:v>2.6278409090909092E-2</c:v>
                </c:pt>
                <c:pt idx="290">
                  <c:v>8.9031339031339033E-3</c:v>
                </c:pt>
                <c:pt idx="291">
                  <c:v>8.1823984680443634E-2</c:v>
                </c:pt>
                <c:pt idx="292">
                  <c:v>-1.6723050899584806E-2</c:v>
                </c:pt>
                <c:pt idx="293">
                  <c:v>8.6179096189988036E-2</c:v>
                </c:pt>
                <c:pt idx="294">
                  <c:v>4.7542837525369308E-2</c:v>
                </c:pt>
                <c:pt idx="295">
                  <c:v>4.7205939279986731E-2</c:v>
                </c:pt>
                <c:pt idx="296">
                  <c:v>0.14987894825741793</c:v>
                </c:pt>
                <c:pt idx="297">
                  <c:v>2.7978650137741048E-2</c:v>
                </c:pt>
                <c:pt idx="298">
                  <c:v>1.1560478774812281E-2</c:v>
                </c:pt>
                <c:pt idx="299">
                  <c:v>1.9226800577835868E-2</c:v>
                </c:pt>
                <c:pt idx="300">
                  <c:v>3.8644668364522204E-2</c:v>
                </c:pt>
                <c:pt idx="301">
                  <c:v>9.8731229422629088E-2</c:v>
                </c:pt>
                <c:pt idx="302">
                  <c:v>5.4765422977465832E-2</c:v>
                </c:pt>
                <c:pt idx="303">
                  <c:v>9.9536762085758401E-2</c:v>
                </c:pt>
                <c:pt idx="304">
                  <c:v>1.1350059737156512E-2</c:v>
                </c:pt>
                <c:pt idx="305">
                  <c:v>-2.7392361607781433E-2</c:v>
                </c:pt>
                <c:pt idx="306">
                  <c:v>-2.4849899933288858E-2</c:v>
                </c:pt>
                <c:pt idx="307">
                  <c:v>1.4491130308164037E-2</c:v>
                </c:pt>
                <c:pt idx="308">
                  <c:v>2.1007394602900221E-2</c:v>
                </c:pt>
                <c:pt idx="309">
                  <c:v>-5.9347181008902079E-3</c:v>
                </c:pt>
                <c:pt idx="310">
                  <c:v>8.485596526415552E-4</c:v>
                </c:pt>
                <c:pt idx="311">
                  <c:v>4.325689381287931E-2</c:v>
                </c:pt>
                <c:pt idx="312">
                  <c:v>-8.4896507115135838E-3</c:v>
                </c:pt>
                <c:pt idx="313">
                  <c:v>-6.7806889859291605E-2</c:v>
                </c:pt>
                <c:pt idx="314">
                  <c:v>-2.2534081796311146E-2</c:v>
                </c:pt>
                <c:pt idx="315">
                  <c:v>-2.7048896081377876E-2</c:v>
                </c:pt>
                <c:pt idx="316">
                  <c:v>-0.13750288602139504</c:v>
                </c:pt>
                <c:pt idx="317">
                  <c:v>2.2007398806469904E-3</c:v>
                </c:pt>
                <c:pt idx="318">
                  <c:v>-9.7314772052516981E-3</c:v>
                </c:pt>
                <c:pt idx="319">
                  <c:v>3.0281090289608178E-2</c:v>
                </c:pt>
                <c:pt idx="320">
                  <c:v>-4.7991071428571432E-2</c:v>
                </c:pt>
                <c:pt idx="321">
                  <c:v>-1.555524059244561E-2</c:v>
                </c:pt>
                <c:pt idx="322">
                  <c:v>9.7935135529531939E-2</c:v>
                </c:pt>
                <c:pt idx="323">
                  <c:v>0.19238234723227046</c:v>
                </c:pt>
                <c:pt idx="324">
                  <c:v>4.0091236073339767E-2</c:v>
                </c:pt>
                <c:pt idx="325">
                  <c:v>-1.9782173816403646E-2</c:v>
                </c:pt>
                <c:pt idx="326">
                  <c:v>5.6353591160220998E-2</c:v>
                </c:pt>
                <c:pt idx="327">
                  <c:v>4.2026931254429481E-2</c:v>
                </c:pt>
                <c:pt idx="328">
                  <c:v>4.6731736172729958E-2</c:v>
                </c:pt>
                <c:pt idx="329">
                  <c:v>4.9160421870663336E-2</c:v>
                </c:pt>
                <c:pt idx="330">
                  <c:v>1.6128447682215215E-3</c:v>
                </c:pt>
                <c:pt idx="331">
                  <c:v>3.6065341913584611E-2</c:v>
                </c:pt>
                <c:pt idx="332">
                  <c:v>3.7342767295597483E-2</c:v>
                </c:pt>
                <c:pt idx="333">
                  <c:v>1.6288205423014276E-2</c:v>
                </c:pt>
                <c:pt idx="334">
                  <c:v>2.3540321717730142E-2</c:v>
                </c:pt>
                <c:pt idx="335">
                  <c:v>5.6486313283896368E-2</c:v>
                </c:pt>
                <c:pt idx="336">
                  <c:v>-6.5983593268700749E-2</c:v>
                </c:pt>
                <c:pt idx="337">
                  <c:v>4.0235800505286794E-2</c:v>
                </c:pt>
                <c:pt idx="338">
                  <c:v>2.099555061179088E-2</c:v>
                </c:pt>
                <c:pt idx="339">
                  <c:v>1.3558482016425942E-2</c:v>
                </c:pt>
                <c:pt idx="340">
                  <c:v>5.9216013344453713E-2</c:v>
                </c:pt>
                <c:pt idx="341">
                  <c:v>-1.9181443069030892E-3</c:v>
                </c:pt>
                <c:pt idx="342">
                  <c:v>-3.7179247050009363E-2</c:v>
                </c:pt>
                <c:pt idx="343">
                  <c:v>7.1387575962187713E-2</c:v>
                </c:pt>
                <c:pt idx="344">
                  <c:v>-0.11802088061733999</c:v>
                </c:pt>
                <c:pt idx="345">
                  <c:v>-3.642206748794858E-2</c:v>
                </c:pt>
                <c:pt idx="346">
                  <c:v>-5.7837985395482157E-3</c:v>
                </c:pt>
                <c:pt idx="347">
                  <c:v>-1.7197452229299363E-2</c:v>
                </c:pt>
                <c:pt idx="348">
                  <c:v>8.2986605870618416E-2</c:v>
                </c:pt>
                <c:pt idx="349">
                  <c:v>1.5654060756354619E-2</c:v>
                </c:pt>
                <c:pt idx="350">
                  <c:v>-6.2881782249371188E-2</c:v>
                </c:pt>
                <c:pt idx="351">
                  <c:v>4.5426749366646285E-2</c:v>
                </c:pt>
                <c:pt idx="352">
                  <c:v>-2.5360911020115371E-2</c:v>
                </c:pt>
                <c:pt idx="353">
                  <c:v>-1.4058106841611996E-2</c:v>
                </c:pt>
                <c:pt idx="354">
                  <c:v>-2.0147327331108734E-2</c:v>
                </c:pt>
                <c:pt idx="355">
                  <c:v>-7.8090138331102191E-2</c:v>
                </c:pt>
                <c:pt idx="356">
                  <c:v>-5.2052052052052052E-2</c:v>
                </c:pt>
                <c:pt idx="357">
                  <c:v>-4.8586143231950249E-4</c:v>
                </c:pt>
                <c:pt idx="358">
                  <c:v>2.3646638905413443E-2</c:v>
                </c:pt>
                <c:pt idx="359">
                  <c:v>-0.12740509620384816</c:v>
                </c:pt>
                <c:pt idx="360">
                  <c:v>-4.4737522627359708E-2</c:v>
                </c:pt>
                <c:pt idx="361">
                  <c:v>-0.10101351351351351</c:v>
                </c:pt>
                <c:pt idx="362">
                  <c:v>1.1213027315338613E-2</c:v>
                </c:pt>
                <c:pt idx="363">
                  <c:v>4.3327556325823221E-4</c:v>
                </c:pt>
                <c:pt idx="364">
                  <c:v>-8.377162066908854E-3</c:v>
                </c:pt>
                <c:pt idx="365">
                  <c:v>-3.1223003825743553E-2</c:v>
                </c:pt>
                <c:pt idx="366">
                  <c:v>-6.3608707676504284E-2</c:v>
                </c:pt>
                <c:pt idx="367">
                  <c:v>-7.8717020815935179E-3</c:v>
                </c:pt>
                <c:pt idx="368">
                  <c:v>4.693544227628299E-2</c:v>
                </c:pt>
                <c:pt idx="369">
                  <c:v>1.9287895040844955E-2</c:v>
                </c:pt>
                <c:pt idx="370">
                  <c:v>-1.3520542394203494E-2</c:v>
                </c:pt>
                <c:pt idx="371">
                  <c:v>-1.8459669127955883E-2</c:v>
                </c:pt>
                <c:pt idx="372">
                  <c:v>-3.4509063169748264E-2</c:v>
                </c:pt>
                <c:pt idx="373">
                  <c:v>-3.84755234049068E-2</c:v>
                </c:pt>
                <c:pt idx="374">
                  <c:v>-2.8941151202749142E-2</c:v>
                </c:pt>
                <c:pt idx="375">
                  <c:v>-4.211511464670098E-2</c:v>
                </c:pt>
                <c:pt idx="376">
                  <c:v>-2.1398002853067047E-2</c:v>
                </c:pt>
                <c:pt idx="377">
                  <c:v>-8.7735204457058763E-2</c:v>
                </c:pt>
                <c:pt idx="378">
                  <c:v>1.6827085444106722E-2</c:v>
                </c:pt>
                <c:pt idx="379">
                  <c:v>-1.3519567373844036E-3</c:v>
                </c:pt>
                <c:pt idx="380">
                  <c:v>-5.0630701409803153E-3</c:v>
                </c:pt>
                <c:pt idx="381">
                  <c:v>-1.9855314239386333E-2</c:v>
                </c:pt>
                <c:pt idx="382">
                  <c:v>-1.9768529011786037E-2</c:v>
                </c:pt>
                <c:pt idx="383">
                  <c:v>1.2861963090342949E-2</c:v>
                </c:pt>
                <c:pt idx="384">
                  <c:v>-2.8890269862886912E-3</c:v>
                </c:pt>
                <c:pt idx="385">
                  <c:v>-1.0522260662003536E-2</c:v>
                </c:pt>
                <c:pt idx="386">
                  <c:v>-1.7254279213937792E-2</c:v>
                </c:pt>
                <c:pt idx="387">
                  <c:v>4.2622329729257134E-2</c:v>
                </c:pt>
                <c:pt idx="388">
                  <c:v>-4.2431129602815303E-2</c:v>
                </c:pt>
                <c:pt idx="389">
                  <c:v>5.4482068598943188E-2</c:v>
                </c:pt>
                <c:pt idx="390">
                  <c:v>-2.8058849090570489E-2</c:v>
                </c:pt>
                <c:pt idx="391">
                  <c:v>-8.899565316861131E-3</c:v>
                </c:pt>
                <c:pt idx="392">
                  <c:v>-3.0730897009966777E-2</c:v>
                </c:pt>
                <c:pt idx="393">
                  <c:v>1.4598337179879321E-2</c:v>
                </c:pt>
                <c:pt idx="394">
                  <c:v>2.5994615084847839E-2</c:v>
                </c:pt>
                <c:pt idx="395">
                  <c:v>6.1314428051350836E-3</c:v>
                </c:pt>
                <c:pt idx="396">
                  <c:v>4.1011179002276351E-3</c:v>
                </c:pt>
                <c:pt idx="397">
                  <c:v>1.8003680310339682E-2</c:v>
                </c:pt>
                <c:pt idx="398">
                  <c:v>7.5340088545766985E-3</c:v>
                </c:pt>
                <c:pt idx="399">
                  <c:v>1.012042886905266E-2</c:v>
                </c:pt>
                <c:pt idx="400">
                  <c:v>2.725680864680367E-2</c:v>
                </c:pt>
                <c:pt idx="401">
                  <c:v>-1.9456830158086746E-3</c:v>
                </c:pt>
                <c:pt idx="402">
                  <c:v>1.003875968992248E-2</c:v>
                </c:pt>
                <c:pt idx="403">
                  <c:v>3.2909624496145956E-2</c:v>
                </c:pt>
                <c:pt idx="404">
                  <c:v>2.7757420300476364E-2</c:v>
                </c:pt>
                <c:pt idx="405">
                  <c:v>3.7074706380917789E-2</c:v>
                </c:pt>
                <c:pt idx="406">
                  <c:v>2.8077386780162961E-2</c:v>
                </c:pt>
                <c:pt idx="407">
                  <c:v>3.2324524012503554E-2</c:v>
                </c:pt>
                <c:pt idx="408">
                  <c:v>-2.6547099791475095E-2</c:v>
                </c:pt>
                <c:pt idx="409">
                  <c:v>-2.8455957486309639E-3</c:v>
                </c:pt>
                <c:pt idx="410">
                  <c:v>-2.0288154820194107E-3</c:v>
                </c:pt>
                <c:pt idx="411">
                  <c:v>1.0349563129017919E-2</c:v>
                </c:pt>
                <c:pt idx="412">
                  <c:v>2.0031664151869001E-2</c:v>
                </c:pt>
                <c:pt idx="413">
                  <c:v>-7.0586369164067041E-3</c:v>
                </c:pt>
                <c:pt idx="414">
                  <c:v>7.3555243281222555E-3</c:v>
                </c:pt>
                <c:pt idx="415">
                  <c:v>2.9552368535419381E-2</c:v>
                </c:pt>
                <c:pt idx="416">
                  <c:v>-3.8949798038084246E-3</c:v>
                </c:pt>
                <c:pt idx="417">
                  <c:v>-2.3615848858567303E-3</c:v>
                </c:pt>
                <c:pt idx="418">
                  <c:v>-1.1797472564017293E-2</c:v>
                </c:pt>
                <c:pt idx="419">
                  <c:v>2.2960725075528703E-2</c:v>
                </c:pt>
                <c:pt idx="420">
                  <c:v>-3.7655050206733612E-2</c:v>
                </c:pt>
                <c:pt idx="421">
                  <c:v>9.7638944387498039E-2</c:v>
                </c:pt>
                <c:pt idx="422">
                  <c:v>3.4745661755946469E-2</c:v>
                </c:pt>
                <c:pt idx="423">
                  <c:v>3.4931177976952624E-2</c:v>
                </c:pt>
                <c:pt idx="424">
                  <c:v>3.4225715694520986E-2</c:v>
                </c:pt>
                <c:pt idx="425">
                  <c:v>-2.1466294258985961E-3</c:v>
                </c:pt>
                <c:pt idx="426">
                  <c:v>3.7360945113542335E-2</c:v>
                </c:pt>
                <c:pt idx="427">
                  <c:v>-2.611542281237356E-2</c:v>
                </c:pt>
                <c:pt idx="428">
                  <c:v>-8.9595601986760729E-4</c:v>
                </c:pt>
                <c:pt idx="429">
                  <c:v>7.6245180580690845E-3</c:v>
                </c:pt>
                <c:pt idx="430">
                  <c:v>3.3287832723211515E-2</c:v>
                </c:pt>
                <c:pt idx="431">
                  <c:v>-9.6291220395941082E-2</c:v>
                </c:pt>
                <c:pt idx="432">
                  <c:v>-5.8387603862564566E-3</c:v>
                </c:pt>
                <c:pt idx="433">
                  <c:v>-7.6706291187252345E-3</c:v>
                </c:pt>
                <c:pt idx="434">
                  <c:v>-1.2563577013588401E-2</c:v>
                </c:pt>
                <c:pt idx="435">
                  <c:v>-2.865771664131561E-3</c:v>
                </c:pt>
                <c:pt idx="436">
                  <c:v>-1.4591153908927698E-2</c:v>
                </c:pt>
                <c:pt idx="437">
                  <c:v>-7.510120234426923E-2</c:v>
                </c:pt>
                <c:pt idx="438">
                  <c:v>-3.5413846451363374E-3</c:v>
                </c:pt>
                <c:pt idx="439">
                  <c:v>3.832095131850656E-2</c:v>
                </c:pt>
                <c:pt idx="440">
                  <c:v>2.3033848403794716E-2</c:v>
                </c:pt>
                <c:pt idx="441">
                  <c:v>-1.192504258943782E-2</c:v>
                </c:pt>
                <c:pt idx="442">
                  <c:v>0.13117704810734154</c:v>
                </c:pt>
                <c:pt idx="443">
                  <c:v>-2.7407441817252753E-3</c:v>
                </c:pt>
                <c:pt idx="444">
                  <c:v>0.1516631688427465</c:v>
                </c:pt>
                <c:pt idx="445">
                  <c:v>-1.2498156614068721E-2</c:v>
                </c:pt>
                <c:pt idx="446">
                  <c:v>0.14017699115044246</c:v>
                </c:pt>
                <c:pt idx="447">
                  <c:v>-2.4996904134307499E-2</c:v>
                </c:pt>
                <c:pt idx="448">
                  <c:v>1.2171196047086178E-3</c:v>
                </c:pt>
                <c:pt idx="449">
                  <c:v>-1.7652832510511127E-2</c:v>
                </c:pt>
                <c:pt idx="450">
                  <c:v>-2.8823348360581535E-2</c:v>
                </c:pt>
                <c:pt idx="451">
                  <c:v>-1.6385712601673937E-2</c:v>
                </c:pt>
                <c:pt idx="452">
                  <c:v>1.2731073281090055E-2</c:v>
                </c:pt>
                <c:pt idx="453">
                  <c:v>-1.6624511946565824E-2</c:v>
                </c:pt>
                <c:pt idx="454">
                  <c:v>7.4422283468419254E-2</c:v>
                </c:pt>
                <c:pt idx="455">
                  <c:v>-0.14613444665790701</c:v>
                </c:pt>
                <c:pt idx="456">
                  <c:v>3.8508873293687698E-2</c:v>
                </c:pt>
                <c:pt idx="457">
                  <c:v>-0.17456567060458653</c:v>
                </c:pt>
                <c:pt idx="458">
                  <c:v>9.1475819403961697E-2</c:v>
                </c:pt>
                <c:pt idx="459">
                  <c:v>-0.12779820961886404</c:v>
                </c:pt>
                <c:pt idx="460">
                  <c:v>0.14383766039988063</c:v>
                </c:pt>
                <c:pt idx="461">
                  <c:v>-0.12108000158184047</c:v>
                </c:pt>
                <c:pt idx="462">
                  <c:v>-0.2152327479669835</c:v>
                </c:pt>
                <c:pt idx="463">
                  <c:v>-4.2738138355668233E-2</c:v>
                </c:pt>
                <c:pt idx="464">
                  <c:v>-2.4476015376901219E-2</c:v>
                </c:pt>
                <c:pt idx="465">
                  <c:v>9.5017045954887969E-2</c:v>
                </c:pt>
                <c:pt idx="466">
                  <c:v>6.5126845891707683E-2</c:v>
                </c:pt>
                <c:pt idx="467">
                  <c:v>3.9750694293356544E-2</c:v>
                </c:pt>
                <c:pt idx="468">
                  <c:v>-5.7153876232665024E-3</c:v>
                </c:pt>
                <c:pt idx="469">
                  <c:v>1.8107780975207009E-2</c:v>
                </c:pt>
                <c:pt idx="470">
                  <c:v>3.8151816980283686E-3</c:v>
                </c:pt>
                <c:pt idx="471">
                  <c:v>2.1892668458615257E-2</c:v>
                </c:pt>
                <c:pt idx="472">
                  <c:v>-4.7869169758129555E-2</c:v>
                </c:pt>
                <c:pt idx="473">
                  <c:v>-4.0478530151546567E-3</c:v>
                </c:pt>
                <c:pt idx="474">
                  <c:v>-5.4969543901351951E-3</c:v>
                </c:pt>
                <c:pt idx="475">
                  <c:v>-6.3746223564954685E-2</c:v>
                </c:pt>
                <c:pt idx="476">
                  <c:v>7.2327564170037439E-3</c:v>
                </c:pt>
                <c:pt idx="477">
                  <c:v>-8.4936297776667502E-4</c:v>
                </c:pt>
                <c:pt idx="478">
                  <c:v>-0.12514273729346787</c:v>
                </c:pt>
                <c:pt idx="479">
                  <c:v>6.7784844370489095E-2</c:v>
                </c:pt>
                <c:pt idx="480">
                  <c:v>0.22144505840386094</c:v>
                </c:pt>
                <c:pt idx="481">
                  <c:v>-5.4032067121183606E-3</c:v>
                </c:pt>
                <c:pt idx="482">
                  <c:v>-3.0831540073484501E-2</c:v>
                </c:pt>
                <c:pt idx="483">
                  <c:v>4.0824099310870159E-2</c:v>
                </c:pt>
                <c:pt idx="484">
                  <c:v>8.809248039914469E-2</c:v>
                </c:pt>
                <c:pt idx="485">
                  <c:v>-0.15240154791714092</c:v>
                </c:pt>
                <c:pt idx="486">
                  <c:v>1.4655072463768116E-2</c:v>
                </c:pt>
                <c:pt idx="487">
                  <c:v>-4.0389972144846797E-2</c:v>
                </c:pt>
                <c:pt idx="488">
                  <c:v>-1.5548941183765852E-2</c:v>
                </c:pt>
                <c:pt idx="489">
                  <c:v>1.6193413771205662E-2</c:v>
                </c:pt>
                <c:pt idx="490">
                  <c:v>-8.0773781962236967E-3</c:v>
                </c:pt>
                <c:pt idx="491">
                  <c:v>-7.224544241885282E-2</c:v>
                </c:pt>
                <c:pt idx="492">
                  <c:v>7.8175895765472316E-3</c:v>
                </c:pt>
                <c:pt idx="493">
                  <c:v>-1.0083008957463771E-2</c:v>
                </c:pt>
                <c:pt idx="494">
                  <c:v>4.5273560898560897E-2</c:v>
                </c:pt>
                <c:pt idx="495">
                  <c:v>4.3796699139317129E-2</c:v>
                </c:pt>
                <c:pt idx="496">
                  <c:v>4.6428704082011659E-3</c:v>
                </c:pt>
                <c:pt idx="497">
                  <c:v>-5.8261129369584705E-2</c:v>
                </c:pt>
                <c:pt idx="498">
                  <c:v>-4.6872996743506243E-2</c:v>
                </c:pt>
                <c:pt idx="499">
                  <c:v>-1.0279001468428781E-2</c:v>
                </c:pt>
                <c:pt idx="500">
                  <c:v>9.8387846650666605E-2</c:v>
                </c:pt>
                <c:pt idx="501">
                  <c:v>0.16252464124923602</c:v>
                </c:pt>
                <c:pt idx="502">
                  <c:v>0.20061166858278176</c:v>
                </c:pt>
                <c:pt idx="503">
                  <c:v>9.7161960310121628E-2</c:v>
                </c:pt>
                <c:pt idx="504">
                  <c:v>-6.1394369068382068E-2</c:v>
                </c:pt>
                <c:pt idx="505">
                  <c:v>4.0029112081513829E-3</c:v>
                </c:pt>
                <c:pt idx="506">
                  <c:v>2.4818536626435021E-2</c:v>
                </c:pt>
                <c:pt idx="507">
                  <c:v>-4.7659608988399448E-3</c:v>
                </c:pt>
                <c:pt idx="508">
                  <c:v>-7.2980976760528032E-2</c:v>
                </c:pt>
                <c:pt idx="509">
                  <c:v>7.9272970474260879E-2</c:v>
                </c:pt>
                <c:pt idx="510">
                  <c:v>2.8591851322373124E-3</c:v>
                </c:pt>
                <c:pt idx="511">
                  <c:v>0.25432817527194729</c:v>
                </c:pt>
                <c:pt idx="512">
                  <c:v>0.19942710819842888</c:v>
                </c:pt>
                <c:pt idx="513">
                  <c:v>-2.734788868865968E-3</c:v>
                </c:pt>
                <c:pt idx="514">
                  <c:v>-2.5114433402370469E-2</c:v>
                </c:pt>
                <c:pt idx="515">
                  <c:v>-0.17408123791102514</c:v>
                </c:pt>
                <c:pt idx="516">
                  <c:v>1.7638225255972695E-2</c:v>
                </c:pt>
                <c:pt idx="517">
                  <c:v>-1.361895304298482E-2</c:v>
                </c:pt>
                <c:pt idx="518">
                  <c:v>4.4475957199948436E-3</c:v>
                </c:pt>
                <c:pt idx="519">
                  <c:v>5.696177655497691E-2</c:v>
                </c:pt>
                <c:pt idx="520">
                  <c:v>2.9720219997950329E-2</c:v>
                </c:pt>
                <c:pt idx="521">
                  <c:v>3.2634400126123286E-2</c:v>
                </c:pt>
                <c:pt idx="522">
                  <c:v>-2.4408000105891541E-2</c:v>
                </c:pt>
                <c:pt idx="523">
                  <c:v>-7.734271093978945E-2</c:v>
                </c:pt>
                <c:pt idx="524">
                  <c:v>4.4945546741447864E-2</c:v>
                </c:pt>
                <c:pt idx="525">
                  <c:v>-0.29757785467128028</c:v>
                </c:pt>
                <c:pt idx="526">
                  <c:v>-4.4131963223363983E-2</c:v>
                </c:pt>
                <c:pt idx="527">
                  <c:v>-3.7457126064721E-2</c:v>
                </c:pt>
                <c:pt idx="528">
                  <c:v>-2.8712093702762272E-3</c:v>
                </c:pt>
                <c:pt idx="529">
                  <c:v>8.4378530669450681E-4</c:v>
                </c:pt>
                <c:pt idx="530">
                  <c:v>6.8331887624139215E-3</c:v>
                </c:pt>
                <c:pt idx="531">
                  <c:v>-3.4740967031012822E-2</c:v>
                </c:pt>
                <c:pt idx="532">
                  <c:v>-5.4692538000921234E-2</c:v>
                </c:pt>
                <c:pt idx="533">
                  <c:v>-1.4971545045410681E-3</c:v>
                </c:pt>
                <c:pt idx="534">
                  <c:v>5.7163341827095428E-3</c:v>
                </c:pt>
                <c:pt idx="535">
                  <c:v>-2.2768670309653916E-4</c:v>
                </c:pt>
                <c:pt idx="536">
                  <c:v>-2.3488688109890585E-3</c:v>
                </c:pt>
                <c:pt idx="537">
                  <c:v>-5.6871278669265481E-3</c:v>
                </c:pt>
                <c:pt idx="538">
                  <c:v>-1.1070758346946766E-3</c:v>
                </c:pt>
                <c:pt idx="539">
                  <c:v>-9.5468462951622785E-2</c:v>
                </c:pt>
                <c:pt idx="540">
                  <c:v>-1.8712439450887384E-2</c:v>
                </c:pt>
                <c:pt idx="541">
                  <c:v>-7.2028811524609843E-3</c:v>
                </c:pt>
                <c:pt idx="542">
                  <c:v>4.063664070436844E-2</c:v>
                </c:pt>
                <c:pt idx="543">
                  <c:v>-6.3271412542077049E-2</c:v>
                </c:pt>
                <c:pt idx="544">
                  <c:v>-3.5787583376090303E-2</c:v>
                </c:pt>
                <c:pt idx="545">
                  <c:v>-8.8318966895037987E-2</c:v>
                </c:pt>
                <c:pt idx="546">
                  <c:v>-4.3033588554183197E-3</c:v>
                </c:pt>
                <c:pt idx="547">
                  <c:v>-2.8684907325684024E-2</c:v>
                </c:pt>
                <c:pt idx="548">
                  <c:v>9.9071207430340563E-3</c:v>
                </c:pt>
                <c:pt idx="549">
                  <c:v>-6.3973908680381338E-3</c:v>
                </c:pt>
                <c:pt idx="550">
                  <c:v>2.4793962940363182E-2</c:v>
                </c:pt>
                <c:pt idx="551">
                  <c:v>-2.9658272874881508E-3</c:v>
                </c:pt>
                <c:pt idx="552">
                  <c:v>3.9713086074177749E-2</c:v>
                </c:pt>
                <c:pt idx="553">
                  <c:v>9.2620451852542168E-2</c:v>
                </c:pt>
                <c:pt idx="554">
                  <c:v>-6.9795765411279744E-3</c:v>
                </c:pt>
                <c:pt idx="555">
                  <c:v>3.2868427683981024E-3</c:v>
                </c:pt>
                <c:pt idx="556">
                  <c:v>-8.4501236603462485E-3</c:v>
                </c:pt>
                <c:pt idx="557">
                  <c:v>-1.0160880609652836E-2</c:v>
                </c:pt>
                <c:pt idx="558">
                  <c:v>0.11220448817952718</c:v>
                </c:pt>
                <c:pt idx="559">
                  <c:v>-9.7880383421088159E-3</c:v>
                </c:pt>
                <c:pt idx="560">
                  <c:v>-7.9938638481061461E-2</c:v>
                </c:pt>
                <c:pt idx="561">
                  <c:v>-8.180407302538828E-3</c:v>
                </c:pt>
                <c:pt idx="562">
                  <c:v>5.4954889330572236E-2</c:v>
                </c:pt>
                <c:pt idx="563">
                  <c:v>-2.1531082147591352E-2</c:v>
                </c:pt>
                <c:pt idx="564">
                  <c:v>-2.0860506268121057E-2</c:v>
                </c:pt>
                <c:pt idx="565">
                  <c:v>2.6516133310025981E-2</c:v>
                </c:pt>
                <c:pt idx="566">
                  <c:v>1.1320244652451594E-3</c:v>
                </c:pt>
                <c:pt idx="567">
                  <c:v>2.9931569873822041E-3</c:v>
                </c:pt>
                <c:pt idx="568">
                  <c:v>-7.8777766061049661E-3</c:v>
                </c:pt>
                <c:pt idx="569">
                  <c:v>-2.5247971145175834E-3</c:v>
                </c:pt>
                <c:pt idx="570">
                  <c:v>2.7782287052712136E-2</c:v>
                </c:pt>
                <c:pt idx="571">
                  <c:v>-2.6987600291757841E-2</c:v>
                </c:pt>
                <c:pt idx="572">
                  <c:v>-4.7477620681000587E-2</c:v>
                </c:pt>
                <c:pt idx="573">
                  <c:v>-3.1363064718970685E-2</c:v>
                </c:pt>
                <c:pt idx="574">
                  <c:v>5.6829754261678106E-2</c:v>
                </c:pt>
                <c:pt idx="575">
                  <c:v>-3.1768927666760483E-2</c:v>
                </c:pt>
                <c:pt idx="576">
                  <c:v>0.10261994324556194</c:v>
                </c:pt>
                <c:pt idx="577">
                  <c:v>-2.8233882423525881E-3</c:v>
                </c:pt>
                <c:pt idx="578">
                  <c:v>-3.3225253658476443E-2</c:v>
                </c:pt>
                <c:pt idx="579">
                  <c:v>-2.808628054442705E-2</c:v>
                </c:pt>
                <c:pt idx="580">
                  <c:v>-1.80296200901481E-2</c:v>
                </c:pt>
                <c:pt idx="581">
                  <c:v>-1.2919718115241122E-2</c:v>
                </c:pt>
                <c:pt idx="582">
                  <c:v>-1.2453300124533001E-2</c:v>
                </c:pt>
                <c:pt idx="583">
                  <c:v>-8.5457927563190719E-2</c:v>
                </c:pt>
                <c:pt idx="584">
                  <c:v>2.3594180102241448E-4</c:v>
                </c:pt>
                <c:pt idx="585">
                  <c:v>-5.5167693360711839E-2</c:v>
                </c:pt>
                <c:pt idx="586">
                  <c:v>3.3769394584727712E-2</c:v>
                </c:pt>
                <c:pt idx="587">
                  <c:v>-3.9517749497655727E-2</c:v>
                </c:pt>
                <c:pt idx="588">
                  <c:v>-2.7148997134670488E-2</c:v>
                </c:pt>
                <c:pt idx="589">
                  <c:v>-1.7496815713615339E-2</c:v>
                </c:pt>
                <c:pt idx="590">
                  <c:v>-6.5044121833190999E-2</c:v>
                </c:pt>
                <c:pt idx="591">
                  <c:v>-3.2814238042269191E-2</c:v>
                </c:pt>
                <c:pt idx="592">
                  <c:v>-1.8479033404406538E-2</c:v>
                </c:pt>
                <c:pt idx="593">
                  <c:v>8.6455331412103754E-3</c:v>
                </c:pt>
                <c:pt idx="594">
                  <c:v>-2.8571428571428571E-2</c:v>
                </c:pt>
                <c:pt idx="595">
                  <c:v>1.7514595496246871E-2</c:v>
                </c:pt>
                <c:pt idx="596">
                  <c:v>4.82251449582803E-2</c:v>
                </c:pt>
                <c:pt idx="597">
                  <c:v>3.9300057372346528E-2</c:v>
                </c:pt>
                <c:pt idx="598">
                  <c:v>2.2210654173173694E-2</c:v>
                </c:pt>
                <c:pt idx="599">
                  <c:v>2.9812263314801385E-3</c:v>
                </c:pt>
                <c:pt idx="600">
                  <c:v>-1.6411851084045953E-3</c:v>
                </c:pt>
                <c:pt idx="601">
                  <c:v>-7.6271186440677969E-3</c:v>
                </c:pt>
                <c:pt idx="602">
                  <c:v>1.2170385395537525E-2</c:v>
                </c:pt>
                <c:pt idx="603">
                  <c:v>4.8615877373598716E-3</c:v>
                </c:pt>
                <c:pt idx="604">
                  <c:v>-1.0635726371766982E-2</c:v>
                </c:pt>
                <c:pt idx="605">
                  <c:v>-7.3343009192065794E-2</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-3.7686696769711703E-2</c:v>
                </c:pt>
                <c:pt idx="614">
                  <c:v>3.7521887767864586E-3</c:v>
                </c:pt>
                <c:pt idx="615">
                  <c:v>-9.3140737232615036E-3</c:v>
                </c:pt>
                <c:pt idx="616">
                  <c:v>-2.3312091635073001E-2</c:v>
                </c:pt>
                <c:pt idx="617">
                  <c:v>-1.7225497420781135E-2</c:v>
                </c:pt>
                <c:pt idx="618">
                  <c:v>0.1210217024495258</c:v>
                </c:pt>
                <c:pt idx="619">
                  <c:v>1.0869565217391304E-2</c:v>
                </c:pt>
                <c:pt idx="620">
                  <c:v>0.11949315444666746</c:v>
                </c:pt>
                <c:pt idx="621">
                  <c:v>0.12271311794472557</c:v>
                </c:pt>
                <c:pt idx="622">
                  <c:v>2.1528723365105067E-2</c:v>
                </c:pt>
                <c:pt idx="623">
                  <c:v>9.859070103589497E-2</c:v>
                </c:pt>
                <c:pt idx="624">
                  <c:v>-3.9012039477083656E-2</c:v>
                </c:pt>
                <c:pt idx="625">
                  <c:v>5.2759930591380198E-2</c:v>
                </c:pt>
                <c:pt idx="626">
                  <c:v>1.8466591892324948E-2</c:v>
                </c:pt>
                <c:pt idx="627">
                  <c:v>0.13151714419915453</c:v>
                </c:pt>
                <c:pt idx="628">
                  <c:v>-6.8786085964787228E-3</c:v>
                </c:pt>
                <c:pt idx="629">
                  <c:v>-6.9958476259252573E-3</c:v>
                </c:pt>
                <c:pt idx="630">
                  <c:v>-3.4669099585935857E-2</c:v>
                </c:pt>
                <c:pt idx="631">
                  <c:v>-0.11288114499066584</c:v>
                </c:pt>
                <c:pt idx="632">
                  <c:v>7.842290812288653E-3</c:v>
                </c:pt>
                <c:pt idx="633">
                  <c:v>-6.5944272445820434E-2</c:v>
                </c:pt>
                <c:pt idx="634">
                  <c:v>-3.1303497187576426E-2</c:v>
                </c:pt>
                <c:pt idx="635">
                  <c:v>-7.0292092139634291E-2</c:v>
                </c:pt>
                <c:pt idx="636">
                  <c:v>-1.7521548678818707E-2</c:v>
                </c:pt>
                <c:pt idx="637">
                  <c:v>-6.9590889919865034E-2</c:v>
                </c:pt>
                <c:pt idx="638">
                  <c:v>-5.6865964518841858E-3</c:v>
                </c:pt>
                <c:pt idx="639">
                  <c:v>-4.6182235299985039E-2</c:v>
                </c:pt>
                <c:pt idx="640">
                  <c:v>-2.1072965141803496E-3</c:v>
                </c:pt>
                <c:pt idx="641">
                  <c:v>-3.0777233516840783E-2</c:v>
                </c:pt>
                <c:pt idx="642">
                  <c:v>5.8197239014707212E-2</c:v>
                </c:pt>
                <c:pt idx="643">
                  <c:v>0.15829900923967494</c:v>
                </c:pt>
                <c:pt idx="644">
                  <c:v>9.8849324997734897E-2</c:v>
                </c:pt>
                <c:pt idx="645">
                  <c:v>0.10610162432319867</c:v>
                </c:pt>
                <c:pt idx="646">
                  <c:v>5.7347670250896057E-2</c:v>
                </c:pt>
                <c:pt idx="647">
                  <c:v>0.22528116213683225</c:v>
                </c:pt>
                <c:pt idx="648">
                  <c:v>0.20891218872870249</c:v>
                </c:pt>
                <c:pt idx="649">
                  <c:v>6.2551625741533376E-2</c:v>
                </c:pt>
                <c:pt idx="650">
                  <c:v>-1.0047626363496697E-2</c:v>
                </c:pt>
                <c:pt idx="651">
                  <c:v>5.9372068642057053E-2</c:v>
                </c:pt>
                <c:pt idx="652">
                  <c:v>-1.2541668041849566E-2</c:v>
                </c:pt>
                <c:pt idx="653">
                  <c:v>-2.2520773472082005E-3</c:v>
                </c:pt>
                <c:pt idx="654">
                  <c:v>-9.2866821525358106E-2</c:v>
                </c:pt>
                <c:pt idx="655">
                  <c:v>-7.0679844264749927E-3</c:v>
                </c:pt>
                <c:pt idx="656">
                  <c:v>-0.18661007667031762</c:v>
                </c:pt>
                <c:pt idx="657">
                  <c:v>-4.2796438688789962E-2</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-3.8240858726812252E-2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-4.5822472218411306E-2</c:v>
                </c:pt>
                <c:pt idx="680">
                  <c:v>-4.5767306088407005E-2</c:v>
                </c:pt>
              </c:numCache>
            </c:numRef>
          </c:val>
          <c:smooth val="0"/>
          <c:extLst>
            <c:ext xmlns:c16="http://schemas.microsoft.com/office/drawing/2014/chart" uri="{C3380CC4-5D6E-409C-BE32-E72D297353CC}">
              <c16:uniqueId val="{00000001-328C-4701-90F5-5D4DDE677773}"/>
            </c:ext>
          </c:extLst>
        </c:ser>
        <c:dLbls>
          <c:showLegendKey val="0"/>
          <c:showVal val="0"/>
          <c:showCatName val="0"/>
          <c:showSerName val="0"/>
          <c:showPercent val="0"/>
          <c:showBubbleSize val="0"/>
        </c:dLbls>
        <c:marker val="1"/>
        <c:smooth val="0"/>
        <c:axId val="496849016"/>
        <c:axId val="1"/>
      </c:lineChart>
      <c:lineChart>
        <c:grouping val="standard"/>
        <c:varyColors val="0"/>
        <c:ser>
          <c:idx val="2"/>
          <c:order val="2"/>
          <c:tx>
            <c:v>Average weighted exchange rate of US$</c:v>
          </c:tx>
          <c:spPr>
            <a:ln w="38100">
              <a:solidFill>
                <a:srgbClr val="008000"/>
              </a:solidFill>
              <a:prstDash val="solid"/>
            </a:ln>
          </c:spPr>
          <c:marker>
            <c:symbol val="none"/>
          </c:marker>
          <c:val>
            <c:numRef>
              <c:f>'Figure 2.3.1.5'!$C$4:$C$684</c:f>
              <c:numCache>
                <c:formatCode>0.000</c:formatCode>
                <c:ptCount val="681"/>
                <c:pt idx="0">
                  <c:v>120.44499999999999</c:v>
                </c:pt>
                <c:pt idx="1">
                  <c:v>120.55</c:v>
                </c:pt>
                <c:pt idx="2">
                  <c:v>120.65</c:v>
                </c:pt>
                <c:pt idx="3">
                  <c:v>120.65</c:v>
                </c:pt>
                <c:pt idx="4">
                  <c:v>120.565</c:v>
                </c:pt>
                <c:pt idx="5">
                  <c:v>120.5</c:v>
                </c:pt>
                <c:pt idx="6">
                  <c:v>120.425</c:v>
                </c:pt>
                <c:pt idx="7">
                  <c:v>120.38</c:v>
                </c:pt>
                <c:pt idx="8">
                  <c:v>120.22499999999999</c:v>
                </c:pt>
                <c:pt idx="9">
                  <c:v>120.065</c:v>
                </c:pt>
                <c:pt idx="10">
                  <c:v>120.255</c:v>
                </c:pt>
                <c:pt idx="11">
                  <c:v>120.5</c:v>
                </c:pt>
                <c:pt idx="12">
                  <c:v>120.375</c:v>
                </c:pt>
                <c:pt idx="13">
                  <c:v>120.245</c:v>
                </c:pt>
                <c:pt idx="14">
                  <c:v>120.21</c:v>
                </c:pt>
                <c:pt idx="15">
                  <c:v>120.12</c:v>
                </c:pt>
                <c:pt idx="16">
                  <c:v>120.21</c:v>
                </c:pt>
                <c:pt idx="17">
                  <c:v>120.22499999999999</c:v>
                </c:pt>
                <c:pt idx="18">
                  <c:v>120.22</c:v>
                </c:pt>
                <c:pt idx="19">
                  <c:v>120.2</c:v>
                </c:pt>
                <c:pt idx="20">
                  <c:v>120.09</c:v>
                </c:pt>
                <c:pt idx="21">
                  <c:v>120.23</c:v>
                </c:pt>
                <c:pt idx="22">
                  <c:v>120.36</c:v>
                </c:pt>
                <c:pt idx="23">
                  <c:v>120.36</c:v>
                </c:pt>
                <c:pt idx="24">
                  <c:v>120.255</c:v>
                </c:pt>
                <c:pt idx="25">
                  <c:v>120.325</c:v>
                </c:pt>
                <c:pt idx="26">
                  <c:v>120.355</c:v>
                </c:pt>
                <c:pt idx="27">
                  <c:v>120.38</c:v>
                </c:pt>
                <c:pt idx="28">
                  <c:v>120.3</c:v>
                </c:pt>
                <c:pt idx="29">
                  <c:v>120.155</c:v>
                </c:pt>
                <c:pt idx="30">
                  <c:v>120.185</c:v>
                </c:pt>
                <c:pt idx="31">
                  <c:v>120.095</c:v>
                </c:pt>
                <c:pt idx="32">
                  <c:v>120.19</c:v>
                </c:pt>
                <c:pt idx="33">
                  <c:v>120.1</c:v>
                </c:pt>
                <c:pt idx="34">
                  <c:v>120.25</c:v>
                </c:pt>
                <c:pt idx="35">
                  <c:v>120.4</c:v>
                </c:pt>
                <c:pt idx="36">
                  <c:v>120.52</c:v>
                </c:pt>
                <c:pt idx="37">
                  <c:v>120.77</c:v>
                </c:pt>
                <c:pt idx="38">
                  <c:v>120.78</c:v>
                </c:pt>
                <c:pt idx="39">
                  <c:v>120.82</c:v>
                </c:pt>
                <c:pt idx="40">
                  <c:v>120.845</c:v>
                </c:pt>
                <c:pt idx="41">
                  <c:v>120.66500000000001</c:v>
                </c:pt>
                <c:pt idx="42">
                  <c:v>120.76</c:v>
                </c:pt>
                <c:pt idx="43">
                  <c:v>120.795</c:v>
                </c:pt>
                <c:pt idx="44">
                  <c:v>120.7</c:v>
                </c:pt>
                <c:pt idx="45">
                  <c:v>120.655</c:v>
                </c:pt>
                <c:pt idx="46">
                  <c:v>120.655</c:v>
                </c:pt>
                <c:pt idx="47">
                  <c:v>120.73</c:v>
                </c:pt>
                <c:pt idx="48">
                  <c:v>120.56</c:v>
                </c:pt>
                <c:pt idx="49">
                  <c:v>120.53</c:v>
                </c:pt>
                <c:pt idx="50">
                  <c:v>120.685</c:v>
                </c:pt>
                <c:pt idx="51">
                  <c:v>120.75</c:v>
                </c:pt>
                <c:pt idx="52">
                  <c:v>120.67</c:v>
                </c:pt>
                <c:pt idx="53">
                  <c:v>120.455</c:v>
                </c:pt>
                <c:pt idx="54">
                  <c:v>120.44499999999999</c:v>
                </c:pt>
                <c:pt idx="55">
                  <c:v>120.66</c:v>
                </c:pt>
                <c:pt idx="56">
                  <c:v>120.77500000000001</c:v>
                </c:pt>
                <c:pt idx="57">
                  <c:v>120.675</c:v>
                </c:pt>
                <c:pt idx="58">
                  <c:v>120.69499999999999</c:v>
                </c:pt>
                <c:pt idx="59">
                  <c:v>120.685</c:v>
                </c:pt>
                <c:pt idx="60">
                  <c:v>120.605</c:v>
                </c:pt>
                <c:pt idx="61">
                  <c:v>120.605</c:v>
                </c:pt>
                <c:pt idx="62">
                  <c:v>120.465</c:v>
                </c:pt>
                <c:pt idx="63">
                  <c:v>120.61</c:v>
                </c:pt>
                <c:pt idx="64">
                  <c:v>120.565</c:v>
                </c:pt>
                <c:pt idx="65">
                  <c:v>120.55500000000001</c:v>
                </c:pt>
                <c:pt idx="66">
                  <c:v>120.55</c:v>
                </c:pt>
                <c:pt idx="67">
                  <c:v>120.535</c:v>
                </c:pt>
                <c:pt idx="68">
                  <c:v>120.51</c:v>
                </c:pt>
                <c:pt idx="69">
                  <c:v>120.44499999999999</c:v>
                </c:pt>
                <c:pt idx="70">
                  <c:v>120.315</c:v>
                </c:pt>
                <c:pt idx="71">
                  <c:v>120.28</c:v>
                </c:pt>
                <c:pt idx="72">
                  <c:v>120.455</c:v>
                </c:pt>
                <c:pt idx="73">
                  <c:v>120.57</c:v>
                </c:pt>
                <c:pt idx="74">
                  <c:v>120.535</c:v>
                </c:pt>
                <c:pt idx="75">
                  <c:v>120.45</c:v>
                </c:pt>
                <c:pt idx="76">
                  <c:v>120.36499999999999</c:v>
                </c:pt>
                <c:pt idx="77">
                  <c:v>120.44499999999999</c:v>
                </c:pt>
                <c:pt idx="78">
                  <c:v>120.49</c:v>
                </c:pt>
                <c:pt idx="79">
                  <c:v>120.515</c:v>
                </c:pt>
                <c:pt idx="80">
                  <c:v>120.4</c:v>
                </c:pt>
                <c:pt idx="81">
                  <c:v>120.375</c:v>
                </c:pt>
                <c:pt idx="82">
                  <c:v>120.36</c:v>
                </c:pt>
                <c:pt idx="83">
                  <c:v>120.46</c:v>
                </c:pt>
                <c:pt idx="84">
                  <c:v>120.47499999999999</c:v>
                </c:pt>
                <c:pt idx="85">
                  <c:v>120.505</c:v>
                </c:pt>
                <c:pt idx="86">
                  <c:v>120.565</c:v>
                </c:pt>
                <c:pt idx="87">
                  <c:v>120.57</c:v>
                </c:pt>
                <c:pt idx="88">
                  <c:v>120.595</c:v>
                </c:pt>
                <c:pt idx="89">
                  <c:v>120.58</c:v>
                </c:pt>
                <c:pt idx="90">
                  <c:v>120.73</c:v>
                </c:pt>
                <c:pt idx="91">
                  <c:v>120.69499999999999</c:v>
                </c:pt>
                <c:pt idx="92">
                  <c:v>120.685</c:v>
                </c:pt>
                <c:pt idx="93">
                  <c:v>120.605</c:v>
                </c:pt>
                <c:pt idx="94">
                  <c:v>120.58499999999999</c:v>
                </c:pt>
                <c:pt idx="95">
                  <c:v>120.58</c:v>
                </c:pt>
                <c:pt idx="96">
                  <c:v>120.59</c:v>
                </c:pt>
                <c:pt idx="97">
                  <c:v>120.545</c:v>
                </c:pt>
                <c:pt idx="98">
                  <c:v>120.575</c:v>
                </c:pt>
                <c:pt idx="99">
                  <c:v>120.54</c:v>
                </c:pt>
                <c:pt idx="100">
                  <c:v>120.485</c:v>
                </c:pt>
                <c:pt idx="101">
                  <c:v>120.58</c:v>
                </c:pt>
                <c:pt idx="102">
                  <c:v>120.65</c:v>
                </c:pt>
                <c:pt idx="103">
                  <c:v>120.745</c:v>
                </c:pt>
                <c:pt idx="104">
                  <c:v>120.73</c:v>
                </c:pt>
                <c:pt idx="105">
                  <c:v>120.66500000000001</c:v>
                </c:pt>
                <c:pt idx="106">
                  <c:v>120.61499999999999</c:v>
                </c:pt>
                <c:pt idx="107">
                  <c:v>120.69499999999999</c:v>
                </c:pt>
                <c:pt idx="108">
                  <c:v>120.7</c:v>
                </c:pt>
                <c:pt idx="109">
                  <c:v>120.72499999999999</c:v>
                </c:pt>
                <c:pt idx="110">
                  <c:v>120.755</c:v>
                </c:pt>
                <c:pt idx="111">
                  <c:v>120.67</c:v>
                </c:pt>
                <c:pt idx="112">
                  <c:v>120.705</c:v>
                </c:pt>
                <c:pt idx="113">
                  <c:v>120.69499999999999</c:v>
                </c:pt>
                <c:pt idx="114">
                  <c:v>120.66</c:v>
                </c:pt>
                <c:pt idx="115">
                  <c:v>120.735</c:v>
                </c:pt>
                <c:pt idx="116">
                  <c:v>120.74</c:v>
                </c:pt>
                <c:pt idx="117">
                  <c:v>120.715</c:v>
                </c:pt>
                <c:pt idx="118">
                  <c:v>120.77500000000001</c:v>
                </c:pt>
                <c:pt idx="119">
                  <c:v>120.83499999999999</c:v>
                </c:pt>
                <c:pt idx="120">
                  <c:v>120.735</c:v>
                </c:pt>
                <c:pt idx="121">
                  <c:v>120.75</c:v>
                </c:pt>
                <c:pt idx="122">
                  <c:v>120.745</c:v>
                </c:pt>
                <c:pt idx="123">
                  <c:v>120.65</c:v>
                </c:pt>
                <c:pt idx="124">
                  <c:v>120.58</c:v>
                </c:pt>
                <c:pt idx="125">
                  <c:v>120.56</c:v>
                </c:pt>
                <c:pt idx="126">
                  <c:v>120.545</c:v>
                </c:pt>
                <c:pt idx="127">
                  <c:v>120.47499999999999</c:v>
                </c:pt>
                <c:pt idx="128">
                  <c:v>120.38500000000001</c:v>
                </c:pt>
                <c:pt idx="129">
                  <c:v>120.215</c:v>
                </c:pt>
                <c:pt idx="130">
                  <c:v>120.22499999999999</c:v>
                </c:pt>
                <c:pt idx="131">
                  <c:v>120.2</c:v>
                </c:pt>
                <c:pt idx="132">
                  <c:v>120.06</c:v>
                </c:pt>
                <c:pt idx="133">
                  <c:v>120.05</c:v>
                </c:pt>
                <c:pt idx="134">
                  <c:v>120.145</c:v>
                </c:pt>
                <c:pt idx="135">
                  <c:v>120.185</c:v>
                </c:pt>
                <c:pt idx="136">
                  <c:v>120.19499999999999</c:v>
                </c:pt>
                <c:pt idx="137">
                  <c:v>120.18</c:v>
                </c:pt>
                <c:pt idx="138">
                  <c:v>120.16500000000001</c:v>
                </c:pt>
                <c:pt idx="139">
                  <c:v>120.185</c:v>
                </c:pt>
                <c:pt idx="140">
                  <c:v>120.18</c:v>
                </c:pt>
                <c:pt idx="141">
                  <c:v>120.175</c:v>
                </c:pt>
                <c:pt idx="142">
                  <c:v>120.18</c:v>
                </c:pt>
                <c:pt idx="143">
                  <c:v>120.185</c:v>
                </c:pt>
                <c:pt idx="144">
                  <c:v>120.18</c:v>
                </c:pt>
                <c:pt idx="145">
                  <c:v>120.17</c:v>
                </c:pt>
                <c:pt idx="146">
                  <c:v>120.145</c:v>
                </c:pt>
                <c:pt idx="147">
                  <c:v>120.11</c:v>
                </c:pt>
                <c:pt idx="148">
                  <c:v>120.04</c:v>
                </c:pt>
                <c:pt idx="149">
                  <c:v>120.08499999999999</c:v>
                </c:pt>
                <c:pt idx="150">
                  <c:v>120.065</c:v>
                </c:pt>
                <c:pt idx="151">
                  <c:v>120.14</c:v>
                </c:pt>
                <c:pt idx="152">
                  <c:v>120.17</c:v>
                </c:pt>
                <c:pt idx="153">
                  <c:v>120.06</c:v>
                </c:pt>
                <c:pt idx="154">
                  <c:v>120.145</c:v>
                </c:pt>
                <c:pt idx="155">
                  <c:v>120.15</c:v>
                </c:pt>
                <c:pt idx="156">
                  <c:v>120.125</c:v>
                </c:pt>
                <c:pt idx="157">
                  <c:v>120.075</c:v>
                </c:pt>
                <c:pt idx="158">
                  <c:v>120.005</c:v>
                </c:pt>
                <c:pt idx="159">
                  <c:v>119.94</c:v>
                </c:pt>
                <c:pt idx="160">
                  <c:v>119.715</c:v>
                </c:pt>
                <c:pt idx="161">
                  <c:v>119.80500000000001</c:v>
                </c:pt>
                <c:pt idx="162">
                  <c:v>119.83499999999999</c:v>
                </c:pt>
                <c:pt idx="163">
                  <c:v>119.79</c:v>
                </c:pt>
                <c:pt idx="164">
                  <c:v>119.625</c:v>
                </c:pt>
                <c:pt idx="165">
                  <c:v>119.595</c:v>
                </c:pt>
                <c:pt idx="166">
                  <c:v>119.66</c:v>
                </c:pt>
                <c:pt idx="167">
                  <c:v>119.77</c:v>
                </c:pt>
                <c:pt idx="168">
                  <c:v>119.67</c:v>
                </c:pt>
                <c:pt idx="169">
                  <c:v>119.61499999999999</c:v>
                </c:pt>
                <c:pt idx="170">
                  <c:v>119.63</c:v>
                </c:pt>
                <c:pt idx="171">
                  <c:v>119.705</c:v>
                </c:pt>
                <c:pt idx="172">
                  <c:v>119.605</c:v>
                </c:pt>
                <c:pt idx="173">
                  <c:v>119.59</c:v>
                </c:pt>
                <c:pt idx="174">
                  <c:v>119.485</c:v>
                </c:pt>
                <c:pt idx="175">
                  <c:v>119.465</c:v>
                </c:pt>
                <c:pt idx="176">
                  <c:v>119.545</c:v>
                </c:pt>
                <c:pt idx="177">
                  <c:v>119.735</c:v>
                </c:pt>
                <c:pt idx="178">
                  <c:v>119.85</c:v>
                </c:pt>
                <c:pt idx="179">
                  <c:v>119.79</c:v>
                </c:pt>
                <c:pt idx="180">
                  <c:v>119.73</c:v>
                </c:pt>
                <c:pt idx="181">
                  <c:v>119.71</c:v>
                </c:pt>
                <c:pt idx="182">
                  <c:v>119.755</c:v>
                </c:pt>
                <c:pt idx="183">
                  <c:v>119.78</c:v>
                </c:pt>
                <c:pt idx="184">
                  <c:v>119.785</c:v>
                </c:pt>
                <c:pt idx="185">
                  <c:v>119.82</c:v>
                </c:pt>
                <c:pt idx="186">
                  <c:v>119.86499999999999</c:v>
                </c:pt>
                <c:pt idx="187">
                  <c:v>120.02500000000001</c:v>
                </c:pt>
                <c:pt idx="188">
                  <c:v>119.99</c:v>
                </c:pt>
                <c:pt idx="189">
                  <c:v>119.97499999999999</c:v>
                </c:pt>
                <c:pt idx="190">
                  <c:v>120.005</c:v>
                </c:pt>
                <c:pt idx="191">
                  <c:v>120.05</c:v>
                </c:pt>
                <c:pt idx="192">
                  <c:v>119.97</c:v>
                </c:pt>
                <c:pt idx="193">
                  <c:v>119.88500000000001</c:v>
                </c:pt>
                <c:pt idx="194">
                  <c:v>119.86499999999999</c:v>
                </c:pt>
                <c:pt idx="195">
                  <c:v>119.855</c:v>
                </c:pt>
                <c:pt idx="196">
                  <c:v>119.875</c:v>
                </c:pt>
                <c:pt idx="197">
                  <c:v>119.795</c:v>
                </c:pt>
                <c:pt idx="198">
                  <c:v>119.76</c:v>
                </c:pt>
                <c:pt idx="199">
                  <c:v>119.76</c:v>
                </c:pt>
                <c:pt idx="200">
                  <c:v>119.755</c:v>
                </c:pt>
                <c:pt idx="201">
                  <c:v>119.795</c:v>
                </c:pt>
                <c:pt idx="202">
                  <c:v>119.85</c:v>
                </c:pt>
                <c:pt idx="203">
                  <c:v>119.79</c:v>
                </c:pt>
                <c:pt idx="204">
                  <c:v>119.8</c:v>
                </c:pt>
                <c:pt idx="205">
                  <c:v>119.82</c:v>
                </c:pt>
                <c:pt idx="206">
                  <c:v>119.815</c:v>
                </c:pt>
                <c:pt idx="207">
                  <c:v>119.815</c:v>
                </c:pt>
                <c:pt idx="208">
                  <c:v>119.89</c:v>
                </c:pt>
                <c:pt idx="209">
                  <c:v>120.015</c:v>
                </c:pt>
                <c:pt idx="210">
                  <c:v>119.94</c:v>
                </c:pt>
                <c:pt idx="211">
                  <c:v>119.91500000000001</c:v>
                </c:pt>
                <c:pt idx="212">
                  <c:v>119.87</c:v>
                </c:pt>
                <c:pt idx="213">
                  <c:v>119.89</c:v>
                </c:pt>
                <c:pt idx="214">
                  <c:v>119.93</c:v>
                </c:pt>
                <c:pt idx="215">
                  <c:v>120.005</c:v>
                </c:pt>
                <c:pt idx="216">
                  <c:v>120.08</c:v>
                </c:pt>
                <c:pt idx="217">
                  <c:v>120.12</c:v>
                </c:pt>
                <c:pt idx="218">
                  <c:v>120.12</c:v>
                </c:pt>
                <c:pt idx="219">
                  <c:v>120.12</c:v>
                </c:pt>
                <c:pt idx="220">
                  <c:v>120.105</c:v>
                </c:pt>
                <c:pt idx="221">
                  <c:v>120.155</c:v>
                </c:pt>
                <c:pt idx="222">
                  <c:v>120.21</c:v>
                </c:pt>
                <c:pt idx="223">
                  <c:v>120.22</c:v>
                </c:pt>
                <c:pt idx="224">
                  <c:v>120.17</c:v>
                </c:pt>
                <c:pt idx="225">
                  <c:v>120.22499999999999</c:v>
                </c:pt>
                <c:pt idx="226">
                  <c:v>120.255</c:v>
                </c:pt>
                <c:pt idx="227">
                  <c:v>120.35</c:v>
                </c:pt>
                <c:pt idx="228">
                  <c:v>120.35</c:v>
                </c:pt>
                <c:pt idx="229">
                  <c:v>120.405</c:v>
                </c:pt>
                <c:pt idx="230">
                  <c:v>120.485</c:v>
                </c:pt>
                <c:pt idx="231">
                  <c:v>120.48</c:v>
                </c:pt>
                <c:pt idx="232">
                  <c:v>120.425</c:v>
                </c:pt>
                <c:pt idx="233">
                  <c:v>120.36499999999999</c:v>
                </c:pt>
                <c:pt idx="234">
                  <c:v>120.45</c:v>
                </c:pt>
                <c:pt idx="235">
                  <c:v>120.46</c:v>
                </c:pt>
                <c:pt idx="236">
                  <c:v>120.46</c:v>
                </c:pt>
                <c:pt idx="237">
                  <c:v>120.51</c:v>
                </c:pt>
                <c:pt idx="238">
                  <c:v>120.625</c:v>
                </c:pt>
                <c:pt idx="239">
                  <c:v>120.675</c:v>
                </c:pt>
                <c:pt idx="240">
                  <c:v>120.77</c:v>
                </c:pt>
                <c:pt idx="241">
                  <c:v>120.825</c:v>
                </c:pt>
                <c:pt idx="242">
                  <c:v>120.80500000000001</c:v>
                </c:pt>
                <c:pt idx="243">
                  <c:v>120.73</c:v>
                </c:pt>
                <c:pt idx="244">
                  <c:v>120.69</c:v>
                </c:pt>
                <c:pt idx="245">
                  <c:v>120.685</c:v>
                </c:pt>
                <c:pt idx="246">
                  <c:v>120.77500000000001</c:v>
                </c:pt>
                <c:pt idx="247">
                  <c:v>120.8</c:v>
                </c:pt>
                <c:pt idx="248">
                  <c:v>120.8</c:v>
                </c:pt>
                <c:pt idx="249">
                  <c:v>120.925</c:v>
                </c:pt>
                <c:pt idx="250">
                  <c:v>120.95</c:v>
                </c:pt>
                <c:pt idx="251">
                  <c:v>121</c:v>
                </c:pt>
                <c:pt idx="252">
                  <c:v>120.995</c:v>
                </c:pt>
                <c:pt idx="253">
                  <c:v>121.08</c:v>
                </c:pt>
                <c:pt idx="254">
                  <c:v>121.14</c:v>
                </c:pt>
                <c:pt idx="255">
                  <c:v>121.265</c:v>
                </c:pt>
                <c:pt idx="256">
                  <c:v>121.395</c:v>
                </c:pt>
                <c:pt idx="257">
                  <c:v>121.30500000000001</c:v>
                </c:pt>
                <c:pt idx="258">
                  <c:v>121.285</c:v>
                </c:pt>
                <c:pt idx="259">
                  <c:v>121.33</c:v>
                </c:pt>
                <c:pt idx="260">
                  <c:v>121.31</c:v>
                </c:pt>
                <c:pt idx="261">
                  <c:v>121.375</c:v>
                </c:pt>
                <c:pt idx="262">
                  <c:v>121.575</c:v>
                </c:pt>
                <c:pt idx="263">
                  <c:v>121.69</c:v>
                </c:pt>
                <c:pt idx="264">
                  <c:v>121.715</c:v>
                </c:pt>
                <c:pt idx="265">
                  <c:v>121.705</c:v>
                </c:pt>
                <c:pt idx="266">
                  <c:v>121.45</c:v>
                </c:pt>
                <c:pt idx="267">
                  <c:v>121.55</c:v>
                </c:pt>
                <c:pt idx="268">
                  <c:v>121.94499999999999</c:v>
                </c:pt>
                <c:pt idx="269">
                  <c:v>122.855</c:v>
                </c:pt>
                <c:pt idx="270">
                  <c:v>147.01</c:v>
                </c:pt>
                <c:pt idx="271">
                  <c:v>149.99</c:v>
                </c:pt>
                <c:pt idx="272">
                  <c:v>149.16999999999999</c:v>
                </c:pt>
                <c:pt idx="273">
                  <c:v>148.53</c:v>
                </c:pt>
                <c:pt idx="274">
                  <c:v>148.26499999999999</c:v>
                </c:pt>
                <c:pt idx="275">
                  <c:v>148.11000000000001</c:v>
                </c:pt>
                <c:pt idx="276">
                  <c:v>148.44999999999999</c:v>
                </c:pt>
                <c:pt idx="277">
                  <c:v>148.9</c:v>
                </c:pt>
                <c:pt idx="278">
                  <c:v>149.14500000000001</c:v>
                </c:pt>
                <c:pt idx="279">
                  <c:v>149.28</c:v>
                </c:pt>
                <c:pt idx="280">
                  <c:v>149.4</c:v>
                </c:pt>
                <c:pt idx="281">
                  <c:v>148.96</c:v>
                </c:pt>
                <c:pt idx="282">
                  <c:v>149.595</c:v>
                </c:pt>
                <c:pt idx="283">
                  <c:v>150.07</c:v>
                </c:pt>
                <c:pt idx="284">
                  <c:v>150.11500000000001</c:v>
                </c:pt>
                <c:pt idx="285">
                  <c:v>150.09</c:v>
                </c:pt>
                <c:pt idx="286">
                  <c:v>150.29499999999999</c:v>
                </c:pt>
                <c:pt idx="287">
                  <c:v>150.47</c:v>
                </c:pt>
                <c:pt idx="288">
                  <c:v>150.61000000000001</c:v>
                </c:pt>
                <c:pt idx="289">
                  <c:v>150.535</c:v>
                </c:pt>
                <c:pt idx="290">
                  <c:v>150.44499999999999</c:v>
                </c:pt>
                <c:pt idx="291">
                  <c:v>150.33500000000001</c:v>
                </c:pt>
                <c:pt idx="292">
                  <c:v>150.52000000000001</c:v>
                </c:pt>
                <c:pt idx="293">
                  <c:v>150.53</c:v>
                </c:pt>
                <c:pt idx="294">
                  <c:v>150.495</c:v>
                </c:pt>
                <c:pt idx="295">
                  <c:v>150.465</c:v>
                </c:pt>
                <c:pt idx="296">
                  <c:v>150.24</c:v>
                </c:pt>
                <c:pt idx="297">
                  <c:v>150.30500000000001</c:v>
                </c:pt>
                <c:pt idx="298">
                  <c:v>150.39500000000001</c:v>
                </c:pt>
                <c:pt idx="299">
                  <c:v>150.51</c:v>
                </c:pt>
                <c:pt idx="300">
                  <c:v>150.94999999999999</c:v>
                </c:pt>
                <c:pt idx="301">
                  <c:v>151.17500000000001</c:v>
                </c:pt>
                <c:pt idx="302">
                  <c:v>151.36000000000001</c:v>
                </c:pt>
                <c:pt idx="303">
                  <c:v>151.37</c:v>
                </c:pt>
                <c:pt idx="304">
                  <c:v>151.35</c:v>
                </c:pt>
                <c:pt idx="305">
                  <c:v>151.41999999999999</c:v>
                </c:pt>
                <c:pt idx="306">
                  <c:v>151.4</c:v>
                </c:pt>
                <c:pt idx="307">
                  <c:v>150.97999999999999</c:v>
                </c:pt>
                <c:pt idx="308">
                  <c:v>151.01499999999999</c:v>
                </c:pt>
                <c:pt idx="309">
                  <c:v>150.97499999999999</c:v>
                </c:pt>
                <c:pt idx="310">
                  <c:v>150.99</c:v>
                </c:pt>
                <c:pt idx="311">
                  <c:v>151.11000000000001</c:v>
                </c:pt>
                <c:pt idx="312">
                  <c:v>151.04</c:v>
                </c:pt>
                <c:pt idx="313">
                  <c:v>150.96</c:v>
                </c:pt>
                <c:pt idx="314">
                  <c:v>150.75</c:v>
                </c:pt>
                <c:pt idx="315">
                  <c:v>150.87</c:v>
                </c:pt>
                <c:pt idx="316">
                  <c:v>150.77000000000001</c:v>
                </c:pt>
                <c:pt idx="317">
                  <c:v>150.595</c:v>
                </c:pt>
                <c:pt idx="318">
                  <c:v>150.24</c:v>
                </c:pt>
                <c:pt idx="319">
                  <c:v>150.13999999999999</c:v>
                </c:pt>
                <c:pt idx="320">
                  <c:v>150.215</c:v>
                </c:pt>
                <c:pt idx="321">
                  <c:v>150.36000000000001</c:v>
                </c:pt>
                <c:pt idx="322">
                  <c:v>150.57499999999999</c:v>
                </c:pt>
                <c:pt idx="323">
                  <c:v>150.73500000000001</c:v>
                </c:pt>
                <c:pt idx="324">
                  <c:v>150.54499999999999</c:v>
                </c:pt>
                <c:pt idx="325">
                  <c:v>150.63499999999999</c:v>
                </c:pt>
                <c:pt idx="326">
                  <c:v>150.63999999999999</c:v>
                </c:pt>
                <c:pt idx="327">
                  <c:v>150.67500000000001</c:v>
                </c:pt>
                <c:pt idx="328">
                  <c:v>150.70500000000001</c:v>
                </c:pt>
                <c:pt idx="329">
                  <c:v>150.69999999999999</c:v>
                </c:pt>
                <c:pt idx="330">
                  <c:v>150.66</c:v>
                </c:pt>
                <c:pt idx="331">
                  <c:v>150.625</c:v>
                </c:pt>
                <c:pt idx="332">
                  <c:v>150.58500000000001</c:v>
                </c:pt>
                <c:pt idx="333">
                  <c:v>150.46</c:v>
                </c:pt>
                <c:pt idx="334">
                  <c:v>150.47</c:v>
                </c:pt>
                <c:pt idx="335">
                  <c:v>150.22</c:v>
                </c:pt>
                <c:pt idx="336">
                  <c:v>149.99</c:v>
                </c:pt>
                <c:pt idx="337">
                  <c:v>149.94499999999999</c:v>
                </c:pt>
                <c:pt idx="338">
                  <c:v>150.19999999999999</c:v>
                </c:pt>
                <c:pt idx="339">
                  <c:v>150.30500000000001</c:v>
                </c:pt>
                <c:pt idx="340">
                  <c:v>150.43</c:v>
                </c:pt>
                <c:pt idx="341">
                  <c:v>150.55000000000001</c:v>
                </c:pt>
                <c:pt idx="342">
                  <c:v>150.47999999999999</c:v>
                </c:pt>
                <c:pt idx="343">
                  <c:v>150.30000000000001</c:v>
                </c:pt>
                <c:pt idx="344">
                  <c:v>150</c:v>
                </c:pt>
                <c:pt idx="345">
                  <c:v>149.95500000000001</c:v>
                </c:pt>
                <c:pt idx="346">
                  <c:v>150.19499999999999</c:v>
                </c:pt>
                <c:pt idx="347">
                  <c:v>150.41</c:v>
                </c:pt>
                <c:pt idx="348">
                  <c:v>150.46</c:v>
                </c:pt>
                <c:pt idx="349">
                  <c:v>150.22999999999999</c:v>
                </c:pt>
                <c:pt idx="350">
                  <c:v>150.345</c:v>
                </c:pt>
                <c:pt idx="351">
                  <c:v>150.25</c:v>
                </c:pt>
                <c:pt idx="352">
                  <c:v>150.255</c:v>
                </c:pt>
                <c:pt idx="353">
                  <c:v>150.32</c:v>
                </c:pt>
                <c:pt idx="354">
                  <c:v>150.41</c:v>
                </c:pt>
                <c:pt idx="355">
                  <c:v>150.31</c:v>
                </c:pt>
                <c:pt idx="356">
                  <c:v>150.35499999999999</c:v>
                </c:pt>
                <c:pt idx="357">
                  <c:v>150.4</c:v>
                </c:pt>
                <c:pt idx="358">
                  <c:v>150.33000000000001</c:v>
                </c:pt>
                <c:pt idx="359">
                  <c:v>150.18</c:v>
                </c:pt>
                <c:pt idx="360">
                  <c:v>150.26499999999999</c:v>
                </c:pt>
                <c:pt idx="361">
                  <c:v>150.285</c:v>
                </c:pt>
                <c:pt idx="362">
                  <c:v>150.30500000000001</c:v>
                </c:pt>
                <c:pt idx="363">
                  <c:v>150.30500000000001</c:v>
                </c:pt>
                <c:pt idx="364">
                  <c:v>150.44499999999999</c:v>
                </c:pt>
                <c:pt idx="365">
                  <c:v>150.45500000000001</c:v>
                </c:pt>
                <c:pt idx="366">
                  <c:v>150.535</c:v>
                </c:pt>
                <c:pt idx="367">
                  <c:v>150.39500000000001</c:v>
                </c:pt>
                <c:pt idx="368">
                  <c:v>150.43</c:v>
                </c:pt>
                <c:pt idx="369">
                  <c:v>150.43</c:v>
                </c:pt>
                <c:pt idx="370">
                  <c:v>150.44999999999999</c:v>
                </c:pt>
                <c:pt idx="371">
                  <c:v>150.38</c:v>
                </c:pt>
                <c:pt idx="372">
                  <c:v>150.31</c:v>
                </c:pt>
                <c:pt idx="373">
                  <c:v>150.33000000000001</c:v>
                </c:pt>
                <c:pt idx="374">
                  <c:v>150.5</c:v>
                </c:pt>
                <c:pt idx="375">
                  <c:v>150.63499999999999</c:v>
                </c:pt>
                <c:pt idx="376">
                  <c:v>150.57499999999999</c:v>
                </c:pt>
                <c:pt idx="377">
                  <c:v>150.565</c:v>
                </c:pt>
                <c:pt idx="378">
                  <c:v>150.44</c:v>
                </c:pt>
                <c:pt idx="379">
                  <c:v>150.68</c:v>
                </c:pt>
                <c:pt idx="380">
                  <c:v>150.73500000000001</c:v>
                </c:pt>
                <c:pt idx="381">
                  <c:v>150.75</c:v>
                </c:pt>
                <c:pt idx="382">
                  <c:v>150.755</c:v>
                </c:pt>
                <c:pt idx="383">
                  <c:v>150.80000000000001</c:v>
                </c:pt>
                <c:pt idx="384">
                  <c:v>150.86500000000001</c:v>
                </c:pt>
                <c:pt idx="385">
                  <c:v>150.745</c:v>
                </c:pt>
                <c:pt idx="386">
                  <c:v>150.685</c:v>
                </c:pt>
                <c:pt idx="387">
                  <c:v>150.72499999999999</c:v>
                </c:pt>
                <c:pt idx="388">
                  <c:v>150.78</c:v>
                </c:pt>
                <c:pt idx="389">
                  <c:v>150.76499999999999</c:v>
                </c:pt>
                <c:pt idx="390">
                  <c:v>150.70500000000001</c:v>
                </c:pt>
                <c:pt idx="391">
                  <c:v>150.72999999999999</c:v>
                </c:pt>
                <c:pt idx="392">
                  <c:v>150.70500000000001</c:v>
                </c:pt>
                <c:pt idx="393">
                  <c:v>150.77000000000001</c:v>
                </c:pt>
                <c:pt idx="394">
                  <c:v>150.80000000000001</c:v>
                </c:pt>
                <c:pt idx="395">
                  <c:v>150.81</c:v>
                </c:pt>
                <c:pt idx="396">
                  <c:v>150.79499999999999</c:v>
                </c:pt>
                <c:pt idx="397">
                  <c:v>150.72499999999999</c:v>
                </c:pt>
                <c:pt idx="398">
                  <c:v>150.75</c:v>
                </c:pt>
                <c:pt idx="399">
                  <c:v>150.715</c:v>
                </c:pt>
                <c:pt idx="400">
                  <c:v>150.78</c:v>
                </c:pt>
                <c:pt idx="401">
                  <c:v>150.76499999999999</c:v>
                </c:pt>
                <c:pt idx="402">
                  <c:v>150.78</c:v>
                </c:pt>
                <c:pt idx="403">
                  <c:v>150.80500000000001</c:v>
                </c:pt>
                <c:pt idx="404">
                  <c:v>150.84</c:v>
                </c:pt>
                <c:pt idx="405">
                  <c:v>150.86000000000001</c:v>
                </c:pt>
                <c:pt idx="406">
                  <c:v>150.82499999999999</c:v>
                </c:pt>
                <c:pt idx="407">
                  <c:v>150.82499999999999</c:v>
                </c:pt>
                <c:pt idx="408">
                  <c:v>150.76</c:v>
                </c:pt>
                <c:pt idx="409">
                  <c:v>150.68</c:v>
                </c:pt>
                <c:pt idx="410">
                  <c:v>150.755</c:v>
                </c:pt>
                <c:pt idx="411">
                  <c:v>150.77500000000001</c:v>
                </c:pt>
                <c:pt idx="412">
                  <c:v>150.79499999999999</c:v>
                </c:pt>
                <c:pt idx="413">
                  <c:v>150.75</c:v>
                </c:pt>
                <c:pt idx="414">
                  <c:v>150.72499999999999</c:v>
                </c:pt>
                <c:pt idx="415">
                  <c:v>150.76499999999999</c:v>
                </c:pt>
                <c:pt idx="416">
                  <c:v>150.79499999999999</c:v>
                </c:pt>
                <c:pt idx="417">
                  <c:v>150.83000000000001</c:v>
                </c:pt>
                <c:pt idx="418">
                  <c:v>150.85499999999999</c:v>
                </c:pt>
                <c:pt idx="419">
                  <c:v>150.82499999999999</c:v>
                </c:pt>
                <c:pt idx="420">
                  <c:v>150.86000000000001</c:v>
                </c:pt>
                <c:pt idx="421">
                  <c:v>150.89500000000001</c:v>
                </c:pt>
                <c:pt idx="422">
                  <c:v>150.91999999999999</c:v>
                </c:pt>
                <c:pt idx="423">
                  <c:v>150.935</c:v>
                </c:pt>
                <c:pt idx="424">
                  <c:v>150.92500000000001</c:v>
                </c:pt>
                <c:pt idx="425">
                  <c:v>150.91</c:v>
                </c:pt>
                <c:pt idx="426">
                  <c:v>150.9</c:v>
                </c:pt>
                <c:pt idx="427">
                  <c:v>150.875</c:v>
                </c:pt>
                <c:pt idx="428">
                  <c:v>150.9</c:v>
                </c:pt>
                <c:pt idx="429">
                  <c:v>150.92500000000001</c:v>
                </c:pt>
                <c:pt idx="430">
                  <c:v>150.935</c:v>
                </c:pt>
                <c:pt idx="431">
                  <c:v>150.96</c:v>
                </c:pt>
                <c:pt idx="432">
                  <c:v>150.94999999999999</c:v>
                </c:pt>
                <c:pt idx="433">
                  <c:v>150.95500000000001</c:v>
                </c:pt>
                <c:pt idx="434">
                  <c:v>150.95500000000001</c:v>
                </c:pt>
                <c:pt idx="435">
                  <c:v>150.95500000000001</c:v>
                </c:pt>
                <c:pt idx="436">
                  <c:v>150.97999999999999</c:v>
                </c:pt>
                <c:pt idx="437">
                  <c:v>150.97499999999999</c:v>
                </c:pt>
                <c:pt idx="438">
                  <c:v>150.935</c:v>
                </c:pt>
                <c:pt idx="439">
                  <c:v>150.84</c:v>
                </c:pt>
                <c:pt idx="440">
                  <c:v>150.74</c:v>
                </c:pt>
                <c:pt idx="441">
                  <c:v>150.69999999999999</c:v>
                </c:pt>
                <c:pt idx="442">
                  <c:v>150.75</c:v>
                </c:pt>
                <c:pt idx="443">
                  <c:v>150.755</c:v>
                </c:pt>
                <c:pt idx="444">
                  <c:v>150.75</c:v>
                </c:pt>
                <c:pt idx="445">
                  <c:v>150.71</c:v>
                </c:pt>
                <c:pt idx="446">
                  <c:v>150.755</c:v>
                </c:pt>
                <c:pt idx="447">
                  <c:v>150.77500000000001</c:v>
                </c:pt>
                <c:pt idx="448">
                  <c:v>150.755</c:v>
                </c:pt>
                <c:pt idx="449">
                  <c:v>150.63999999999999</c:v>
                </c:pt>
                <c:pt idx="450">
                  <c:v>150.64500000000001</c:v>
                </c:pt>
                <c:pt idx="451">
                  <c:v>150.66999999999999</c:v>
                </c:pt>
                <c:pt idx="452">
                  <c:v>150.70500000000001</c:v>
                </c:pt>
                <c:pt idx="453">
                  <c:v>150.715</c:v>
                </c:pt>
                <c:pt idx="454">
                  <c:v>150.755</c:v>
                </c:pt>
                <c:pt idx="455">
                  <c:v>150.74</c:v>
                </c:pt>
                <c:pt idx="456">
                  <c:v>150.77000000000001</c:v>
                </c:pt>
                <c:pt idx="457">
                  <c:v>150.84</c:v>
                </c:pt>
                <c:pt idx="458">
                  <c:v>150.81</c:v>
                </c:pt>
                <c:pt idx="459">
                  <c:v>150.82</c:v>
                </c:pt>
                <c:pt idx="460">
                  <c:v>150.80500000000001</c:v>
                </c:pt>
                <c:pt idx="461">
                  <c:v>150.89500000000001</c:v>
                </c:pt>
                <c:pt idx="462">
                  <c:v>150.80000000000001</c:v>
                </c:pt>
                <c:pt idx="463">
                  <c:v>150.63999999999999</c:v>
                </c:pt>
                <c:pt idx="464">
                  <c:v>150.28</c:v>
                </c:pt>
                <c:pt idx="465">
                  <c:v>149.89500000000001</c:v>
                </c:pt>
                <c:pt idx="466">
                  <c:v>149.435</c:v>
                </c:pt>
                <c:pt idx="467">
                  <c:v>149.155</c:v>
                </c:pt>
                <c:pt idx="468">
                  <c:v>149.07499999999999</c:v>
                </c:pt>
                <c:pt idx="469">
                  <c:v>148.93</c:v>
                </c:pt>
                <c:pt idx="470">
                  <c:v>148.86500000000001</c:v>
                </c:pt>
                <c:pt idx="471">
                  <c:v>148.78</c:v>
                </c:pt>
                <c:pt idx="472">
                  <c:v>148.77500000000001</c:v>
                </c:pt>
                <c:pt idx="473">
                  <c:v>148.9</c:v>
                </c:pt>
                <c:pt idx="474">
                  <c:v>148.72</c:v>
                </c:pt>
                <c:pt idx="475">
                  <c:v>148.69999999999999</c:v>
                </c:pt>
                <c:pt idx="476">
                  <c:v>148.66499999999999</c:v>
                </c:pt>
                <c:pt idx="477">
                  <c:v>148.685</c:v>
                </c:pt>
                <c:pt idx="478">
                  <c:v>148.82</c:v>
                </c:pt>
                <c:pt idx="479">
                  <c:v>148.755</c:v>
                </c:pt>
                <c:pt idx="480">
                  <c:v>148.95500000000001</c:v>
                </c:pt>
                <c:pt idx="481">
                  <c:v>149.03</c:v>
                </c:pt>
                <c:pt idx="482">
                  <c:v>149.06</c:v>
                </c:pt>
                <c:pt idx="483">
                  <c:v>149.11000000000001</c:v>
                </c:pt>
                <c:pt idx="484">
                  <c:v>149.14500000000001</c:v>
                </c:pt>
                <c:pt idx="485">
                  <c:v>148.80000000000001</c:v>
                </c:pt>
                <c:pt idx="486">
                  <c:v>148.75</c:v>
                </c:pt>
                <c:pt idx="487">
                  <c:v>148.64500000000001</c:v>
                </c:pt>
                <c:pt idx="488">
                  <c:v>148.58500000000001</c:v>
                </c:pt>
                <c:pt idx="489">
                  <c:v>148.465</c:v>
                </c:pt>
                <c:pt idx="490">
                  <c:v>148.44499999999999</c:v>
                </c:pt>
                <c:pt idx="491">
                  <c:v>148.375</c:v>
                </c:pt>
                <c:pt idx="492">
                  <c:v>148.33500000000001</c:v>
                </c:pt>
                <c:pt idx="493">
                  <c:v>148.44999999999999</c:v>
                </c:pt>
                <c:pt idx="494">
                  <c:v>148.35</c:v>
                </c:pt>
                <c:pt idx="495">
                  <c:v>148.345</c:v>
                </c:pt>
                <c:pt idx="496">
                  <c:v>148.51499999999999</c:v>
                </c:pt>
                <c:pt idx="497">
                  <c:v>148.33500000000001</c:v>
                </c:pt>
                <c:pt idx="498">
                  <c:v>148.19999999999999</c:v>
                </c:pt>
                <c:pt idx="499">
                  <c:v>148.16499999999999</c:v>
                </c:pt>
                <c:pt idx="500">
                  <c:v>148.13999999999999</c:v>
                </c:pt>
                <c:pt idx="501">
                  <c:v>148.1</c:v>
                </c:pt>
                <c:pt idx="502">
                  <c:v>148.07499999999999</c:v>
                </c:pt>
                <c:pt idx="503">
                  <c:v>148.07499999999999</c:v>
                </c:pt>
                <c:pt idx="504">
                  <c:v>148.02500000000001</c:v>
                </c:pt>
                <c:pt idx="505">
                  <c:v>147.995</c:v>
                </c:pt>
                <c:pt idx="506">
                  <c:v>147.95500000000001</c:v>
                </c:pt>
                <c:pt idx="507">
                  <c:v>147.94</c:v>
                </c:pt>
                <c:pt idx="508">
                  <c:v>147.905</c:v>
                </c:pt>
                <c:pt idx="509">
                  <c:v>147.875</c:v>
                </c:pt>
                <c:pt idx="510">
                  <c:v>147.99</c:v>
                </c:pt>
                <c:pt idx="511">
                  <c:v>148.01</c:v>
                </c:pt>
                <c:pt idx="512">
                  <c:v>148.10499999999999</c:v>
                </c:pt>
                <c:pt idx="513">
                  <c:v>148.19999999999999</c:v>
                </c:pt>
                <c:pt idx="514">
                  <c:v>148.095</c:v>
                </c:pt>
                <c:pt idx="515">
                  <c:v>147.995</c:v>
                </c:pt>
                <c:pt idx="516">
                  <c:v>147.97</c:v>
                </c:pt>
                <c:pt idx="517">
                  <c:v>147.89500000000001</c:v>
                </c:pt>
                <c:pt idx="518">
                  <c:v>147.84</c:v>
                </c:pt>
                <c:pt idx="519">
                  <c:v>147.82499999999999</c:v>
                </c:pt>
                <c:pt idx="520">
                  <c:v>147.97499999999999</c:v>
                </c:pt>
                <c:pt idx="521">
                  <c:v>148.15</c:v>
                </c:pt>
                <c:pt idx="522">
                  <c:v>148.21</c:v>
                </c:pt>
                <c:pt idx="523">
                  <c:v>147.94999999999999</c:v>
                </c:pt>
                <c:pt idx="524">
                  <c:v>147.9</c:v>
                </c:pt>
                <c:pt idx="525">
                  <c:v>148.07499999999999</c:v>
                </c:pt>
                <c:pt idx="526">
                  <c:v>148.155</c:v>
                </c:pt>
                <c:pt idx="527">
                  <c:v>147.83500000000001</c:v>
                </c:pt>
                <c:pt idx="528">
                  <c:v>147.76499999999999</c:v>
                </c:pt>
                <c:pt idx="529">
                  <c:v>147.76</c:v>
                </c:pt>
                <c:pt idx="530">
                  <c:v>147.65</c:v>
                </c:pt>
                <c:pt idx="531">
                  <c:v>147.47</c:v>
                </c:pt>
                <c:pt idx="532">
                  <c:v>147.32</c:v>
                </c:pt>
                <c:pt idx="533">
                  <c:v>147.34</c:v>
                </c:pt>
                <c:pt idx="534">
                  <c:v>147.32</c:v>
                </c:pt>
                <c:pt idx="535">
                  <c:v>147.22</c:v>
                </c:pt>
                <c:pt idx="536">
                  <c:v>147.36500000000001</c:v>
                </c:pt>
                <c:pt idx="537">
                  <c:v>147.41499999999999</c:v>
                </c:pt>
                <c:pt idx="538">
                  <c:v>147.28</c:v>
                </c:pt>
                <c:pt idx="539">
                  <c:v>147.22499999999999</c:v>
                </c:pt>
                <c:pt idx="540">
                  <c:v>147.23500000000001</c:v>
                </c:pt>
                <c:pt idx="541">
                  <c:v>147.285</c:v>
                </c:pt>
                <c:pt idx="542">
                  <c:v>147.14500000000001</c:v>
                </c:pt>
                <c:pt idx="543">
                  <c:v>147.11000000000001</c:v>
                </c:pt>
                <c:pt idx="544">
                  <c:v>147.1</c:v>
                </c:pt>
                <c:pt idx="545">
                  <c:v>147.05000000000001</c:v>
                </c:pt>
                <c:pt idx="546">
                  <c:v>147.01</c:v>
                </c:pt>
                <c:pt idx="547">
                  <c:v>147.04499999999999</c:v>
                </c:pt>
                <c:pt idx="548">
                  <c:v>146.94999999999999</c:v>
                </c:pt>
                <c:pt idx="549">
                  <c:v>146.89500000000001</c:v>
                </c:pt>
                <c:pt idx="550">
                  <c:v>146.89500000000001</c:v>
                </c:pt>
                <c:pt idx="551">
                  <c:v>146.97999999999999</c:v>
                </c:pt>
                <c:pt idx="552">
                  <c:v>147.08500000000001</c:v>
                </c:pt>
                <c:pt idx="553">
                  <c:v>146.97</c:v>
                </c:pt>
                <c:pt idx="554">
                  <c:v>147.065</c:v>
                </c:pt>
                <c:pt idx="555">
                  <c:v>146.97999999999999</c:v>
                </c:pt>
                <c:pt idx="556">
                  <c:v>146.88</c:v>
                </c:pt>
                <c:pt idx="557">
                  <c:v>146.905</c:v>
                </c:pt>
                <c:pt idx="558">
                  <c:v>146.9</c:v>
                </c:pt>
                <c:pt idx="559">
                  <c:v>146.84</c:v>
                </c:pt>
                <c:pt idx="560">
                  <c:v>146.785</c:v>
                </c:pt>
                <c:pt idx="561">
                  <c:v>146.755</c:v>
                </c:pt>
                <c:pt idx="562">
                  <c:v>146.68</c:v>
                </c:pt>
                <c:pt idx="563">
                  <c:v>146.63499999999999</c:v>
                </c:pt>
                <c:pt idx="564">
                  <c:v>146.57499999999999</c:v>
                </c:pt>
                <c:pt idx="565">
                  <c:v>146.49</c:v>
                </c:pt>
                <c:pt idx="566">
                  <c:v>146.625</c:v>
                </c:pt>
                <c:pt idx="567">
                  <c:v>146.63499999999999</c:v>
                </c:pt>
                <c:pt idx="568">
                  <c:v>146.46</c:v>
                </c:pt>
                <c:pt idx="569">
                  <c:v>146.61000000000001</c:v>
                </c:pt>
                <c:pt idx="570">
                  <c:v>146.495</c:v>
                </c:pt>
                <c:pt idx="571">
                  <c:v>146.52000000000001</c:v>
                </c:pt>
                <c:pt idx="572">
                  <c:v>146.405</c:v>
                </c:pt>
                <c:pt idx="573">
                  <c:v>146.62</c:v>
                </c:pt>
                <c:pt idx="574">
                  <c:v>146.73500000000001</c:v>
                </c:pt>
                <c:pt idx="575">
                  <c:v>146.435</c:v>
                </c:pt>
                <c:pt idx="576">
                  <c:v>146.52500000000001</c:v>
                </c:pt>
                <c:pt idx="577">
                  <c:v>146.73500000000001</c:v>
                </c:pt>
                <c:pt idx="578">
                  <c:v>146.9</c:v>
                </c:pt>
                <c:pt idx="579">
                  <c:v>147.065</c:v>
                </c:pt>
                <c:pt idx="580">
                  <c:v>147.16999999999999</c:v>
                </c:pt>
                <c:pt idx="581">
                  <c:v>147.17500000000001</c:v>
                </c:pt>
                <c:pt idx="582">
                  <c:v>146.54</c:v>
                </c:pt>
                <c:pt idx="583">
                  <c:v>146.47499999999999</c:v>
                </c:pt>
                <c:pt idx="584">
                  <c:v>146.72999999999999</c:v>
                </c:pt>
                <c:pt idx="585">
                  <c:v>146.69499999999999</c:v>
                </c:pt>
                <c:pt idx="586">
                  <c:v>146.56</c:v>
                </c:pt>
                <c:pt idx="587">
                  <c:v>146.54</c:v>
                </c:pt>
                <c:pt idx="588">
                  <c:v>146.935</c:v>
                </c:pt>
                <c:pt idx="589">
                  <c:v>146.45500000000001</c:v>
                </c:pt>
                <c:pt idx="590">
                  <c:v>146.655</c:v>
                </c:pt>
                <c:pt idx="591">
                  <c:v>146.83500000000001</c:v>
                </c:pt>
                <c:pt idx="592">
                  <c:v>146.625</c:v>
                </c:pt>
                <c:pt idx="593">
                  <c:v>146.505</c:v>
                </c:pt>
                <c:pt idx="594">
                  <c:v>146.69999999999999</c:v>
                </c:pt>
                <c:pt idx="595">
                  <c:v>146.88999999999999</c:v>
                </c:pt>
                <c:pt idx="596">
                  <c:v>146.83500000000001</c:v>
                </c:pt>
                <c:pt idx="597">
                  <c:v>146.64500000000001</c:v>
                </c:pt>
                <c:pt idx="598">
                  <c:v>146.77000000000001</c:v>
                </c:pt>
                <c:pt idx="599">
                  <c:v>147.08000000000001</c:v>
                </c:pt>
                <c:pt idx="600">
                  <c:v>147.19</c:v>
                </c:pt>
                <c:pt idx="601">
                  <c:v>147.23500000000001</c:v>
                </c:pt>
                <c:pt idx="602">
                  <c:v>146.95500000000001</c:v>
                </c:pt>
                <c:pt idx="603">
                  <c:v>147.04</c:v>
                </c:pt>
                <c:pt idx="604">
                  <c:v>147.08500000000001</c:v>
                </c:pt>
                <c:pt idx="605">
                  <c:v>147.26</c:v>
                </c:pt>
                <c:pt idx="606">
                  <c:v>147.08500000000001</c:v>
                </c:pt>
                <c:pt idx="607">
                  <c:v>147.06</c:v>
                </c:pt>
                <c:pt idx="608">
                  <c:v>147</c:v>
                </c:pt>
                <c:pt idx="609">
                  <c:v>146.94499999999999</c:v>
                </c:pt>
                <c:pt idx="610">
                  <c:v>146.99</c:v>
                </c:pt>
                <c:pt idx="611">
                  <c:v>147.13499999999999</c:v>
                </c:pt>
                <c:pt idx="612">
                  <c:v>147.19999999999999</c:v>
                </c:pt>
                <c:pt idx="613">
                  <c:v>147.32499999999999</c:v>
                </c:pt>
                <c:pt idx="614">
                  <c:v>147.41999999999999</c:v>
                </c:pt>
                <c:pt idx="615">
                  <c:v>147.47499999999999</c:v>
                </c:pt>
                <c:pt idx="616">
                  <c:v>147.535</c:v>
                </c:pt>
                <c:pt idx="617">
                  <c:v>147.47499999999999</c:v>
                </c:pt>
                <c:pt idx="618">
                  <c:v>147.46</c:v>
                </c:pt>
                <c:pt idx="619">
                  <c:v>147.36000000000001</c:v>
                </c:pt>
                <c:pt idx="620">
                  <c:v>147.35499999999999</c:v>
                </c:pt>
                <c:pt idx="621">
                  <c:v>147.505</c:v>
                </c:pt>
                <c:pt idx="622">
                  <c:v>147.535</c:v>
                </c:pt>
                <c:pt idx="623">
                  <c:v>147.61500000000001</c:v>
                </c:pt>
                <c:pt idx="624">
                  <c:v>147.715</c:v>
                </c:pt>
                <c:pt idx="625">
                  <c:v>147.72499999999999</c:v>
                </c:pt>
                <c:pt idx="626">
                  <c:v>147.565</c:v>
                </c:pt>
                <c:pt idx="627">
                  <c:v>147.54</c:v>
                </c:pt>
                <c:pt idx="628">
                  <c:v>147.47</c:v>
                </c:pt>
                <c:pt idx="629">
                  <c:v>147.54</c:v>
                </c:pt>
                <c:pt idx="630">
                  <c:v>147.56</c:v>
                </c:pt>
                <c:pt idx="631">
                  <c:v>147.63499999999999</c:v>
                </c:pt>
                <c:pt idx="632">
                  <c:v>147.435</c:v>
                </c:pt>
                <c:pt idx="633">
                  <c:v>147.315</c:v>
                </c:pt>
                <c:pt idx="634">
                  <c:v>147.43</c:v>
                </c:pt>
                <c:pt idx="635">
                  <c:v>147.56</c:v>
                </c:pt>
                <c:pt idx="636">
                  <c:v>147.6</c:v>
                </c:pt>
                <c:pt idx="637">
                  <c:v>147.72</c:v>
                </c:pt>
                <c:pt idx="638">
                  <c:v>147.78</c:v>
                </c:pt>
                <c:pt idx="639">
                  <c:v>147.655</c:v>
                </c:pt>
                <c:pt idx="640">
                  <c:v>147.465</c:v>
                </c:pt>
                <c:pt idx="641">
                  <c:v>147.375</c:v>
                </c:pt>
                <c:pt idx="642">
                  <c:v>147.27500000000001</c:v>
                </c:pt>
                <c:pt idx="643">
                  <c:v>147.25</c:v>
                </c:pt>
                <c:pt idx="644">
                  <c:v>147.36500000000001</c:v>
                </c:pt>
                <c:pt idx="645">
                  <c:v>147.33500000000001</c:v>
                </c:pt>
                <c:pt idx="646">
                  <c:v>147.67500000000001</c:v>
                </c:pt>
                <c:pt idx="647">
                  <c:v>147.36500000000001</c:v>
                </c:pt>
                <c:pt idx="648">
                  <c:v>147.37</c:v>
                </c:pt>
                <c:pt idx="649">
                  <c:v>147.255</c:v>
                </c:pt>
                <c:pt idx="650">
                  <c:v>147.16999999999999</c:v>
                </c:pt>
                <c:pt idx="651">
                  <c:v>147.16499999999999</c:v>
                </c:pt>
                <c:pt idx="652">
                  <c:v>147.11500000000001</c:v>
                </c:pt>
                <c:pt idx="653">
                  <c:v>147.21</c:v>
                </c:pt>
                <c:pt idx="654">
                  <c:v>147.16499999999999</c:v>
                </c:pt>
                <c:pt idx="655">
                  <c:v>147.26</c:v>
                </c:pt>
                <c:pt idx="656">
                  <c:v>147.16</c:v>
                </c:pt>
                <c:pt idx="657">
                  <c:v>147.14500000000001</c:v>
                </c:pt>
                <c:pt idx="658">
                  <c:v>147.34</c:v>
                </c:pt>
                <c:pt idx="659">
                  <c:v>147.23500000000001</c:v>
                </c:pt>
                <c:pt idx="660">
                  <c:v>147.27000000000001</c:v>
                </c:pt>
                <c:pt idx="661">
                  <c:v>147.285</c:v>
                </c:pt>
                <c:pt idx="662">
                  <c:v>147.285</c:v>
                </c:pt>
                <c:pt idx="663">
                  <c:v>147.35499999999999</c:v>
                </c:pt>
                <c:pt idx="664">
                  <c:v>147.47999999999999</c:v>
                </c:pt>
                <c:pt idx="665">
                  <c:v>147.47</c:v>
                </c:pt>
                <c:pt idx="666">
                  <c:v>147.38</c:v>
                </c:pt>
                <c:pt idx="667">
                  <c:v>147.245</c:v>
                </c:pt>
                <c:pt idx="668">
                  <c:v>147.19999999999999</c:v>
                </c:pt>
                <c:pt idx="669">
                  <c:v>147.16499999999999</c:v>
                </c:pt>
                <c:pt idx="670">
                  <c:v>147.29499999999999</c:v>
                </c:pt>
                <c:pt idx="671">
                  <c:v>147.39500000000001</c:v>
                </c:pt>
                <c:pt idx="672">
                  <c:v>147.44999999999999</c:v>
                </c:pt>
                <c:pt idx="673">
                  <c:v>147.47999999999999</c:v>
                </c:pt>
                <c:pt idx="674">
                  <c:v>147.32</c:v>
                </c:pt>
                <c:pt idx="675">
                  <c:v>147.48500000000001</c:v>
                </c:pt>
                <c:pt idx="676">
                  <c:v>147.535</c:v>
                </c:pt>
                <c:pt idx="677">
                  <c:v>147.54</c:v>
                </c:pt>
                <c:pt idx="678">
                  <c:v>147.42500000000001</c:v>
                </c:pt>
                <c:pt idx="679">
                  <c:v>147.49</c:v>
                </c:pt>
                <c:pt idx="680">
                  <c:v>147.62</c:v>
                </c:pt>
              </c:numCache>
            </c:numRef>
          </c:val>
          <c:smooth val="0"/>
          <c:extLst>
            <c:ext xmlns:c16="http://schemas.microsoft.com/office/drawing/2014/chart" uri="{C3380CC4-5D6E-409C-BE32-E72D297353CC}">
              <c16:uniqueId val="{00000002-328C-4701-90F5-5D4DDE677773}"/>
            </c:ext>
          </c:extLst>
        </c:ser>
        <c:dLbls>
          <c:showLegendKey val="0"/>
          <c:showVal val="0"/>
          <c:showCatName val="0"/>
          <c:showSerName val="0"/>
          <c:showPercent val="0"/>
          <c:showBubbleSize val="0"/>
        </c:dLbls>
        <c:marker val="1"/>
        <c:smooth val="0"/>
        <c:axId val="3"/>
        <c:axId val="4"/>
      </c:lineChart>
      <c:dateAx>
        <c:axId val="49684901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FFFFFF"/>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901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US$ rate, KZT/USD</a:t>
                </a:r>
              </a:p>
            </c:rich>
          </c:tx>
          <c:layout>
            <c:manualLayout>
              <c:xMode val="edge"/>
              <c:yMode val="edge"/>
              <c:x val="0.91543340380549687"/>
              <c:y val="0.219230769230769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41379310344834E-2"/>
          <c:y val="5.6225120109814689E-2"/>
          <c:w val="0.89224137931034486"/>
          <c:h val="0.52610648102755175"/>
        </c:manualLayout>
      </c:layout>
      <c:lineChart>
        <c:grouping val="standard"/>
        <c:varyColors val="0"/>
        <c:ser>
          <c:idx val="0"/>
          <c:order val="0"/>
          <c:tx>
            <c:strRef>
              <c:f>'Figure 2.3.2.1'!$C$3</c:f>
              <c:strCache>
                <c:ptCount val="1"/>
                <c:pt idx="0">
                  <c:v>
KazPrime index</c:v>
                </c:pt>
              </c:strCache>
            </c:strRef>
          </c:tx>
          <c:spPr>
            <a:ln w="38100">
              <a:pattFill prst="pct75">
                <a:fgClr>
                  <a:srgbClr val="FF00FF"/>
                </a:fgClr>
                <a:bgClr>
                  <a:srgbClr val="FFFFFF"/>
                </a:bgClr>
              </a:pattFill>
              <a:prstDash val="solid"/>
            </a:ln>
          </c:spPr>
          <c:marker>
            <c:symbol val="none"/>
          </c:marker>
          <c:cat>
            <c:numRef>
              <c:f>'Figure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('Figure 2.3.2.1'!$C$6:$C$438,'Figure 2.3.2.1'!$D$3:$D$4,'Figure 2.3.2.1'!$D$6:$D$438)</c:f>
              <c:numCache>
                <c:formatCode>0.0%</c:formatCode>
                <c:ptCount val="868"/>
                <c:pt idx="0">
                  <c:v>0.1201</c:v>
                </c:pt>
                <c:pt idx="1">
                  <c:v>0.12029999999999999</c:v>
                </c:pt>
                <c:pt idx="2">
                  <c:v>0.12050000000000001</c:v>
                </c:pt>
                <c:pt idx="3">
                  <c:v>0.12039999999999999</c:v>
                </c:pt>
                <c:pt idx="4">
                  <c:v>0.12039999999999999</c:v>
                </c:pt>
                <c:pt idx="5">
                  <c:v>0.1206</c:v>
                </c:pt>
                <c:pt idx="6">
                  <c:v>0.12050000000000001</c:v>
                </c:pt>
                <c:pt idx="7">
                  <c:v>0.1207</c:v>
                </c:pt>
                <c:pt idx="8">
                  <c:v>0.12050000000000001</c:v>
                </c:pt>
                <c:pt idx="9">
                  <c:v>0.1222</c:v>
                </c:pt>
                <c:pt idx="10">
                  <c:v>0.1232</c:v>
                </c:pt>
                <c:pt idx="11">
                  <c:v>0.125</c:v>
                </c:pt>
                <c:pt idx="12">
                  <c:v>0.125</c:v>
                </c:pt>
                <c:pt idx="13">
                  <c:v>0.12820000000000001</c:v>
                </c:pt>
                <c:pt idx="14">
                  <c:v>0.13500000000000001</c:v>
                </c:pt>
                <c:pt idx="15">
                  <c:v>0.1358</c:v>
                </c:pt>
                <c:pt idx="16">
                  <c:v>0.1376</c:v>
                </c:pt>
                <c:pt idx="17">
                  <c:v>0.1406</c:v>
                </c:pt>
                <c:pt idx="18">
                  <c:v>0.14180000000000001</c:v>
                </c:pt>
                <c:pt idx="19">
                  <c:v>0.14499999999999999</c:v>
                </c:pt>
                <c:pt idx="20">
                  <c:v>0.14499999999999999</c:v>
                </c:pt>
                <c:pt idx="21">
                  <c:v>0.14499999999999999</c:v>
                </c:pt>
                <c:pt idx="22">
                  <c:v>0.14499999999999999</c:v>
                </c:pt>
                <c:pt idx="23">
                  <c:v>0.14499999999999999</c:v>
                </c:pt>
                <c:pt idx="24">
                  <c:v>0.14499999999999999</c:v>
                </c:pt>
                <c:pt idx="25">
                  <c:v>0.14499999999999999</c:v>
                </c:pt>
                <c:pt idx="26">
                  <c:v>0.14499999999999999</c:v>
                </c:pt>
                <c:pt idx="27">
                  <c:v>0.14599999999999999</c:v>
                </c:pt>
                <c:pt idx="28">
                  <c:v>0.15</c:v>
                </c:pt>
                <c:pt idx="29">
                  <c:v>0.15</c:v>
                </c:pt>
                <c:pt idx="30">
                  <c:v>0.15</c:v>
                </c:pt>
                <c:pt idx="31">
                  <c:v>0.15</c:v>
                </c:pt>
                <c:pt idx="32">
                  <c:v>0.15</c:v>
                </c:pt>
                <c:pt idx="33">
                  <c:v>0.15</c:v>
                </c:pt>
                <c:pt idx="34">
                  <c:v>0.15</c:v>
                </c:pt>
                <c:pt idx="35">
                  <c:v>0.15</c:v>
                </c:pt>
                <c:pt idx="36">
                  <c:v>0.15</c:v>
                </c:pt>
                <c:pt idx="37">
                  <c:v>0.15</c:v>
                </c:pt>
                <c:pt idx="38">
                  <c:v>0.15</c:v>
                </c:pt>
                <c:pt idx="39">
                  <c:v>0.15</c:v>
                </c:pt>
                <c:pt idx="40">
                  <c:v>0.15</c:v>
                </c:pt>
                <c:pt idx="41">
                  <c:v>0.15</c:v>
                </c:pt>
                <c:pt idx="42">
                  <c:v>0.15</c:v>
                </c:pt>
                <c:pt idx="43">
                  <c:v>0.15</c:v>
                </c:pt>
                <c:pt idx="44">
                  <c:v>0.15</c:v>
                </c:pt>
                <c:pt idx="45">
                  <c:v>0.15</c:v>
                </c:pt>
                <c:pt idx="46">
                  <c:v>0.15</c:v>
                </c:pt>
                <c:pt idx="47">
                  <c:v>0.15</c:v>
                </c:pt>
                <c:pt idx="48">
                  <c:v>0.15039999999999998</c:v>
                </c:pt>
                <c:pt idx="49">
                  <c:v>0.14949999999999999</c:v>
                </c:pt>
                <c:pt idx="50">
                  <c:v>0.1454</c:v>
                </c:pt>
                <c:pt idx="51">
                  <c:v>0.14499999999999999</c:v>
                </c:pt>
                <c:pt idx="52">
                  <c:v>0.14499999999999999</c:v>
                </c:pt>
                <c:pt idx="53">
                  <c:v>0.14499999999999999</c:v>
                </c:pt>
                <c:pt idx="54">
                  <c:v>0.14499999999999999</c:v>
                </c:pt>
                <c:pt idx="55">
                  <c:v>0.14499999999999999</c:v>
                </c:pt>
                <c:pt idx="56">
                  <c:v>0.14499999999999999</c:v>
                </c:pt>
                <c:pt idx="57">
                  <c:v>0.14499999999999999</c:v>
                </c:pt>
                <c:pt idx="58">
                  <c:v>0.14199999999999999</c:v>
                </c:pt>
                <c:pt idx="59">
                  <c:v>0.14199999999999999</c:v>
                </c:pt>
                <c:pt idx="60">
                  <c:v>0.13</c:v>
                </c:pt>
                <c:pt idx="61">
                  <c:v>0.13</c:v>
                </c:pt>
                <c:pt idx="62">
                  <c:v>0.13</c:v>
                </c:pt>
                <c:pt idx="63">
                  <c:v>0.13</c:v>
                </c:pt>
                <c:pt idx="64">
                  <c:v>0.13</c:v>
                </c:pt>
                <c:pt idx="65">
                  <c:v>0.13</c:v>
                </c:pt>
                <c:pt idx="66">
                  <c:v>0.13</c:v>
                </c:pt>
                <c:pt idx="67">
                  <c:v>0.13</c:v>
                </c:pt>
                <c:pt idx="68">
                  <c:v>0.13</c:v>
                </c:pt>
                <c:pt idx="69">
                  <c:v>0.13</c:v>
                </c:pt>
                <c:pt idx="70">
                  <c:v>0.13</c:v>
                </c:pt>
                <c:pt idx="71">
                  <c:v>0.13</c:v>
                </c:pt>
                <c:pt idx="72">
                  <c:v>0.13</c:v>
                </c:pt>
                <c:pt idx="73">
                  <c:v>0.12990000000000002</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0.1244</c:v>
                </c:pt>
                <c:pt idx="89">
                  <c:v>0.12380000000000001</c:v>
                </c:pt>
                <c:pt idx="90">
                  <c:v>0.12</c:v>
                </c:pt>
                <c:pt idx="91">
                  <c:v>0.12</c:v>
                </c:pt>
                <c:pt idx="92">
                  <c:v>0.12</c:v>
                </c:pt>
                <c:pt idx="93">
                  <c:v>0.11800000000000001</c:v>
                </c:pt>
                <c:pt idx="94">
                  <c:v>0.111</c:v>
                </c:pt>
                <c:pt idx="95">
                  <c:v>0.11</c:v>
                </c:pt>
                <c:pt idx="96">
                  <c:v>0.11</c:v>
                </c:pt>
                <c:pt idx="97">
                  <c:v>0.11</c:v>
                </c:pt>
                <c:pt idx="98">
                  <c:v>0.11</c:v>
                </c:pt>
                <c:pt idx="99">
                  <c:v>0.11</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0.10199999999999999</c:v>
                </c:pt>
                <c:pt idx="116">
                  <c:v>0.1</c:v>
                </c:pt>
                <c:pt idx="117">
                  <c:v>0.1</c:v>
                </c:pt>
                <c:pt idx="118">
                  <c:v>0.1</c:v>
                </c:pt>
                <c:pt idx="119">
                  <c:v>0.1</c:v>
                </c:pt>
                <c:pt idx="120">
                  <c:v>0.1</c:v>
                </c:pt>
                <c:pt idx="121">
                  <c:v>0.1</c:v>
                </c:pt>
                <c:pt idx="122">
                  <c:v>0.1</c:v>
                </c:pt>
                <c:pt idx="123">
                  <c:v>0.1</c:v>
                </c:pt>
                <c:pt idx="124">
                  <c:v>0.1</c:v>
                </c:pt>
                <c:pt idx="125">
                  <c:v>0.1</c:v>
                </c:pt>
                <c:pt idx="126">
                  <c:v>0.1</c:v>
                </c:pt>
                <c:pt idx="127">
                  <c:v>9.9000000000000005E-2</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9.5000000000000001E-2</c:v>
                </c:pt>
                <c:pt idx="138">
                  <c:v>9.5000000000000001E-2</c:v>
                </c:pt>
                <c:pt idx="139">
                  <c:v>9.5000000000000001E-2</c:v>
                </c:pt>
                <c:pt idx="140">
                  <c:v>9.5000000000000001E-2</c:v>
                </c:pt>
                <c:pt idx="141">
                  <c:v>9.4399999999999998E-2</c:v>
                </c:pt>
                <c:pt idx="142">
                  <c:v>8.929999999999999E-2</c:v>
                </c:pt>
                <c:pt idx="143">
                  <c:v>8.5199999999999998E-2</c:v>
                </c:pt>
                <c:pt idx="144">
                  <c:v>8.0500000000000002E-2</c:v>
                </c:pt>
                <c:pt idx="145">
                  <c:v>8.0500000000000002E-2</c:v>
                </c:pt>
                <c:pt idx="146">
                  <c:v>8.0500000000000002E-2</c:v>
                </c:pt>
                <c:pt idx="147">
                  <c:v>8.0500000000000002E-2</c:v>
                </c:pt>
                <c:pt idx="148">
                  <c:v>8.1300000000000011E-2</c:v>
                </c:pt>
                <c:pt idx="149">
                  <c:v>0.08</c:v>
                </c:pt>
                <c:pt idx="150">
                  <c:v>0.08</c:v>
                </c:pt>
                <c:pt idx="151">
                  <c:v>6.83E-2</c:v>
                </c:pt>
                <c:pt idx="152">
                  <c:v>6.5000000000000002E-2</c:v>
                </c:pt>
                <c:pt idx="153">
                  <c:v>0.06</c:v>
                </c:pt>
                <c:pt idx="154">
                  <c:v>6.3299999999999995E-2</c:v>
                </c:pt>
                <c:pt idx="155">
                  <c:v>6.5799999999999997E-2</c:v>
                </c:pt>
                <c:pt idx="156">
                  <c:v>6.4699999999999994E-2</c:v>
                </c:pt>
                <c:pt idx="157">
                  <c:v>6.4699999999999994E-2</c:v>
                </c:pt>
                <c:pt idx="158">
                  <c:v>6.4699999999999994E-2</c:v>
                </c:pt>
                <c:pt idx="159">
                  <c:v>6.4699999999999994E-2</c:v>
                </c:pt>
                <c:pt idx="160">
                  <c:v>6.4699999999999994E-2</c:v>
                </c:pt>
                <c:pt idx="161">
                  <c:v>6.4699999999999994E-2</c:v>
                </c:pt>
                <c:pt idx="162">
                  <c:v>6.4699999999999994E-2</c:v>
                </c:pt>
                <c:pt idx="163">
                  <c:v>6.4699999999999994E-2</c:v>
                </c:pt>
                <c:pt idx="164">
                  <c:v>6.4699999999999994E-2</c:v>
                </c:pt>
                <c:pt idx="165">
                  <c:v>6.4699999999999994E-2</c:v>
                </c:pt>
                <c:pt idx="166">
                  <c:v>6.4699999999999994E-2</c:v>
                </c:pt>
                <c:pt idx="167">
                  <c:v>6.4699999999999994E-2</c:v>
                </c:pt>
                <c:pt idx="168">
                  <c:v>6.3299999999999995E-2</c:v>
                </c:pt>
                <c:pt idx="169">
                  <c:v>6.3E-2</c:v>
                </c:pt>
                <c:pt idx="170">
                  <c:v>6.3E-2</c:v>
                </c:pt>
                <c:pt idx="171">
                  <c:v>6.3E-2</c:v>
                </c:pt>
                <c:pt idx="172">
                  <c:v>6.3E-2</c:v>
                </c:pt>
                <c:pt idx="173">
                  <c:v>6.2899999999999998E-2</c:v>
                </c:pt>
                <c:pt idx="174">
                  <c:v>6.3500000000000001E-2</c:v>
                </c:pt>
                <c:pt idx="175">
                  <c:v>6.3500000000000001E-2</c:v>
                </c:pt>
                <c:pt idx="176">
                  <c:v>6.2899999999999998E-2</c:v>
                </c:pt>
                <c:pt idx="177">
                  <c:v>6.2899999999999998E-2</c:v>
                </c:pt>
                <c:pt idx="178">
                  <c:v>6.2899999999999998E-2</c:v>
                </c:pt>
                <c:pt idx="179">
                  <c:v>6.2899999999999998E-2</c:v>
                </c:pt>
                <c:pt idx="180">
                  <c:v>6.2875E-2</c:v>
                </c:pt>
                <c:pt idx="181">
                  <c:v>6.2875E-2</c:v>
                </c:pt>
                <c:pt idx="182">
                  <c:v>6.2899999999999998E-2</c:v>
                </c:pt>
                <c:pt idx="183">
                  <c:v>6.2875E-2</c:v>
                </c:pt>
                <c:pt idx="184">
                  <c:v>6.2875E-2</c:v>
                </c:pt>
                <c:pt idx="185">
                  <c:v>6.3E-2</c:v>
                </c:pt>
                <c:pt idx="186">
                  <c:v>6.2875E-2</c:v>
                </c:pt>
                <c:pt idx="187">
                  <c:v>6.2875E-2</c:v>
                </c:pt>
                <c:pt idx="188">
                  <c:v>6.2899999999999998E-2</c:v>
                </c:pt>
                <c:pt idx="189">
                  <c:v>6.2899999999999998E-2</c:v>
                </c:pt>
                <c:pt idx="190">
                  <c:v>6.3E-2</c:v>
                </c:pt>
                <c:pt idx="191">
                  <c:v>6.2899999999999998E-2</c:v>
                </c:pt>
                <c:pt idx="192">
                  <c:v>6.2899999999999998E-2</c:v>
                </c:pt>
                <c:pt idx="193">
                  <c:v>6.3E-2</c:v>
                </c:pt>
                <c:pt idx="194">
                  <c:v>6.2899999999999998E-2</c:v>
                </c:pt>
                <c:pt idx="195">
                  <c:v>6.2899999999999998E-2</c:v>
                </c:pt>
                <c:pt idx="196">
                  <c:v>6.2899999999999998E-2</c:v>
                </c:pt>
                <c:pt idx="197">
                  <c:v>6.2899999999999998E-2</c:v>
                </c:pt>
                <c:pt idx="198">
                  <c:v>6.2899999999999998E-2</c:v>
                </c:pt>
                <c:pt idx="199">
                  <c:v>6.2899999999999998E-2</c:v>
                </c:pt>
                <c:pt idx="200">
                  <c:v>6.2899999999999998E-2</c:v>
                </c:pt>
                <c:pt idx="201">
                  <c:v>6.2899999999999998E-2</c:v>
                </c:pt>
                <c:pt idx="202">
                  <c:v>6.2899999999999998E-2</c:v>
                </c:pt>
                <c:pt idx="203">
                  <c:v>6.2899999999999998E-2</c:v>
                </c:pt>
                <c:pt idx="204">
                  <c:v>6.2899999999999998E-2</c:v>
                </c:pt>
                <c:pt idx="205">
                  <c:v>6.2899999999999998E-2</c:v>
                </c:pt>
                <c:pt idx="206">
                  <c:v>6.2899999999999998E-2</c:v>
                </c:pt>
                <c:pt idx="207">
                  <c:v>6.2899999999999998E-2</c:v>
                </c:pt>
                <c:pt idx="208">
                  <c:v>6.2899999999999998E-2</c:v>
                </c:pt>
                <c:pt idx="209">
                  <c:v>6.2899999999999998E-2</c:v>
                </c:pt>
                <c:pt idx="210">
                  <c:v>6.2899999999999998E-2</c:v>
                </c:pt>
                <c:pt idx="211">
                  <c:v>6.2899999999999998E-2</c:v>
                </c:pt>
                <c:pt idx="212">
                  <c:v>6.2899999999999998E-2</c:v>
                </c:pt>
                <c:pt idx="213">
                  <c:v>6.2899999999999998E-2</c:v>
                </c:pt>
                <c:pt idx="214">
                  <c:v>6.2899999999999998E-2</c:v>
                </c:pt>
                <c:pt idx="215">
                  <c:v>6.3E-2</c:v>
                </c:pt>
                <c:pt idx="216">
                  <c:v>6.25E-2</c:v>
                </c:pt>
                <c:pt idx="217">
                  <c:v>5.4800000000000008E-2</c:v>
                </c:pt>
                <c:pt idx="218">
                  <c:v>5.5500000000000001E-2</c:v>
                </c:pt>
                <c:pt idx="219">
                  <c:v>5.0999999999999997E-2</c:v>
                </c:pt>
                <c:pt idx="220">
                  <c:v>5.0999999999999997E-2</c:v>
                </c:pt>
                <c:pt idx="221">
                  <c:v>0.05</c:v>
                </c:pt>
                <c:pt idx="222">
                  <c:v>0.05</c:v>
                </c:pt>
                <c:pt idx="223">
                  <c:v>4.8000000000000001E-2</c:v>
                </c:pt>
                <c:pt idx="224">
                  <c:v>4.8000000000000001E-2</c:v>
                </c:pt>
                <c:pt idx="225">
                  <c:v>4.7E-2</c:v>
                </c:pt>
                <c:pt idx="226">
                  <c:v>4.7E-2</c:v>
                </c:pt>
                <c:pt idx="227">
                  <c:v>4.5999999999999999E-2</c:v>
                </c:pt>
                <c:pt idx="228">
                  <c:v>4.5999999999999999E-2</c:v>
                </c:pt>
                <c:pt idx="229">
                  <c:v>4.5999999999999999E-2</c:v>
                </c:pt>
                <c:pt idx="230">
                  <c:v>4.5499999999999999E-2</c:v>
                </c:pt>
                <c:pt idx="231">
                  <c:v>4.4999999999999998E-2</c:v>
                </c:pt>
                <c:pt idx="232">
                  <c:v>4.3299999999999998E-2</c:v>
                </c:pt>
                <c:pt idx="233">
                  <c:v>4.0399999999999998E-2</c:v>
                </c:pt>
                <c:pt idx="234">
                  <c:v>3.9800000000000002E-2</c:v>
                </c:pt>
                <c:pt idx="235">
                  <c:v>3.9E-2</c:v>
                </c:pt>
                <c:pt idx="236">
                  <c:v>3.8300000000000001E-2</c:v>
                </c:pt>
                <c:pt idx="237">
                  <c:v>3.6299999999999999E-2</c:v>
                </c:pt>
                <c:pt idx="238">
                  <c:v>3.49E-2</c:v>
                </c:pt>
                <c:pt idx="239">
                  <c:v>3.3000000000000002E-2</c:v>
                </c:pt>
                <c:pt idx="240">
                  <c:v>3.15E-2</c:v>
                </c:pt>
                <c:pt idx="241">
                  <c:v>3.0299999999999997E-2</c:v>
                </c:pt>
                <c:pt idx="242">
                  <c:v>0.03</c:v>
                </c:pt>
                <c:pt idx="243">
                  <c:v>2.9500000000000002E-2</c:v>
                </c:pt>
                <c:pt idx="244">
                  <c:v>2.8300000000000002E-2</c:v>
                </c:pt>
                <c:pt idx="245">
                  <c:v>2.75E-2</c:v>
                </c:pt>
                <c:pt idx="246">
                  <c:v>2.75E-2</c:v>
                </c:pt>
                <c:pt idx="247">
                  <c:v>2.7400000000000004E-2</c:v>
                </c:pt>
                <c:pt idx="248">
                  <c:v>2.7099999999999999E-2</c:v>
                </c:pt>
                <c:pt idx="249">
                  <c:v>2.7000000000000003E-2</c:v>
                </c:pt>
                <c:pt idx="250">
                  <c:v>2.6800000000000001E-2</c:v>
                </c:pt>
                <c:pt idx="251">
                  <c:v>2.6600000000000002E-2</c:v>
                </c:pt>
                <c:pt idx="252">
                  <c:v>2.6700000000000002E-2</c:v>
                </c:pt>
                <c:pt idx="253">
                  <c:v>2.6600000000000002E-2</c:v>
                </c:pt>
                <c:pt idx="254">
                  <c:v>2.6600000000000002E-2</c:v>
                </c:pt>
                <c:pt idx="255">
                  <c:v>2.6600000000000002E-2</c:v>
                </c:pt>
                <c:pt idx="256">
                  <c:v>2.6600000000000002E-2</c:v>
                </c:pt>
                <c:pt idx="257">
                  <c:v>2.6600000000000002E-2</c:v>
                </c:pt>
                <c:pt idx="258">
                  <c:v>2.6600000000000002E-2</c:v>
                </c:pt>
                <c:pt idx="259">
                  <c:v>2.6600000000000002E-2</c:v>
                </c:pt>
                <c:pt idx="260">
                  <c:v>2.6600000000000002E-2</c:v>
                </c:pt>
                <c:pt idx="261">
                  <c:v>2.6600000000000002E-2</c:v>
                </c:pt>
                <c:pt idx="262">
                  <c:v>2.6600000000000002E-2</c:v>
                </c:pt>
                <c:pt idx="263">
                  <c:v>2.6600000000000002E-2</c:v>
                </c:pt>
                <c:pt idx="264">
                  <c:v>2.6600000000000002E-2</c:v>
                </c:pt>
                <c:pt idx="265">
                  <c:v>2.6600000000000002E-2</c:v>
                </c:pt>
                <c:pt idx="266">
                  <c:v>2.6600000000000002E-2</c:v>
                </c:pt>
                <c:pt idx="267">
                  <c:v>2.6600000000000002E-2</c:v>
                </c:pt>
                <c:pt idx="268">
                  <c:v>2.6600000000000002E-2</c:v>
                </c:pt>
                <c:pt idx="269">
                  <c:v>2.6600000000000002E-2</c:v>
                </c:pt>
                <c:pt idx="270">
                  <c:v>2.6600000000000002E-2</c:v>
                </c:pt>
                <c:pt idx="271">
                  <c:v>2.6000000000000002E-2</c:v>
                </c:pt>
                <c:pt idx="272">
                  <c:v>2.6000000000000002E-2</c:v>
                </c:pt>
                <c:pt idx="273">
                  <c:v>2.6099999999999998E-2</c:v>
                </c:pt>
                <c:pt idx="274">
                  <c:v>2.63E-2</c:v>
                </c:pt>
                <c:pt idx="275">
                  <c:v>2.63E-2</c:v>
                </c:pt>
                <c:pt idx="276">
                  <c:v>2.6400000000000003E-2</c:v>
                </c:pt>
                <c:pt idx="277">
                  <c:v>2.6400000000000003E-2</c:v>
                </c:pt>
                <c:pt idx="278">
                  <c:v>2.6400000000000003E-2</c:v>
                </c:pt>
                <c:pt idx="279">
                  <c:v>2.63E-2</c:v>
                </c:pt>
                <c:pt idx="280">
                  <c:v>2.63E-2</c:v>
                </c:pt>
                <c:pt idx="281">
                  <c:v>2.63E-2</c:v>
                </c:pt>
                <c:pt idx="282">
                  <c:v>2.63E-2</c:v>
                </c:pt>
                <c:pt idx="283">
                  <c:v>2.63E-2</c:v>
                </c:pt>
                <c:pt idx="284">
                  <c:v>2.63E-2</c:v>
                </c:pt>
                <c:pt idx="285">
                  <c:v>1.8000000000000002E-2</c:v>
                </c:pt>
                <c:pt idx="286">
                  <c:v>1.83E-2</c:v>
                </c:pt>
                <c:pt idx="287">
                  <c:v>1.83E-2</c:v>
                </c:pt>
                <c:pt idx="288">
                  <c:v>1.83E-2</c:v>
                </c:pt>
                <c:pt idx="289">
                  <c:v>1.83E-2</c:v>
                </c:pt>
                <c:pt idx="290">
                  <c:v>1.7600000000000001E-2</c:v>
                </c:pt>
                <c:pt idx="291">
                  <c:v>1.7600000000000001E-2</c:v>
                </c:pt>
                <c:pt idx="292">
                  <c:v>1.7600000000000001E-2</c:v>
                </c:pt>
                <c:pt idx="293">
                  <c:v>1.7600000000000001E-2</c:v>
                </c:pt>
                <c:pt idx="294">
                  <c:v>1.7600000000000001E-2</c:v>
                </c:pt>
                <c:pt idx="295">
                  <c:v>1.7600000000000001E-2</c:v>
                </c:pt>
                <c:pt idx="296">
                  <c:v>1.7600000000000001E-2</c:v>
                </c:pt>
                <c:pt idx="297">
                  <c:v>1.7600000000000001E-2</c:v>
                </c:pt>
                <c:pt idx="298">
                  <c:v>1.8000000000000002E-2</c:v>
                </c:pt>
                <c:pt idx="299">
                  <c:v>1.7600000000000001E-2</c:v>
                </c:pt>
                <c:pt idx="300">
                  <c:v>1.7600000000000001E-2</c:v>
                </c:pt>
                <c:pt idx="301">
                  <c:v>1.7600000000000001E-2</c:v>
                </c:pt>
                <c:pt idx="302">
                  <c:v>1.7600000000000001E-2</c:v>
                </c:pt>
                <c:pt idx="303">
                  <c:v>1.7600000000000001E-2</c:v>
                </c:pt>
                <c:pt idx="304">
                  <c:v>1.7600000000000001E-2</c:v>
                </c:pt>
                <c:pt idx="305">
                  <c:v>1.7600000000000001E-2</c:v>
                </c:pt>
                <c:pt idx="306">
                  <c:v>1.7600000000000001E-2</c:v>
                </c:pt>
                <c:pt idx="307">
                  <c:v>1.7600000000000001E-2</c:v>
                </c:pt>
                <c:pt idx="308">
                  <c:v>1.7600000000000001E-2</c:v>
                </c:pt>
                <c:pt idx="309">
                  <c:v>1.7600000000000001E-2</c:v>
                </c:pt>
                <c:pt idx="310">
                  <c:v>1.7600000000000001E-2</c:v>
                </c:pt>
                <c:pt idx="311">
                  <c:v>1.7600000000000001E-2</c:v>
                </c:pt>
                <c:pt idx="312">
                  <c:v>1.7600000000000001E-2</c:v>
                </c:pt>
                <c:pt idx="313">
                  <c:v>1.7600000000000001E-2</c:v>
                </c:pt>
                <c:pt idx="314">
                  <c:v>1.7600000000000001E-2</c:v>
                </c:pt>
                <c:pt idx="315">
                  <c:v>1.7600000000000001E-2</c:v>
                </c:pt>
                <c:pt idx="316">
                  <c:v>1.7600000000000001E-2</c:v>
                </c:pt>
                <c:pt idx="317">
                  <c:v>1.7600000000000001E-2</c:v>
                </c:pt>
                <c:pt idx="318">
                  <c:v>1.7600000000000001E-2</c:v>
                </c:pt>
                <c:pt idx="319">
                  <c:v>1.7600000000000001E-2</c:v>
                </c:pt>
                <c:pt idx="320">
                  <c:v>1.7600000000000001E-2</c:v>
                </c:pt>
                <c:pt idx="321">
                  <c:v>1.7600000000000001E-2</c:v>
                </c:pt>
                <c:pt idx="322">
                  <c:v>1.7600000000000001E-2</c:v>
                </c:pt>
                <c:pt idx="323">
                  <c:v>1.7600000000000001E-2</c:v>
                </c:pt>
                <c:pt idx="324">
                  <c:v>1.7600000000000001E-2</c:v>
                </c:pt>
                <c:pt idx="325">
                  <c:v>1.7600000000000001E-2</c:v>
                </c:pt>
                <c:pt idx="326">
                  <c:v>1.7600000000000001E-2</c:v>
                </c:pt>
                <c:pt idx="327">
                  <c:v>1.7600000000000001E-2</c:v>
                </c:pt>
                <c:pt idx="328">
                  <c:v>1.8000000000000002E-2</c:v>
                </c:pt>
                <c:pt idx="329">
                  <c:v>1.7600000000000001E-2</c:v>
                </c:pt>
                <c:pt idx="330">
                  <c:v>1.7600000000000001E-2</c:v>
                </c:pt>
                <c:pt idx="331">
                  <c:v>1.8100000000000002E-2</c:v>
                </c:pt>
                <c:pt idx="332">
                  <c:v>0.02</c:v>
                </c:pt>
                <c:pt idx="333">
                  <c:v>0.02</c:v>
                </c:pt>
                <c:pt idx="334">
                  <c:v>0.02</c:v>
                </c:pt>
                <c:pt idx="335">
                  <c:v>0.02</c:v>
                </c:pt>
                <c:pt idx="336">
                  <c:v>0.02</c:v>
                </c:pt>
                <c:pt idx="337">
                  <c:v>0.02</c:v>
                </c:pt>
                <c:pt idx="338">
                  <c:v>0.02</c:v>
                </c:pt>
                <c:pt idx="339">
                  <c:v>0.02</c:v>
                </c:pt>
                <c:pt idx="340">
                  <c:v>0.02</c:v>
                </c:pt>
                <c:pt idx="341">
                  <c:v>0.02</c:v>
                </c:pt>
                <c:pt idx="342">
                  <c:v>0.02</c:v>
                </c:pt>
                <c:pt idx="343">
                  <c:v>0.02</c:v>
                </c:pt>
                <c:pt idx="344">
                  <c:v>0.02</c:v>
                </c:pt>
                <c:pt idx="345">
                  <c:v>0.02</c:v>
                </c:pt>
                <c:pt idx="346">
                  <c:v>0.02</c:v>
                </c:pt>
                <c:pt idx="347">
                  <c:v>0.02</c:v>
                </c:pt>
                <c:pt idx="348">
                  <c:v>0.02</c:v>
                </c:pt>
                <c:pt idx="349">
                  <c:v>0.02</c:v>
                </c:pt>
                <c:pt idx="350">
                  <c:v>0.02</c:v>
                </c:pt>
                <c:pt idx="351">
                  <c:v>0.02</c:v>
                </c:pt>
                <c:pt idx="352">
                  <c:v>0.02</c:v>
                </c:pt>
                <c:pt idx="353">
                  <c:v>0.02</c:v>
                </c:pt>
                <c:pt idx="354">
                  <c:v>0.02</c:v>
                </c:pt>
                <c:pt idx="355">
                  <c:v>0.02</c:v>
                </c:pt>
                <c:pt idx="356">
                  <c:v>0.02</c:v>
                </c:pt>
                <c:pt idx="357">
                  <c:v>0.02</c:v>
                </c:pt>
                <c:pt idx="358">
                  <c:v>0.02</c:v>
                </c:pt>
                <c:pt idx="359">
                  <c:v>0.02</c:v>
                </c:pt>
                <c:pt idx="360">
                  <c:v>0.02</c:v>
                </c:pt>
                <c:pt idx="361">
                  <c:v>0.02</c:v>
                </c:pt>
                <c:pt idx="362">
                  <c:v>0.02</c:v>
                </c:pt>
                <c:pt idx="363">
                  <c:v>0.02</c:v>
                </c:pt>
                <c:pt idx="364">
                  <c:v>0.02</c:v>
                </c:pt>
                <c:pt idx="365">
                  <c:v>0.02</c:v>
                </c:pt>
                <c:pt idx="366">
                  <c:v>0.02</c:v>
                </c:pt>
                <c:pt idx="367">
                  <c:v>0.02</c:v>
                </c:pt>
                <c:pt idx="368">
                  <c:v>0.02</c:v>
                </c:pt>
                <c:pt idx="369">
                  <c:v>0.02</c:v>
                </c:pt>
                <c:pt idx="370">
                  <c:v>0.02</c:v>
                </c:pt>
                <c:pt idx="371">
                  <c:v>0.02</c:v>
                </c:pt>
                <c:pt idx="372">
                  <c:v>0.02</c:v>
                </c:pt>
                <c:pt idx="373">
                  <c:v>0.02</c:v>
                </c:pt>
                <c:pt idx="374">
                  <c:v>0.02</c:v>
                </c:pt>
                <c:pt idx="375">
                  <c:v>0.02</c:v>
                </c:pt>
                <c:pt idx="376">
                  <c:v>0.02</c:v>
                </c:pt>
                <c:pt idx="377">
                  <c:v>0.02</c:v>
                </c:pt>
                <c:pt idx="378">
                  <c:v>0.02</c:v>
                </c:pt>
                <c:pt idx="379">
                  <c:v>0.02</c:v>
                </c:pt>
                <c:pt idx="380">
                  <c:v>0.02</c:v>
                </c:pt>
                <c:pt idx="381">
                  <c:v>0.02</c:v>
                </c:pt>
                <c:pt idx="382">
                  <c:v>0.02</c:v>
                </c:pt>
                <c:pt idx="383">
                  <c:v>0.02</c:v>
                </c:pt>
                <c:pt idx="384">
                  <c:v>0.02</c:v>
                </c:pt>
                <c:pt idx="385">
                  <c:v>0.02</c:v>
                </c:pt>
                <c:pt idx="386">
                  <c:v>0.02</c:v>
                </c:pt>
                <c:pt idx="387">
                  <c:v>0.02</c:v>
                </c:pt>
                <c:pt idx="388">
                  <c:v>0.02</c:v>
                </c:pt>
                <c:pt idx="389">
                  <c:v>0.02</c:v>
                </c:pt>
                <c:pt idx="390">
                  <c:v>0.02</c:v>
                </c:pt>
                <c:pt idx="391">
                  <c:v>0.02</c:v>
                </c:pt>
                <c:pt idx="392">
                  <c:v>0.02</c:v>
                </c:pt>
                <c:pt idx="393">
                  <c:v>0.02</c:v>
                </c:pt>
                <c:pt idx="394">
                  <c:v>0.02</c:v>
                </c:pt>
                <c:pt idx="395">
                  <c:v>0.02</c:v>
                </c:pt>
                <c:pt idx="396">
                  <c:v>0.02</c:v>
                </c:pt>
                <c:pt idx="397">
                  <c:v>0.02</c:v>
                </c:pt>
                <c:pt idx="398">
                  <c:v>0.02</c:v>
                </c:pt>
                <c:pt idx="399">
                  <c:v>0.02</c:v>
                </c:pt>
                <c:pt idx="400">
                  <c:v>0.02</c:v>
                </c:pt>
                <c:pt idx="401">
                  <c:v>0.02</c:v>
                </c:pt>
                <c:pt idx="402">
                  <c:v>0.02</c:v>
                </c:pt>
                <c:pt idx="403">
                  <c:v>0.02</c:v>
                </c:pt>
                <c:pt idx="404">
                  <c:v>0.02</c:v>
                </c:pt>
                <c:pt idx="405">
                  <c:v>0.02</c:v>
                </c:pt>
                <c:pt idx="406">
                  <c:v>0.02</c:v>
                </c:pt>
                <c:pt idx="407">
                  <c:v>0.02</c:v>
                </c:pt>
                <c:pt idx="408">
                  <c:v>0.02</c:v>
                </c:pt>
                <c:pt idx="409">
                  <c:v>0.02</c:v>
                </c:pt>
                <c:pt idx="410">
                  <c:v>0.02</c:v>
                </c:pt>
                <c:pt idx="411">
                  <c:v>0.02</c:v>
                </c:pt>
                <c:pt idx="412">
                  <c:v>0.02</c:v>
                </c:pt>
                <c:pt idx="413">
                  <c:v>0.02</c:v>
                </c:pt>
                <c:pt idx="414">
                  <c:v>0.02</c:v>
                </c:pt>
                <c:pt idx="415">
                  <c:v>0.02</c:v>
                </c:pt>
                <c:pt idx="416">
                  <c:v>0.02</c:v>
                </c:pt>
                <c:pt idx="417">
                  <c:v>0.02</c:v>
                </c:pt>
                <c:pt idx="418">
                  <c:v>0.02</c:v>
                </c:pt>
                <c:pt idx="419">
                  <c:v>0.02</c:v>
                </c:pt>
                <c:pt idx="420">
                  <c:v>0.02</c:v>
                </c:pt>
                <c:pt idx="421">
                  <c:v>0.02</c:v>
                </c:pt>
                <c:pt idx="422">
                  <c:v>0.02</c:v>
                </c:pt>
                <c:pt idx="423">
                  <c:v>0.02</c:v>
                </c:pt>
                <c:pt idx="424">
                  <c:v>0.02</c:v>
                </c:pt>
                <c:pt idx="425">
                  <c:v>1.9800000000000002E-2</c:v>
                </c:pt>
                <c:pt idx="426">
                  <c:v>1.9800000000000002E-2</c:v>
                </c:pt>
                <c:pt idx="427">
                  <c:v>1.9800000000000002E-2</c:v>
                </c:pt>
                <c:pt idx="428">
                  <c:v>1.9699999999999999E-2</c:v>
                </c:pt>
                <c:pt idx="429">
                  <c:v>1.9800000000000002E-2</c:v>
                </c:pt>
                <c:pt idx="430">
                  <c:v>0.02</c:v>
                </c:pt>
                <c:pt idx="431">
                  <c:v>0.02</c:v>
                </c:pt>
                <c:pt idx="432">
                  <c:v>1.9800000000000002E-2</c:v>
                </c:pt>
                <c:pt idx="433" formatCode="General">
                  <c:v>0</c:v>
                </c:pt>
                <c:pt idx="435">
                  <c:v>8.6599999999999996E-2</c:v>
                </c:pt>
                <c:pt idx="436">
                  <c:v>6.9199999999999998E-2</c:v>
                </c:pt>
                <c:pt idx="437">
                  <c:v>0.1016</c:v>
                </c:pt>
                <c:pt idx="438">
                  <c:v>7.2499999999999995E-2</c:v>
                </c:pt>
                <c:pt idx="439">
                  <c:v>5.9200000000000003E-2</c:v>
                </c:pt>
                <c:pt idx="440">
                  <c:v>6.2400000000000004E-2</c:v>
                </c:pt>
                <c:pt idx="441">
                  <c:v>6.9900000000000004E-2</c:v>
                </c:pt>
                <c:pt idx="442">
                  <c:v>9.8699999999999996E-2</c:v>
                </c:pt>
                <c:pt idx="443">
                  <c:v>0.1012</c:v>
                </c:pt>
                <c:pt idx="444">
                  <c:v>0.1103</c:v>
                </c:pt>
                <c:pt idx="445">
                  <c:v>0.1366</c:v>
                </c:pt>
                <c:pt idx="446">
                  <c:v>0.15329999999999999</c:v>
                </c:pt>
                <c:pt idx="447">
                  <c:v>0.12539999999999998</c:v>
                </c:pt>
                <c:pt idx="448">
                  <c:v>0.15310000000000001</c:v>
                </c:pt>
                <c:pt idx="449">
                  <c:v>0.12520000000000001</c:v>
                </c:pt>
                <c:pt idx="450">
                  <c:v>0.1148</c:v>
                </c:pt>
                <c:pt idx="451">
                  <c:v>0.17180000000000001</c:v>
                </c:pt>
                <c:pt idx="452">
                  <c:v>0.14580000000000001</c:v>
                </c:pt>
                <c:pt idx="453">
                  <c:v>0.12570000000000001</c:v>
                </c:pt>
                <c:pt idx="454">
                  <c:v>0.10199999999999999</c:v>
                </c:pt>
                <c:pt idx="455">
                  <c:v>0.1186</c:v>
                </c:pt>
                <c:pt idx="456">
                  <c:v>0.19820000000000002</c:v>
                </c:pt>
                <c:pt idx="457">
                  <c:v>8.9399999999999993E-2</c:v>
                </c:pt>
                <c:pt idx="458">
                  <c:v>7.0099999999999996E-2</c:v>
                </c:pt>
                <c:pt idx="459">
                  <c:v>4.8499999999999995E-2</c:v>
                </c:pt>
                <c:pt idx="460">
                  <c:v>2.46E-2</c:v>
                </c:pt>
                <c:pt idx="461">
                  <c:v>5.0499999999999996E-2</c:v>
                </c:pt>
                <c:pt idx="462">
                  <c:v>4.99E-2</c:v>
                </c:pt>
                <c:pt idx="463">
                  <c:v>7.2800000000000004E-2</c:v>
                </c:pt>
                <c:pt idx="464">
                  <c:v>6.3799999999999996E-2</c:v>
                </c:pt>
                <c:pt idx="465">
                  <c:v>6.5599999999999992E-2</c:v>
                </c:pt>
                <c:pt idx="466">
                  <c:v>0.11371602958189159</c:v>
                </c:pt>
                <c:pt idx="467">
                  <c:v>8.9606183994690891E-2</c:v>
                </c:pt>
                <c:pt idx="468">
                  <c:v>2.9758211850215252E-2</c:v>
                </c:pt>
                <c:pt idx="469">
                  <c:v>1.910444472481428E-2</c:v>
                </c:pt>
                <c:pt idx="470">
                  <c:v>2.0836366590032053E-2</c:v>
                </c:pt>
                <c:pt idx="471">
                  <c:v>2.2354082042611117E-2</c:v>
                </c:pt>
                <c:pt idx="472">
                  <c:v>3.4019555192961147E-2</c:v>
                </c:pt>
                <c:pt idx="473">
                  <c:v>2.6346074876687921E-2</c:v>
                </c:pt>
                <c:pt idx="474">
                  <c:v>1.7958062836306739E-2</c:v>
                </c:pt>
                <c:pt idx="475">
                  <c:v>2.1594874876723867E-2</c:v>
                </c:pt>
                <c:pt idx="476">
                  <c:v>2.7906641041735278E-2</c:v>
                </c:pt>
                <c:pt idx="477">
                  <c:v>2.0622345979837968E-2</c:v>
                </c:pt>
                <c:pt idx="478">
                  <c:v>2.3802706030744521E-2</c:v>
                </c:pt>
                <c:pt idx="479">
                  <c:v>2.0923660212822295E-2</c:v>
                </c:pt>
                <c:pt idx="480">
                  <c:v>2.8310509693130152E-2</c:v>
                </c:pt>
                <c:pt idx="481">
                  <c:v>2.1138723124479106E-2</c:v>
                </c:pt>
                <c:pt idx="482">
                  <c:v>1.3563085747962977E-2</c:v>
                </c:pt>
                <c:pt idx="483">
                  <c:v>1.3226773297029058E-2</c:v>
                </c:pt>
                <c:pt idx="484">
                  <c:v>2.4519005274903867E-2</c:v>
                </c:pt>
                <c:pt idx="485">
                  <c:v>2.5060220906021377E-2</c:v>
                </c:pt>
                <c:pt idx="486">
                  <c:v>1.5612188642761593E-2</c:v>
                </c:pt>
                <c:pt idx="487">
                  <c:v>1.1196044550137521E-2</c:v>
                </c:pt>
                <c:pt idx="488">
                  <c:v>8.7017114337696704E-3</c:v>
                </c:pt>
                <c:pt idx="489">
                  <c:v>1.0141749526606729E-2</c:v>
                </c:pt>
                <c:pt idx="490">
                  <c:v>6.1981643269941019E-3</c:v>
                </c:pt>
                <c:pt idx="491">
                  <c:v>4.1812995655929304E-3</c:v>
                </c:pt>
                <c:pt idx="492">
                  <c:v>6.4545375291153503E-3</c:v>
                </c:pt>
                <c:pt idx="493">
                  <c:v>1.3689393676272626E-2</c:v>
                </c:pt>
                <c:pt idx="494">
                  <c:v>7.7798780063676343E-3</c:v>
                </c:pt>
                <c:pt idx="495">
                  <c:v>7.5468132110653686E-3</c:v>
                </c:pt>
                <c:pt idx="496">
                  <c:v>6.0040213132722779E-3</c:v>
                </c:pt>
                <c:pt idx="497">
                  <c:v>3.5766756721235843E-3</c:v>
                </c:pt>
                <c:pt idx="498">
                  <c:v>7.3899256422852002E-3</c:v>
                </c:pt>
                <c:pt idx="499">
                  <c:v>1.039798753812326E-2</c:v>
                </c:pt>
                <c:pt idx="500">
                  <c:v>9.6039849314976753E-3</c:v>
                </c:pt>
                <c:pt idx="501">
                  <c:v>4.5160895935965261E-3</c:v>
                </c:pt>
                <c:pt idx="502">
                  <c:v>7.5764215176812007E-3</c:v>
                </c:pt>
                <c:pt idx="503">
                  <c:v>1.3837968488782276E-2</c:v>
                </c:pt>
                <c:pt idx="504">
                  <c:v>1.5672530701730161E-2</c:v>
                </c:pt>
                <c:pt idx="505">
                  <c:v>9.8508131404022418E-3</c:v>
                </c:pt>
                <c:pt idx="506">
                  <c:v>5.5873447387154232E-3</c:v>
                </c:pt>
                <c:pt idx="507">
                  <c:v>3.7201616119629266E-3</c:v>
                </c:pt>
                <c:pt idx="508">
                  <c:v>4.7346600435315706E-3</c:v>
                </c:pt>
                <c:pt idx="509">
                  <c:v>2.9934947891771717E-3</c:v>
                </c:pt>
                <c:pt idx="510">
                  <c:v>5.8648905287757144E-3</c:v>
                </c:pt>
                <c:pt idx="511">
                  <c:v>6.3857847702634982E-3</c:v>
                </c:pt>
                <c:pt idx="512">
                  <c:v>3.9702459778917874E-3</c:v>
                </c:pt>
                <c:pt idx="513">
                  <c:v>5.9119294569041783E-3</c:v>
                </c:pt>
                <c:pt idx="514">
                  <c:v>8.4028658750529596E-3</c:v>
                </c:pt>
                <c:pt idx="515">
                  <c:v>6.3558231365658212E-3</c:v>
                </c:pt>
                <c:pt idx="516">
                  <c:v>4.4491389445193768E-3</c:v>
                </c:pt>
                <c:pt idx="517">
                  <c:v>2.7928997348871075E-3</c:v>
                </c:pt>
                <c:pt idx="518">
                  <c:v>6.5769343037042601E-3</c:v>
                </c:pt>
                <c:pt idx="519">
                  <c:v>5.2883426099603545E-3</c:v>
                </c:pt>
                <c:pt idx="520">
                  <c:v>5.6925708207554802E-3</c:v>
                </c:pt>
                <c:pt idx="521">
                  <c:v>5.7856727073699547E-3</c:v>
                </c:pt>
                <c:pt idx="522">
                  <c:v>7.3676407175475847E-3</c:v>
                </c:pt>
                <c:pt idx="523">
                  <c:v>7.449621008474289E-3</c:v>
                </c:pt>
                <c:pt idx="524">
                  <c:v>5.1553126997237134E-3</c:v>
                </c:pt>
                <c:pt idx="525">
                  <c:v>9.8897457507830279E-3</c:v>
                </c:pt>
                <c:pt idx="526">
                  <c:v>1.0559838993376574E-2</c:v>
                </c:pt>
                <c:pt idx="527">
                  <c:v>1.2782435242961767E-2</c:v>
                </c:pt>
                <c:pt idx="528">
                  <c:v>7.1476717112400282E-3</c:v>
                </c:pt>
                <c:pt idx="529">
                  <c:v>6.0303571429242151E-3</c:v>
                </c:pt>
                <c:pt idx="530">
                  <c:v>2.1011207979592109E-2</c:v>
                </c:pt>
                <c:pt idx="531">
                  <c:v>1.6251632222748547E-2</c:v>
                </c:pt>
                <c:pt idx="532">
                  <c:v>1.0576364460240309E-2</c:v>
                </c:pt>
                <c:pt idx="533">
                  <c:v>7.7276347510846785E-3</c:v>
                </c:pt>
                <c:pt idx="534">
                  <c:v>4.615080715404579E-3</c:v>
                </c:pt>
                <c:pt idx="535">
                  <c:v>1.2374766226632229E-2</c:v>
                </c:pt>
                <c:pt idx="536">
                  <c:v>1.1861744871012207E-2</c:v>
                </c:pt>
                <c:pt idx="537">
                  <c:v>1.2934922955106285E-2</c:v>
                </c:pt>
                <c:pt idx="538">
                  <c:v>1.1341036459276288E-2</c:v>
                </c:pt>
                <c:pt idx="539">
                  <c:v>9.3262700890922017E-3</c:v>
                </c:pt>
                <c:pt idx="540">
                  <c:v>6.8476955318361975E-3</c:v>
                </c:pt>
                <c:pt idx="541">
                  <c:v>1.2110510211709426E-2</c:v>
                </c:pt>
                <c:pt idx="542">
                  <c:v>1.5387090962969674E-2</c:v>
                </c:pt>
                <c:pt idx="543">
                  <c:v>1.8310535329965349E-2</c:v>
                </c:pt>
                <c:pt idx="544">
                  <c:v>1.1987073732778308E-2</c:v>
                </c:pt>
                <c:pt idx="545">
                  <c:v>1.674453624487594E-2</c:v>
                </c:pt>
                <c:pt idx="546">
                  <c:v>2.5761015538988886E-2</c:v>
                </c:pt>
                <c:pt idx="547">
                  <c:v>2.6386266073923983E-2</c:v>
                </c:pt>
                <c:pt idx="548">
                  <c:v>1.5278198625170637E-2</c:v>
                </c:pt>
                <c:pt idx="549">
                  <c:v>1.1863645725547685E-2</c:v>
                </c:pt>
                <c:pt idx="550">
                  <c:v>1.7980675320557415E-2</c:v>
                </c:pt>
                <c:pt idx="551">
                  <c:v>1.1972142528674739E-2</c:v>
                </c:pt>
                <c:pt idx="552">
                  <c:v>8.3192864971516588E-3</c:v>
                </c:pt>
                <c:pt idx="553">
                  <c:v>8.9119273021506119E-3</c:v>
                </c:pt>
                <c:pt idx="554">
                  <c:v>7.6640794303740557E-3</c:v>
                </c:pt>
                <c:pt idx="555">
                  <c:v>6.9616091935226524E-3</c:v>
                </c:pt>
                <c:pt idx="556">
                  <c:v>7.4637955841584894E-3</c:v>
                </c:pt>
                <c:pt idx="557">
                  <c:v>8.770216134956826E-3</c:v>
                </c:pt>
                <c:pt idx="558">
                  <c:v>6.2158052093949203E-3</c:v>
                </c:pt>
                <c:pt idx="559">
                  <c:v>5.7169807183208264E-3</c:v>
                </c:pt>
                <c:pt idx="560">
                  <c:v>1.0414632170933058E-2</c:v>
                </c:pt>
                <c:pt idx="561">
                  <c:v>9.0254276277538879E-3</c:v>
                </c:pt>
                <c:pt idx="562">
                  <c:v>9.725554583095047E-3</c:v>
                </c:pt>
                <c:pt idx="563">
                  <c:v>8.9488656608418451E-3</c:v>
                </c:pt>
                <c:pt idx="564">
                  <c:v>1.2199238217768731E-2</c:v>
                </c:pt>
                <c:pt idx="565">
                  <c:v>9.4853637322055481E-3</c:v>
                </c:pt>
                <c:pt idx="566">
                  <c:v>2.0070191526258326E-2</c:v>
                </c:pt>
                <c:pt idx="567">
                  <c:v>2.2042060502388341E-2</c:v>
                </c:pt>
                <c:pt idx="568">
                  <c:v>1.6255891193692005E-2</c:v>
                </c:pt>
                <c:pt idx="569">
                  <c:v>1.8846289231072625E-2</c:v>
                </c:pt>
                <c:pt idx="570">
                  <c:v>1.3874008636879492E-2</c:v>
                </c:pt>
                <c:pt idx="571">
                  <c:v>1.1868604931371221E-2</c:v>
                </c:pt>
                <c:pt idx="572">
                  <c:v>8.2516139825295886E-3</c:v>
                </c:pt>
                <c:pt idx="573">
                  <c:v>4.0720461084995498E-3</c:v>
                </c:pt>
                <c:pt idx="574">
                  <c:v>4.042409368041424E-3</c:v>
                </c:pt>
                <c:pt idx="575">
                  <c:v>5.7750019744145257E-3</c:v>
                </c:pt>
                <c:pt idx="576">
                  <c:v>8.0774411094509373E-3</c:v>
                </c:pt>
                <c:pt idx="577">
                  <c:v>1.2079394798387424E-2</c:v>
                </c:pt>
                <c:pt idx="578">
                  <c:v>1.2355455442260001E-2</c:v>
                </c:pt>
                <c:pt idx="579">
                  <c:v>9.5412093960652727E-3</c:v>
                </c:pt>
                <c:pt idx="580">
                  <c:v>8.0426156020515643E-3</c:v>
                </c:pt>
                <c:pt idx="581">
                  <c:v>7.633555352298549E-3</c:v>
                </c:pt>
                <c:pt idx="582">
                  <c:v>1.0163082569779418E-2</c:v>
                </c:pt>
                <c:pt idx="583">
                  <c:v>1.180743742060324E-2</c:v>
                </c:pt>
                <c:pt idx="584">
                  <c:v>1.0005033175405766E-2</c:v>
                </c:pt>
                <c:pt idx="585">
                  <c:v>7.3835208881895412E-3</c:v>
                </c:pt>
                <c:pt idx="586">
                  <c:v>9.4004797486529831E-3</c:v>
                </c:pt>
                <c:pt idx="587">
                  <c:v>7.4386993998720209E-3</c:v>
                </c:pt>
                <c:pt idx="588">
                  <c:v>5.89817085536503E-3</c:v>
                </c:pt>
                <c:pt idx="589">
                  <c:v>5.3801439641606294E-3</c:v>
                </c:pt>
                <c:pt idx="590">
                  <c:v>5.2578655418162703E-3</c:v>
                </c:pt>
                <c:pt idx="591">
                  <c:v>5.3953709694762849E-3</c:v>
                </c:pt>
                <c:pt idx="592">
                  <c:v>3.8007233813252008E-3</c:v>
                </c:pt>
                <c:pt idx="593">
                  <c:v>5.3437880754455651E-3</c:v>
                </c:pt>
                <c:pt idx="594">
                  <c:v>4.9430780648972448E-3</c:v>
                </c:pt>
                <c:pt idx="595">
                  <c:v>8.4221642047993366E-3</c:v>
                </c:pt>
                <c:pt idx="596">
                  <c:v>1.1975934843231546E-2</c:v>
                </c:pt>
                <c:pt idx="597">
                  <c:v>1.0926196321082084E-2</c:v>
                </c:pt>
                <c:pt idx="598">
                  <c:v>5.5342303319427209E-3</c:v>
                </c:pt>
                <c:pt idx="599">
                  <c:v>7.2113941875902813E-3</c:v>
                </c:pt>
                <c:pt idx="600">
                  <c:v>8.1924282083219516E-3</c:v>
                </c:pt>
                <c:pt idx="601">
                  <c:v>1.0565471984355224E-2</c:v>
                </c:pt>
                <c:pt idx="602">
                  <c:v>8.3171478334065491E-3</c:v>
                </c:pt>
                <c:pt idx="603">
                  <c:v>7.5180525610348114E-3</c:v>
                </c:pt>
                <c:pt idx="604">
                  <c:v>6.1200460961562111E-3</c:v>
                </c:pt>
                <c:pt idx="605">
                  <c:v>8.1842122671686376E-3</c:v>
                </c:pt>
                <c:pt idx="606">
                  <c:v>7.8291433517072486E-3</c:v>
                </c:pt>
                <c:pt idx="607">
                  <c:v>5.8885313137106189E-3</c:v>
                </c:pt>
                <c:pt idx="608">
                  <c:v>7.9397081159950575E-3</c:v>
                </c:pt>
                <c:pt idx="609">
                  <c:v>7.5614988519498464E-3</c:v>
                </c:pt>
                <c:pt idx="610">
                  <c:v>7.799346429051471E-3</c:v>
                </c:pt>
                <c:pt idx="611">
                  <c:v>6.6941118556577738E-3</c:v>
                </c:pt>
                <c:pt idx="612">
                  <c:v>4.7523377047305583E-3</c:v>
                </c:pt>
                <c:pt idx="613">
                  <c:v>7.4390310507350035E-3</c:v>
                </c:pt>
                <c:pt idx="614">
                  <c:v>5.8277600503145325E-3</c:v>
                </c:pt>
                <c:pt idx="615">
                  <c:v>5.5414938227696768E-3</c:v>
                </c:pt>
                <c:pt idx="616">
                  <c:v>5.6960085185634723E-3</c:v>
                </c:pt>
                <c:pt idx="617">
                  <c:v>4.5400924950445088E-3</c:v>
                </c:pt>
                <c:pt idx="618">
                  <c:v>1.6002400008212285E-2</c:v>
                </c:pt>
                <c:pt idx="619">
                  <c:v>6.0180425332781217E-3</c:v>
                </c:pt>
                <c:pt idx="620">
                  <c:v>4.9793552485502919E-3</c:v>
                </c:pt>
                <c:pt idx="621">
                  <c:v>6.9780622142671753E-3</c:v>
                </c:pt>
                <c:pt idx="622">
                  <c:v>8.9900909489988041E-3</c:v>
                </c:pt>
                <c:pt idx="623">
                  <c:v>7.4098728970086172E-3</c:v>
                </c:pt>
                <c:pt idx="624">
                  <c:v>8.348170222247835E-3</c:v>
                </c:pt>
                <c:pt idx="625">
                  <c:v>5.0644573223951935E-3</c:v>
                </c:pt>
                <c:pt idx="626">
                  <c:v>5.0769961314010605E-3</c:v>
                </c:pt>
                <c:pt idx="627">
                  <c:v>5.5188384558708123E-3</c:v>
                </c:pt>
                <c:pt idx="628">
                  <c:v>4.469609598613416E-3</c:v>
                </c:pt>
                <c:pt idx="629">
                  <c:v>6.1066626658976154E-3</c:v>
                </c:pt>
                <c:pt idx="630">
                  <c:v>7.8817452579549221E-3</c:v>
                </c:pt>
                <c:pt idx="631">
                  <c:v>6.7588680582178866E-3</c:v>
                </c:pt>
                <c:pt idx="632">
                  <c:v>4.103137737126626E-3</c:v>
                </c:pt>
                <c:pt idx="633">
                  <c:v>3.9593614018474292E-3</c:v>
                </c:pt>
                <c:pt idx="634">
                  <c:v>5.0333480681906259E-3</c:v>
                </c:pt>
                <c:pt idx="635">
                  <c:v>4.5759204726382643E-3</c:v>
                </c:pt>
                <c:pt idx="636">
                  <c:v>5.5117847874161519E-3</c:v>
                </c:pt>
                <c:pt idx="637">
                  <c:v>4.8930300917313686E-3</c:v>
                </c:pt>
                <c:pt idx="638">
                  <c:v>5.5222043197199399E-3</c:v>
                </c:pt>
                <c:pt idx="639">
                  <c:v>5.0787951387813134E-3</c:v>
                </c:pt>
                <c:pt idx="640">
                  <c:v>5.284964482439574E-3</c:v>
                </c:pt>
                <c:pt idx="641">
                  <c:v>5.8718673613207071E-3</c:v>
                </c:pt>
                <c:pt idx="642">
                  <c:v>3.5559519617462273E-3</c:v>
                </c:pt>
                <c:pt idx="643">
                  <c:v>3.5702671586005713E-3</c:v>
                </c:pt>
                <c:pt idx="644">
                  <c:v>3.5819564709925712E-3</c:v>
                </c:pt>
                <c:pt idx="645">
                  <c:v>2.9662213152116474E-3</c:v>
                </c:pt>
                <c:pt idx="646">
                  <c:v>2.6036468353613546E-3</c:v>
                </c:pt>
                <c:pt idx="647">
                  <c:v>2.9372542474367571E-3</c:v>
                </c:pt>
                <c:pt idx="648">
                  <c:v>1.5618344018223532E-3</c:v>
                </c:pt>
                <c:pt idx="649">
                  <c:v>1.6370770919608836E-3</c:v>
                </c:pt>
                <c:pt idx="650">
                  <c:v>3.3358997473811772E-3</c:v>
                </c:pt>
                <c:pt idx="651">
                  <c:v>4.8894951497514601E-3</c:v>
                </c:pt>
                <c:pt idx="652">
                  <c:v>2.1268795574251437E-3</c:v>
                </c:pt>
                <c:pt idx="653">
                  <c:v>2.0674713517126637E-3</c:v>
                </c:pt>
                <c:pt idx="654">
                  <c:v>1.9782062334945142E-3</c:v>
                </c:pt>
                <c:pt idx="655">
                  <c:v>3.3778586525229693E-3</c:v>
                </c:pt>
                <c:pt idx="656">
                  <c:v>5.8580995810794505E-3</c:v>
                </c:pt>
                <c:pt idx="657">
                  <c:v>5.2276496906108298E-3</c:v>
                </c:pt>
                <c:pt idx="658">
                  <c:v>5.4355891304179909E-3</c:v>
                </c:pt>
                <c:pt idx="659">
                  <c:v>4.6486495878319701E-3</c:v>
                </c:pt>
                <c:pt idx="660">
                  <c:v>7.4947204724592487E-3</c:v>
                </c:pt>
                <c:pt idx="661">
                  <c:v>3.9980740854311057E-3</c:v>
                </c:pt>
                <c:pt idx="662">
                  <c:v>1.9711291234288564E-3</c:v>
                </c:pt>
                <c:pt idx="663">
                  <c:v>2.1459117087555967E-3</c:v>
                </c:pt>
                <c:pt idx="664">
                  <c:v>1.6485593162889757E-3</c:v>
                </c:pt>
                <c:pt idx="665">
                  <c:v>1.1602673317861211E-3</c:v>
                </c:pt>
                <c:pt idx="666">
                  <c:v>2.0921030085738015E-3</c:v>
                </c:pt>
                <c:pt idx="667">
                  <c:v>1.9057341044013444E-3</c:v>
                </c:pt>
                <c:pt idx="668">
                  <c:v>1.9442380285640663E-3</c:v>
                </c:pt>
                <c:pt idx="669">
                  <c:v>2.6747811157066927E-3</c:v>
                </c:pt>
                <c:pt idx="670">
                  <c:v>1.7620595386776019E-3</c:v>
                </c:pt>
                <c:pt idx="671">
                  <c:v>7.405056007259019E-3</c:v>
                </c:pt>
                <c:pt idx="672">
                  <c:v>2.9594933074883097E-3</c:v>
                </c:pt>
                <c:pt idx="673">
                  <c:v>2.8721715986993312E-3</c:v>
                </c:pt>
                <c:pt idx="674">
                  <c:v>2.5140225554000427E-3</c:v>
                </c:pt>
                <c:pt idx="675">
                  <c:v>1.6407132394716457E-3</c:v>
                </c:pt>
                <c:pt idx="676">
                  <c:v>1.4406505898867112E-3</c:v>
                </c:pt>
                <c:pt idx="677">
                  <c:v>1.3346107279002888E-3</c:v>
                </c:pt>
                <c:pt idx="678">
                  <c:v>5.7699796916012517E-3</c:v>
                </c:pt>
                <c:pt idx="679">
                  <c:v>7.4571762680179336E-3</c:v>
                </c:pt>
                <c:pt idx="680">
                  <c:v>2.2269922323188145E-3</c:v>
                </c:pt>
                <c:pt idx="681">
                  <c:v>1.2915824431272295E-3</c:v>
                </c:pt>
                <c:pt idx="682">
                  <c:v>1.5847997178808574E-3</c:v>
                </c:pt>
                <c:pt idx="683">
                  <c:v>4.0736496394180814E-3</c:v>
                </c:pt>
                <c:pt idx="684">
                  <c:v>1.842953741002329E-3</c:v>
                </c:pt>
                <c:pt idx="685">
                  <c:v>1.3134632728312961E-3</c:v>
                </c:pt>
                <c:pt idx="686">
                  <c:v>1.8862322684737316E-3</c:v>
                </c:pt>
                <c:pt idx="687">
                  <c:v>1.4152134614740922E-3</c:v>
                </c:pt>
                <c:pt idx="688">
                  <c:v>1.3549326512285911E-3</c:v>
                </c:pt>
                <c:pt idx="689">
                  <c:v>1.4486570019980047E-3</c:v>
                </c:pt>
                <c:pt idx="690">
                  <c:v>2.5997482100573116E-3</c:v>
                </c:pt>
                <c:pt idx="691">
                  <c:v>2.5167595580147064E-3</c:v>
                </c:pt>
                <c:pt idx="692">
                  <c:v>1.8940192586007784E-3</c:v>
                </c:pt>
                <c:pt idx="693">
                  <c:v>1.6201550257910094E-3</c:v>
                </c:pt>
                <c:pt idx="694">
                  <c:v>1.346511447920262E-3</c:v>
                </c:pt>
                <c:pt idx="695">
                  <c:v>1.4006399225643333E-3</c:v>
                </c:pt>
                <c:pt idx="696">
                  <c:v>1.8241282008051032E-3</c:v>
                </c:pt>
                <c:pt idx="697">
                  <c:v>1.6199850672301678E-3</c:v>
                </c:pt>
                <c:pt idx="698">
                  <c:v>1.0804734256212015E-3</c:v>
                </c:pt>
                <c:pt idx="699">
                  <c:v>1.1262615330860824E-3</c:v>
                </c:pt>
                <c:pt idx="700">
                  <c:v>2.8910572102107028E-3</c:v>
                </c:pt>
                <c:pt idx="701">
                  <c:v>1.3319064656855848E-3</c:v>
                </c:pt>
                <c:pt idx="702">
                  <c:v>1.5673320017817298E-3</c:v>
                </c:pt>
                <c:pt idx="703">
                  <c:v>1.4887849692429567E-3</c:v>
                </c:pt>
                <c:pt idx="704">
                  <c:v>1.5685255402020832E-3</c:v>
                </c:pt>
                <c:pt idx="705">
                  <c:v>1.39967859467333E-3</c:v>
                </c:pt>
                <c:pt idx="706">
                  <c:v>1.0923896593989443E-3</c:v>
                </c:pt>
                <c:pt idx="707">
                  <c:v>1.2861770669170762E-3</c:v>
                </c:pt>
                <c:pt idx="708">
                  <c:v>1.2965848953347765E-3</c:v>
                </c:pt>
                <c:pt idx="709">
                  <c:v>1.1598234399348196E-3</c:v>
                </c:pt>
                <c:pt idx="710">
                  <c:v>1.730974199854958E-3</c:v>
                </c:pt>
                <c:pt idx="711">
                  <c:v>1.2344744489276168E-3</c:v>
                </c:pt>
                <c:pt idx="712">
                  <c:v>1.3428792377633717E-3</c:v>
                </c:pt>
                <c:pt idx="713">
                  <c:v>1.0930976248252906E-3</c:v>
                </c:pt>
                <c:pt idx="714">
                  <c:v>1.0928597810366328E-3</c:v>
                </c:pt>
                <c:pt idx="715">
                  <c:v>1.7258390382341258E-3</c:v>
                </c:pt>
                <c:pt idx="716">
                  <c:v>1.1967935440888177E-3</c:v>
                </c:pt>
                <c:pt idx="717">
                  <c:v>9.7528058376136176E-4</c:v>
                </c:pt>
                <c:pt idx="718">
                  <c:v>7.2500563850127987E-4</c:v>
                </c:pt>
                <c:pt idx="719">
                  <c:v>3.5824334456742657E-4</c:v>
                </c:pt>
                <c:pt idx="720">
                  <c:v>1.1723741108121725E-3</c:v>
                </c:pt>
                <c:pt idx="721">
                  <c:v>4.9067680416157067E-4</c:v>
                </c:pt>
                <c:pt idx="722">
                  <c:v>1.2717772056866025E-3</c:v>
                </c:pt>
                <c:pt idx="723">
                  <c:v>1.3817732663724761E-3</c:v>
                </c:pt>
                <c:pt idx="724">
                  <c:v>1.0224718819784023E-3</c:v>
                </c:pt>
                <c:pt idx="725">
                  <c:v>1.1095092777181138E-3</c:v>
                </c:pt>
                <c:pt idx="726">
                  <c:v>1.2304681212105763E-3</c:v>
                </c:pt>
                <c:pt idx="727">
                  <c:v>1.1244250631999209E-3</c:v>
                </c:pt>
                <c:pt idx="728">
                  <c:v>1.1528465033482822E-3</c:v>
                </c:pt>
                <c:pt idx="729">
                  <c:v>1.1534997285727714E-3</c:v>
                </c:pt>
                <c:pt idx="730">
                  <c:v>1.0339229369991352E-3</c:v>
                </c:pt>
                <c:pt idx="731">
                  <c:v>1.2740144188398894E-3</c:v>
                </c:pt>
                <c:pt idx="732">
                  <c:v>1.3628302596938643E-3</c:v>
                </c:pt>
                <c:pt idx="733">
                  <c:v>1.3709085936689232E-3</c:v>
                </c:pt>
                <c:pt idx="734">
                  <c:v>1.0596175756374582E-3</c:v>
                </c:pt>
                <c:pt idx="735">
                  <c:v>1.4109562203117518E-3</c:v>
                </c:pt>
                <c:pt idx="736">
                  <c:v>1.1405034412113545E-3</c:v>
                </c:pt>
                <c:pt idx="737">
                  <c:v>4.8608469618254452E-4</c:v>
                </c:pt>
                <c:pt idx="738">
                  <c:v>6.4797650655763544E-4</c:v>
                </c:pt>
                <c:pt idx="739">
                  <c:v>6.9842452744145564E-4</c:v>
                </c:pt>
                <c:pt idx="740">
                  <c:v>8.3108766090069441E-4</c:v>
                </c:pt>
                <c:pt idx="741">
                  <c:v>7.6095995200390915E-4</c:v>
                </c:pt>
                <c:pt idx="742">
                  <c:v>1.3478879597471694E-3</c:v>
                </c:pt>
                <c:pt idx="743">
                  <c:v>1.5883054725706169E-3</c:v>
                </c:pt>
                <c:pt idx="744">
                  <c:v>2.9428542082872546E-3</c:v>
                </c:pt>
                <c:pt idx="745">
                  <c:v>2.7159473763481885E-3</c:v>
                </c:pt>
                <c:pt idx="746">
                  <c:v>1.9049876214101322E-3</c:v>
                </c:pt>
                <c:pt idx="747">
                  <c:v>1.7995446216223935E-3</c:v>
                </c:pt>
                <c:pt idx="748">
                  <c:v>1.9602139559307427E-3</c:v>
                </c:pt>
                <c:pt idx="749">
                  <c:v>1.9615269983982962E-3</c:v>
                </c:pt>
                <c:pt idx="750">
                  <c:v>2.6539270101298357E-3</c:v>
                </c:pt>
                <c:pt idx="751">
                  <c:v>1.4845597521193677E-3</c:v>
                </c:pt>
                <c:pt idx="752">
                  <c:v>1.3355078756883852E-3</c:v>
                </c:pt>
                <c:pt idx="753">
                  <c:v>1.1913141353185187E-3</c:v>
                </c:pt>
                <c:pt idx="754">
                  <c:v>1.237023674329429E-3</c:v>
                </c:pt>
                <c:pt idx="755">
                  <c:v>1.3941360232298625E-3</c:v>
                </c:pt>
                <c:pt idx="756">
                  <c:v>1.2290235886241001E-3</c:v>
                </c:pt>
                <c:pt idx="757">
                  <c:v>1.4315336198635878E-3</c:v>
                </c:pt>
                <c:pt idx="758">
                  <c:v>1.5351639257935945E-3</c:v>
                </c:pt>
                <c:pt idx="759">
                  <c:v>1.2552120001444065E-3</c:v>
                </c:pt>
                <c:pt idx="760">
                  <c:v>2.2694693227590735E-3</c:v>
                </c:pt>
                <c:pt idx="761">
                  <c:v>1.6488049215353494E-3</c:v>
                </c:pt>
                <c:pt idx="762">
                  <c:v>1.4566975144207708E-3</c:v>
                </c:pt>
                <c:pt idx="763">
                  <c:v>1.5527899494255932E-3</c:v>
                </c:pt>
                <c:pt idx="764">
                  <c:v>1.7381316661306892E-3</c:v>
                </c:pt>
                <c:pt idx="765">
                  <c:v>2.7481975569448908E-3</c:v>
                </c:pt>
                <c:pt idx="766">
                  <c:v>3.7009064946747451E-3</c:v>
                </c:pt>
                <c:pt idx="767">
                  <c:v>2.1470907600896131E-3</c:v>
                </c:pt>
                <c:pt idx="768">
                  <c:v>1.8623393693589147E-3</c:v>
                </c:pt>
                <c:pt idx="769">
                  <c:v>2.0377690381610221E-3</c:v>
                </c:pt>
                <c:pt idx="770">
                  <c:v>2.7959866841028545E-3</c:v>
                </c:pt>
                <c:pt idx="771">
                  <c:v>2.1132810432920026E-3</c:v>
                </c:pt>
                <c:pt idx="772">
                  <c:v>2.4115102972376182E-3</c:v>
                </c:pt>
                <c:pt idx="773">
                  <c:v>2.1981519806268113E-3</c:v>
                </c:pt>
                <c:pt idx="774">
                  <c:v>3.3589511621192293E-3</c:v>
                </c:pt>
                <c:pt idx="775">
                  <c:v>5.5316340448319998E-3</c:v>
                </c:pt>
                <c:pt idx="776">
                  <c:v>8.6033483534983003E-3</c:v>
                </c:pt>
                <c:pt idx="777">
                  <c:v>9.3144412417391874E-3</c:v>
                </c:pt>
                <c:pt idx="778">
                  <c:v>3.0361985291561663E-3</c:v>
                </c:pt>
                <c:pt idx="779">
                  <c:v>3.5364342548094892E-3</c:v>
                </c:pt>
                <c:pt idx="780">
                  <c:v>3.517377402353757E-3</c:v>
                </c:pt>
                <c:pt idx="781">
                  <c:v>3.099040213818678E-3</c:v>
                </c:pt>
                <c:pt idx="782">
                  <c:v>1.6807488450691164E-3</c:v>
                </c:pt>
                <c:pt idx="783">
                  <c:v>2.1143347168431441E-3</c:v>
                </c:pt>
                <c:pt idx="784">
                  <c:v>3.3746601467875147E-3</c:v>
                </c:pt>
                <c:pt idx="785">
                  <c:v>1.6615569647424576E-3</c:v>
                </c:pt>
                <c:pt idx="786">
                  <c:v>1.6477445148260295E-3</c:v>
                </c:pt>
                <c:pt idx="787">
                  <c:v>1.6928967362099961E-3</c:v>
                </c:pt>
                <c:pt idx="788">
                  <c:v>1.9784791204952097E-3</c:v>
                </c:pt>
                <c:pt idx="789">
                  <c:v>1.9700093406914668E-3</c:v>
                </c:pt>
                <c:pt idx="790">
                  <c:v>1.3952114088979204E-3</c:v>
                </c:pt>
                <c:pt idx="791">
                  <c:v>2.0738647104732973E-3</c:v>
                </c:pt>
                <c:pt idx="792">
                  <c:v>2.4307714341915455E-3</c:v>
                </c:pt>
                <c:pt idx="793">
                  <c:v>2.5092986777511405E-3</c:v>
                </c:pt>
                <c:pt idx="794">
                  <c:v>2.4674904549226917E-3</c:v>
                </c:pt>
                <c:pt idx="795">
                  <c:v>3.5856705142266881E-3</c:v>
                </c:pt>
                <c:pt idx="796">
                  <c:v>2.0176690568237949E-3</c:v>
                </c:pt>
                <c:pt idx="797">
                  <c:v>2.243716653803476E-3</c:v>
                </c:pt>
                <c:pt idx="798">
                  <c:v>2.0998416896471604E-3</c:v>
                </c:pt>
                <c:pt idx="799">
                  <c:v>3.4768515211731628E-3</c:v>
                </c:pt>
                <c:pt idx="800">
                  <c:v>3.1205343243904879E-3</c:v>
                </c:pt>
                <c:pt idx="801">
                  <c:v>2.4982590839152641E-3</c:v>
                </c:pt>
                <c:pt idx="802">
                  <c:v>1.8965080593475543E-3</c:v>
                </c:pt>
                <c:pt idx="803">
                  <c:v>4.33463064475508E-3</c:v>
                </c:pt>
                <c:pt idx="804">
                  <c:v>3.0150049737882319E-3</c:v>
                </c:pt>
                <c:pt idx="805">
                  <c:v>2.0023718020439332E-3</c:v>
                </c:pt>
                <c:pt idx="806">
                  <c:v>2.1082748160489973E-3</c:v>
                </c:pt>
                <c:pt idx="807">
                  <c:v>1.9187432555834588E-3</c:v>
                </c:pt>
                <c:pt idx="808">
                  <c:v>2.0639425725027102E-3</c:v>
                </c:pt>
                <c:pt idx="809">
                  <c:v>2.612066168122474E-3</c:v>
                </c:pt>
                <c:pt idx="810">
                  <c:v>2.0705366552381437E-3</c:v>
                </c:pt>
                <c:pt idx="811">
                  <c:v>2.1257655646664399E-3</c:v>
                </c:pt>
                <c:pt idx="812">
                  <c:v>1.9682779033446149E-3</c:v>
                </c:pt>
                <c:pt idx="813">
                  <c:v>1.7750149656721012E-3</c:v>
                </c:pt>
                <c:pt idx="814">
                  <c:v>1.1046004437839773E-3</c:v>
                </c:pt>
                <c:pt idx="815">
                  <c:v>1.9428541371355628E-3</c:v>
                </c:pt>
                <c:pt idx="816">
                  <c:v>2.3572825371061343E-3</c:v>
                </c:pt>
                <c:pt idx="817">
                  <c:v>2.6371956986689865E-3</c:v>
                </c:pt>
                <c:pt idx="818">
                  <c:v>2.5562560843864403E-3</c:v>
                </c:pt>
                <c:pt idx="819">
                  <c:v>7.5851285511531735E-3</c:v>
                </c:pt>
                <c:pt idx="820">
                  <c:v>2.740380001070606E-3</c:v>
                </c:pt>
                <c:pt idx="821">
                  <c:v>2.1182950763052122E-3</c:v>
                </c:pt>
                <c:pt idx="822">
                  <c:v>3.501559869529687E-3</c:v>
                </c:pt>
                <c:pt idx="823">
                  <c:v>2.1883908086192875E-3</c:v>
                </c:pt>
                <c:pt idx="824">
                  <c:v>2.3303427778193961E-3</c:v>
                </c:pt>
                <c:pt idx="825">
                  <c:v>2.2188458619592931E-3</c:v>
                </c:pt>
                <c:pt idx="826">
                  <c:v>2.2163658164658226E-3</c:v>
                </c:pt>
                <c:pt idx="827">
                  <c:v>2.2961933023017541E-3</c:v>
                </c:pt>
                <c:pt idx="828">
                  <c:v>2.2245059391782962E-3</c:v>
                </c:pt>
                <c:pt idx="829">
                  <c:v>1.9911817819322926E-3</c:v>
                </c:pt>
                <c:pt idx="830">
                  <c:v>2.0804338178496886E-3</c:v>
                </c:pt>
                <c:pt idx="831">
                  <c:v>1.9804657855143413E-3</c:v>
                </c:pt>
                <c:pt idx="832">
                  <c:v>2.5224634666133985E-3</c:v>
                </c:pt>
                <c:pt idx="833">
                  <c:v>2.2876318345984394E-3</c:v>
                </c:pt>
                <c:pt idx="834">
                  <c:v>2.172668698917826E-3</c:v>
                </c:pt>
                <c:pt idx="835">
                  <c:v>1.9141839242675174E-3</c:v>
                </c:pt>
                <c:pt idx="836">
                  <c:v>2.2668464136415146E-3</c:v>
                </c:pt>
                <c:pt idx="837">
                  <c:v>2.1010601970161973E-3</c:v>
                </c:pt>
                <c:pt idx="838">
                  <c:v>1.8088465725675091E-3</c:v>
                </c:pt>
                <c:pt idx="839">
                  <c:v>8.8763040534903129E-4</c:v>
                </c:pt>
                <c:pt idx="840">
                  <c:v>1.1449690060130727E-3</c:v>
                </c:pt>
                <c:pt idx="841">
                  <c:v>1.5048203605336791E-2</c:v>
                </c:pt>
                <c:pt idx="842">
                  <c:v>2.8150417308932103E-2</c:v>
                </c:pt>
                <c:pt idx="843">
                  <c:v>2.0330388899201853E-2</c:v>
                </c:pt>
                <c:pt idx="844">
                  <c:v>2.138626242287701E-3</c:v>
                </c:pt>
                <c:pt idx="845">
                  <c:v>1.6391769878119169E-3</c:v>
                </c:pt>
                <c:pt idx="846">
                  <c:v>2.4598435443361154E-3</c:v>
                </c:pt>
                <c:pt idx="847">
                  <c:v>2.7752838054132217E-3</c:v>
                </c:pt>
                <c:pt idx="848">
                  <c:v>1.9915004882091578E-3</c:v>
                </c:pt>
                <c:pt idx="849">
                  <c:v>2.2365983194735277E-3</c:v>
                </c:pt>
                <c:pt idx="850">
                  <c:v>3.68247870572348E-3</c:v>
                </c:pt>
                <c:pt idx="851">
                  <c:v>2.1215892965672557E-3</c:v>
                </c:pt>
                <c:pt idx="852">
                  <c:v>2.263595373808954E-3</c:v>
                </c:pt>
                <c:pt idx="853">
                  <c:v>1.9371188819770936E-3</c:v>
                </c:pt>
                <c:pt idx="854">
                  <c:v>2.7403767122599833E-3</c:v>
                </c:pt>
                <c:pt idx="855">
                  <c:v>3.6332070312947279E-3</c:v>
                </c:pt>
                <c:pt idx="856">
                  <c:v>3.0889041093708548E-3</c:v>
                </c:pt>
                <c:pt idx="857">
                  <c:v>4.1705311328678139E-3</c:v>
                </c:pt>
                <c:pt idx="858">
                  <c:v>4.2987369827362015E-3</c:v>
                </c:pt>
                <c:pt idx="859">
                  <c:v>2.5403979512693977E-3</c:v>
                </c:pt>
                <c:pt idx="860">
                  <c:v>2.7950081039827802E-3</c:v>
                </c:pt>
                <c:pt idx="861">
                  <c:v>1.5041695768473018E-3</c:v>
                </c:pt>
                <c:pt idx="862">
                  <c:v>1.4243660045385011E-3</c:v>
                </c:pt>
                <c:pt idx="863">
                  <c:v>2.7076585850320397E-3</c:v>
                </c:pt>
                <c:pt idx="864">
                  <c:v>1.914375228071522E-3</c:v>
                </c:pt>
                <c:pt idx="865">
                  <c:v>3.0373429013681374E-3</c:v>
                </c:pt>
                <c:pt idx="866">
                  <c:v>2.2225784228777977E-3</c:v>
                </c:pt>
                <c:pt idx="867">
                  <c:v>3.1809082843898343E-3</c:v>
                </c:pt>
              </c:numCache>
            </c:numRef>
          </c:val>
          <c:smooth val="1"/>
          <c:extLst>
            <c:ext xmlns:c16="http://schemas.microsoft.com/office/drawing/2014/chart" uri="{C3380CC4-5D6E-409C-BE32-E72D297353CC}">
              <c16:uniqueId val="{00000000-F2AC-4D43-A4E5-412099B2434D}"/>
            </c:ext>
          </c:extLst>
        </c:ser>
        <c:ser>
          <c:idx val="2"/>
          <c:order val="1"/>
          <c:tx>
            <c:strRef>
              <c:f>'Figure 2.3.2.1'!$E$3</c:f>
              <c:strCache>
                <c:ptCount val="1"/>
                <c:pt idx="0">
                  <c:v>
KIBOR3M indicator</c:v>
                </c:pt>
              </c:strCache>
            </c:strRef>
          </c:tx>
          <c:spPr>
            <a:ln w="38100">
              <a:pattFill prst="pct75">
                <a:fgClr>
                  <a:srgbClr val="333399"/>
                </a:fgClr>
                <a:bgClr>
                  <a:srgbClr val="FFFFFF"/>
                </a:bgClr>
              </a:pattFill>
              <a:prstDash val="solid"/>
            </a:ln>
          </c:spPr>
          <c:marker>
            <c:symbol val="none"/>
          </c:marker>
          <c:cat>
            <c:numRef>
              <c:f>'Figure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'Figure 2.3.2.1'!$E$6:$E$438</c:f>
              <c:numCache>
                <c:formatCode>0.0%</c:formatCode>
                <c:ptCount val="433"/>
                <c:pt idx="0">
                  <c:v>0.1</c:v>
                </c:pt>
                <c:pt idx="1">
                  <c:v>0.1</c:v>
                </c:pt>
                <c:pt idx="2">
                  <c:v>0.1</c:v>
                </c:pt>
                <c:pt idx="3">
                  <c:v>0.12029999999999999</c:v>
                </c:pt>
                <c:pt idx="4">
                  <c:v>0.12029999999999999</c:v>
                </c:pt>
                <c:pt idx="5">
                  <c:v>0.121</c:v>
                </c:pt>
                <c:pt idx="6">
                  <c:v>0.121</c:v>
                </c:pt>
                <c:pt idx="7">
                  <c:v>0.121</c:v>
                </c:pt>
                <c:pt idx="8">
                  <c:v>0.12050000000000001</c:v>
                </c:pt>
                <c:pt idx="9">
                  <c:v>0.12050000000000001</c:v>
                </c:pt>
                <c:pt idx="10">
                  <c:v>0.13250000000000001</c:v>
                </c:pt>
                <c:pt idx="11">
                  <c:v>0.13250000000000001</c:v>
                </c:pt>
                <c:pt idx="12">
                  <c:v>0.1275</c:v>
                </c:pt>
                <c:pt idx="13">
                  <c:v>0.1217</c:v>
                </c:pt>
                <c:pt idx="14">
                  <c:v>0.16750000000000001</c:v>
                </c:pt>
                <c:pt idx="15">
                  <c:v>0.1585</c:v>
                </c:pt>
                <c:pt idx="16">
                  <c:v>0.18</c:v>
                </c:pt>
                <c:pt idx="17">
                  <c:v>0.1555</c:v>
                </c:pt>
                <c:pt idx="18">
                  <c:v>0.18</c:v>
                </c:pt>
                <c:pt idx="19">
                  <c:v>0.16750000000000001</c:v>
                </c:pt>
                <c:pt idx="20">
                  <c:v>0.2</c:v>
                </c:pt>
                <c:pt idx="21">
                  <c:v>0.24</c:v>
                </c:pt>
                <c:pt idx="22">
                  <c:v>0.22</c:v>
                </c:pt>
                <c:pt idx="23">
                  <c:v>0.19</c:v>
                </c:pt>
                <c:pt idx="24">
                  <c:v>0.16</c:v>
                </c:pt>
                <c:pt idx="25">
                  <c:v>0.16</c:v>
                </c:pt>
                <c:pt idx="26">
                  <c:v>0.14499999999999999</c:v>
                </c:pt>
                <c:pt idx="27">
                  <c:v>0.14499999999999999</c:v>
                </c:pt>
                <c:pt idx="28">
                  <c:v>0.15</c:v>
                </c:pt>
                <c:pt idx="29">
                  <c:v>0.22</c:v>
                </c:pt>
                <c:pt idx="30">
                  <c:v>0.23</c:v>
                </c:pt>
                <c:pt idx="31">
                  <c:v>0.22</c:v>
                </c:pt>
                <c:pt idx="32">
                  <c:v>0.19</c:v>
                </c:pt>
                <c:pt idx="33">
                  <c:v>0.19</c:v>
                </c:pt>
                <c:pt idx="34">
                  <c:v>0.16</c:v>
                </c:pt>
                <c:pt idx="35">
                  <c:v>0.16</c:v>
                </c:pt>
                <c:pt idx="36">
                  <c:v>0.16</c:v>
                </c:pt>
                <c:pt idx="37">
                  <c:v>0.15</c:v>
                </c:pt>
                <c:pt idx="38">
                  <c:v>0.22</c:v>
                </c:pt>
                <c:pt idx="39">
                  <c:v>0.14000000000000001</c:v>
                </c:pt>
                <c:pt idx="40">
                  <c:v>0.15</c:v>
                </c:pt>
                <c:pt idx="41">
                  <c:v>0.15</c:v>
                </c:pt>
                <c:pt idx="42">
                  <c:v>0.16</c:v>
                </c:pt>
                <c:pt idx="43">
                  <c:v>0.16</c:v>
                </c:pt>
                <c:pt idx="44">
                  <c:v>0.17</c:v>
                </c:pt>
                <c:pt idx="45">
                  <c:v>0.17</c:v>
                </c:pt>
                <c:pt idx="46">
                  <c:v>0.17</c:v>
                </c:pt>
                <c:pt idx="47">
                  <c:v>0.17</c:v>
                </c:pt>
                <c:pt idx="48">
                  <c:v>0.18</c:v>
                </c:pt>
                <c:pt idx="49">
                  <c:v>0.16</c:v>
                </c:pt>
                <c:pt idx="50">
                  <c:v>0.18</c:v>
                </c:pt>
                <c:pt idx="51">
                  <c:v>0.18</c:v>
                </c:pt>
                <c:pt idx="52">
                  <c:v>0.16</c:v>
                </c:pt>
                <c:pt idx="53">
                  <c:v>0.16</c:v>
                </c:pt>
                <c:pt idx="54">
                  <c:v>0.15</c:v>
                </c:pt>
                <c:pt idx="55">
                  <c:v>0.14000000000000001</c:v>
                </c:pt>
                <c:pt idx="56">
                  <c:v>0.14000000000000001</c:v>
                </c:pt>
                <c:pt idx="57">
                  <c:v>0.14000000000000001</c:v>
                </c:pt>
                <c:pt idx="58">
                  <c:v>0.14000000000000001</c:v>
                </c:pt>
                <c:pt idx="59">
                  <c:v>0.13500000000000001</c:v>
                </c:pt>
                <c:pt idx="60">
                  <c:v>0.13500000000000001</c:v>
                </c:pt>
                <c:pt idx="61">
                  <c:v>0.13500000000000001</c:v>
                </c:pt>
                <c:pt idx="62">
                  <c:v>0.13500000000000001</c:v>
                </c:pt>
                <c:pt idx="63">
                  <c:v>0.13500000000000001</c:v>
                </c:pt>
                <c:pt idx="64">
                  <c:v>0.14000000000000001</c:v>
                </c:pt>
                <c:pt idx="65">
                  <c:v>0.13500000000000001</c:v>
                </c:pt>
                <c:pt idx="66">
                  <c:v>0.14000000000000001</c:v>
                </c:pt>
                <c:pt idx="67">
                  <c:v>0.13500000000000001</c:v>
                </c:pt>
                <c:pt idx="68">
                  <c:v>0.14000000000000001</c:v>
                </c:pt>
                <c:pt idx="69">
                  <c:v>0.13</c:v>
                </c:pt>
                <c:pt idx="70">
                  <c:v>0.13</c:v>
                </c:pt>
                <c:pt idx="71">
                  <c:v>0.13</c:v>
                </c:pt>
                <c:pt idx="72">
                  <c:v>0.13</c:v>
                </c:pt>
                <c:pt idx="73">
                  <c:v>0.13</c:v>
                </c:pt>
                <c:pt idx="74">
                  <c:v>0.13</c:v>
                </c:pt>
                <c:pt idx="75">
                  <c:v>0.1275</c:v>
                </c:pt>
                <c:pt idx="76">
                  <c:v>0.13</c:v>
                </c:pt>
                <c:pt idx="77">
                  <c:v>0.13</c:v>
                </c:pt>
                <c:pt idx="78">
                  <c:v>0.125</c:v>
                </c:pt>
                <c:pt idx="79">
                  <c:v>0.1275</c:v>
                </c:pt>
                <c:pt idx="80">
                  <c:v>0.1275</c:v>
                </c:pt>
                <c:pt idx="81">
                  <c:v>0.1235</c:v>
                </c:pt>
                <c:pt idx="82">
                  <c:v>0.1235</c:v>
                </c:pt>
                <c:pt idx="83">
                  <c:v>0.1235</c:v>
                </c:pt>
                <c:pt idx="84">
                  <c:v>0.1235</c:v>
                </c:pt>
                <c:pt idx="85">
                  <c:v>0.1235</c:v>
                </c:pt>
                <c:pt idx="86">
                  <c:v>0.122</c:v>
                </c:pt>
                <c:pt idx="87">
                  <c:v>0.1235</c:v>
                </c:pt>
                <c:pt idx="88">
                  <c:v>0.122</c:v>
                </c:pt>
                <c:pt idx="89">
                  <c:v>0.122</c:v>
                </c:pt>
                <c:pt idx="90">
                  <c:v>0.122</c:v>
                </c:pt>
                <c:pt idx="91">
                  <c:v>0.12</c:v>
                </c:pt>
                <c:pt idx="92">
                  <c:v>0.12</c:v>
                </c:pt>
                <c:pt idx="93">
                  <c:v>0.12</c:v>
                </c:pt>
                <c:pt idx="94">
                  <c:v>0.11</c:v>
                </c:pt>
                <c:pt idx="95">
                  <c:v>0.11</c:v>
                </c:pt>
                <c:pt idx="96">
                  <c:v>0.115</c:v>
                </c:pt>
                <c:pt idx="97">
                  <c:v>0.12</c:v>
                </c:pt>
                <c:pt idx="98">
                  <c:v>0.115</c:v>
                </c:pt>
                <c:pt idx="99">
                  <c:v>0.12</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0.1</c:v>
                </c:pt>
                <c:pt idx="138">
                  <c:v>9.5000000000000001E-2</c:v>
                </c:pt>
                <c:pt idx="139">
                  <c:v>9.5000000000000001E-2</c:v>
                </c:pt>
                <c:pt idx="140">
                  <c:v>0.1</c:v>
                </c:pt>
                <c:pt idx="141">
                  <c:v>0.1</c:v>
                </c:pt>
                <c:pt idx="142">
                  <c:v>0.1</c:v>
                </c:pt>
                <c:pt idx="143">
                  <c:v>9.5000000000000001E-2</c:v>
                </c:pt>
                <c:pt idx="144">
                  <c:v>9.3800000000000008E-2</c:v>
                </c:pt>
                <c:pt idx="145">
                  <c:v>9.3800000000000008E-2</c:v>
                </c:pt>
                <c:pt idx="146">
                  <c:v>9.3800000000000008E-2</c:v>
                </c:pt>
                <c:pt idx="147">
                  <c:v>9.3800000000000008E-2</c:v>
                </c:pt>
                <c:pt idx="148">
                  <c:v>9.3800000000000008E-2</c:v>
                </c:pt>
                <c:pt idx="149">
                  <c:v>9.2499999999999999E-2</c:v>
                </c:pt>
                <c:pt idx="150">
                  <c:v>0.08</c:v>
                </c:pt>
                <c:pt idx="151">
                  <c:v>0.08</c:v>
                </c:pt>
                <c:pt idx="152">
                  <c:v>0.08</c:v>
                </c:pt>
                <c:pt idx="153">
                  <c:v>7.6299999999999993E-2</c:v>
                </c:pt>
                <c:pt idx="154">
                  <c:v>0.08</c:v>
                </c:pt>
                <c:pt idx="155">
                  <c:v>0.08</c:v>
                </c:pt>
                <c:pt idx="156">
                  <c:v>0.08</c:v>
                </c:pt>
                <c:pt idx="157">
                  <c:v>0.08</c:v>
                </c:pt>
                <c:pt idx="158">
                  <c:v>0.08</c:v>
                </c:pt>
                <c:pt idx="159">
                  <c:v>0.08</c:v>
                </c:pt>
                <c:pt idx="160">
                  <c:v>0.08</c:v>
                </c:pt>
                <c:pt idx="161">
                  <c:v>0.08</c:v>
                </c:pt>
                <c:pt idx="162">
                  <c:v>0.08</c:v>
                </c:pt>
                <c:pt idx="163">
                  <c:v>0.08</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0.08</c:v>
                </c:pt>
                <c:pt idx="179">
                  <c:v>9.5000000000000001E-2</c:v>
                </c:pt>
                <c:pt idx="180">
                  <c:v>9.5000000000000001E-2</c:v>
                </c:pt>
                <c:pt idx="181">
                  <c:v>9.5000000000000001E-2</c:v>
                </c:pt>
                <c:pt idx="182">
                  <c:v>9.5000000000000001E-2</c:v>
                </c:pt>
                <c:pt idx="183">
                  <c:v>8.2500000000000004E-2</c:v>
                </c:pt>
                <c:pt idx="184">
                  <c:v>8.5000000000000006E-2</c:v>
                </c:pt>
                <c:pt idx="185">
                  <c:v>7.0000000000000007E-2</c:v>
                </c:pt>
                <c:pt idx="186">
                  <c:v>8.5000000000000006E-2</c:v>
                </c:pt>
                <c:pt idx="187">
                  <c:v>0.08</c:v>
                </c:pt>
                <c:pt idx="188">
                  <c:v>0.09</c:v>
                </c:pt>
                <c:pt idx="189">
                  <c:v>7.0000000000000007E-2</c:v>
                </c:pt>
                <c:pt idx="190">
                  <c:v>0.08</c:v>
                </c:pt>
                <c:pt idx="191">
                  <c:v>0.09</c:v>
                </c:pt>
                <c:pt idx="192">
                  <c:v>0.09</c:v>
                </c:pt>
                <c:pt idx="193">
                  <c:v>0.09</c:v>
                </c:pt>
                <c:pt idx="194">
                  <c:v>0.08</c:v>
                </c:pt>
                <c:pt idx="195">
                  <c:v>0.09</c:v>
                </c:pt>
                <c:pt idx="196">
                  <c:v>0.08</c:v>
                </c:pt>
                <c:pt idx="197">
                  <c:v>0.08</c:v>
                </c:pt>
                <c:pt idx="198">
                  <c:v>0.08</c:v>
                </c:pt>
                <c:pt idx="199">
                  <c:v>7.4999999999999997E-2</c:v>
                </c:pt>
                <c:pt idx="200">
                  <c:v>0.08</c:v>
                </c:pt>
                <c:pt idx="201">
                  <c:v>7.4999999999999997E-2</c:v>
                </c:pt>
                <c:pt idx="202">
                  <c:v>7.4999999999999997E-2</c:v>
                </c:pt>
                <c:pt idx="203">
                  <c:v>7.4999999999999997E-2</c:v>
                </c:pt>
                <c:pt idx="204">
                  <c:v>7.4999999999999997E-2</c:v>
                </c:pt>
                <c:pt idx="205">
                  <c:v>7.4999999999999997E-2</c:v>
                </c:pt>
                <c:pt idx="206">
                  <c:v>7.4999999999999997E-2</c:v>
                </c:pt>
                <c:pt idx="207">
                  <c:v>7.4999999999999997E-2</c:v>
                </c:pt>
                <c:pt idx="208">
                  <c:v>0.08</c:v>
                </c:pt>
                <c:pt idx="209">
                  <c:v>7.0000000000000007E-2</c:v>
                </c:pt>
                <c:pt idx="210">
                  <c:v>7.0000000000000007E-2</c:v>
                </c:pt>
                <c:pt idx="211">
                  <c:v>7.0000000000000007E-2</c:v>
                </c:pt>
                <c:pt idx="212">
                  <c:v>7.0000000000000007E-2</c:v>
                </c:pt>
                <c:pt idx="213">
                  <c:v>7.0000000000000007E-2</c:v>
                </c:pt>
                <c:pt idx="214">
                  <c:v>7.0000000000000007E-2</c:v>
                </c:pt>
                <c:pt idx="215">
                  <c:v>7.0000000000000007E-2</c:v>
                </c:pt>
                <c:pt idx="216">
                  <c:v>7.0000000000000007E-2</c:v>
                </c:pt>
                <c:pt idx="217">
                  <c:v>6.7500000000000004E-2</c:v>
                </c:pt>
                <c:pt idx="218">
                  <c:v>6.7500000000000004E-2</c:v>
                </c:pt>
                <c:pt idx="219">
                  <c:v>7.0000000000000007E-2</c:v>
                </c:pt>
                <c:pt idx="220">
                  <c:v>6.5000000000000002E-2</c:v>
                </c:pt>
                <c:pt idx="221">
                  <c:v>6.5000000000000002E-2</c:v>
                </c:pt>
                <c:pt idx="222">
                  <c:v>6.5000000000000002E-2</c:v>
                </c:pt>
                <c:pt idx="223">
                  <c:v>0.06</c:v>
                </c:pt>
                <c:pt idx="224">
                  <c:v>0.06</c:v>
                </c:pt>
                <c:pt idx="225">
                  <c:v>0.06</c:v>
                </c:pt>
                <c:pt idx="226">
                  <c:v>0.06</c:v>
                </c:pt>
                <c:pt idx="227">
                  <c:v>0.06</c:v>
                </c:pt>
                <c:pt idx="228">
                  <c:v>0.06</c:v>
                </c:pt>
                <c:pt idx="229">
                  <c:v>0.06</c:v>
                </c:pt>
                <c:pt idx="230">
                  <c:v>0.06</c:v>
                </c:pt>
                <c:pt idx="231">
                  <c:v>0.06</c:v>
                </c:pt>
                <c:pt idx="232">
                  <c:v>5.8799999999999998E-2</c:v>
                </c:pt>
                <c:pt idx="233">
                  <c:v>5.8799999999999998E-2</c:v>
                </c:pt>
                <c:pt idx="234">
                  <c:v>5.7999999999999996E-2</c:v>
                </c:pt>
                <c:pt idx="235">
                  <c:v>5.7999999999999996E-2</c:v>
                </c:pt>
                <c:pt idx="236">
                  <c:v>5.7999999999999996E-2</c:v>
                </c:pt>
                <c:pt idx="237">
                  <c:v>5.5E-2</c:v>
                </c:pt>
                <c:pt idx="238">
                  <c:v>5.5E-2</c:v>
                </c:pt>
                <c:pt idx="239">
                  <c:v>7.0000000000000007E-2</c:v>
                </c:pt>
                <c:pt idx="240">
                  <c:v>5.2499999999999998E-2</c:v>
                </c:pt>
                <c:pt idx="241">
                  <c:v>5.1500000000000004E-2</c:v>
                </c:pt>
                <c:pt idx="242">
                  <c:v>5.1500000000000004E-2</c:v>
                </c:pt>
                <c:pt idx="243">
                  <c:v>5.0499999999999996E-2</c:v>
                </c:pt>
                <c:pt idx="244">
                  <c:v>0.05</c:v>
                </c:pt>
                <c:pt idx="245">
                  <c:v>4.9500000000000002E-2</c:v>
                </c:pt>
                <c:pt idx="246">
                  <c:v>7.0000000000000007E-2</c:v>
                </c:pt>
                <c:pt idx="247">
                  <c:v>4.9500000000000002E-2</c:v>
                </c:pt>
                <c:pt idx="248">
                  <c:v>4.9500000000000002E-2</c:v>
                </c:pt>
                <c:pt idx="249">
                  <c:v>4.9500000000000002E-2</c:v>
                </c:pt>
                <c:pt idx="250">
                  <c:v>4.9500000000000002E-2</c:v>
                </c:pt>
                <c:pt idx="251">
                  <c:v>4.9500000000000002E-2</c:v>
                </c:pt>
                <c:pt idx="252">
                  <c:v>4.9500000000000002E-2</c:v>
                </c:pt>
                <c:pt idx="253">
                  <c:v>4.9000000000000002E-2</c:v>
                </c:pt>
                <c:pt idx="254">
                  <c:v>4.9000000000000002E-2</c:v>
                </c:pt>
                <c:pt idx="255">
                  <c:v>4.9000000000000002E-2</c:v>
                </c:pt>
                <c:pt idx="256">
                  <c:v>4.9000000000000002E-2</c:v>
                </c:pt>
                <c:pt idx="257">
                  <c:v>2.7999999999999997E-2</c:v>
                </c:pt>
                <c:pt idx="258">
                  <c:v>4.9000000000000002E-2</c:v>
                </c:pt>
                <c:pt idx="259">
                  <c:v>4.9000000000000002E-2</c:v>
                </c:pt>
                <c:pt idx="260">
                  <c:v>4.9000000000000002E-2</c:v>
                </c:pt>
                <c:pt idx="261">
                  <c:v>4.9000000000000002E-2</c:v>
                </c:pt>
                <c:pt idx="262">
                  <c:v>4.8800000000000003E-2</c:v>
                </c:pt>
                <c:pt idx="263">
                  <c:v>4.8800000000000003E-2</c:v>
                </c:pt>
                <c:pt idx="264">
                  <c:v>5.1900000000000002E-2</c:v>
                </c:pt>
                <c:pt idx="265">
                  <c:v>4.8800000000000003E-2</c:v>
                </c:pt>
                <c:pt idx="266">
                  <c:v>4.8800000000000003E-2</c:v>
                </c:pt>
                <c:pt idx="267">
                  <c:v>4.8800000000000003E-2</c:v>
                </c:pt>
                <c:pt idx="268">
                  <c:v>4.8800000000000003E-2</c:v>
                </c:pt>
                <c:pt idx="269">
                  <c:v>4.8800000000000003E-2</c:v>
                </c:pt>
                <c:pt idx="270">
                  <c:v>4.8800000000000003E-2</c:v>
                </c:pt>
                <c:pt idx="271">
                  <c:v>4.8499999999999995E-2</c:v>
                </c:pt>
                <c:pt idx="272">
                  <c:v>4.8499999999999995E-2</c:v>
                </c:pt>
                <c:pt idx="273">
                  <c:v>4.8300000000000003E-2</c:v>
                </c:pt>
                <c:pt idx="274">
                  <c:v>4.8499999999999995E-2</c:v>
                </c:pt>
                <c:pt idx="275">
                  <c:v>4.8499999999999995E-2</c:v>
                </c:pt>
                <c:pt idx="276">
                  <c:v>4.8499999999999995E-2</c:v>
                </c:pt>
                <c:pt idx="277">
                  <c:v>4.8499999999999995E-2</c:v>
                </c:pt>
                <c:pt idx="278">
                  <c:v>4.8499999999999995E-2</c:v>
                </c:pt>
                <c:pt idx="279">
                  <c:v>4.8499999999999995E-2</c:v>
                </c:pt>
                <c:pt idx="280">
                  <c:v>4.8499999999999995E-2</c:v>
                </c:pt>
                <c:pt idx="281">
                  <c:v>4.8499999999999995E-2</c:v>
                </c:pt>
                <c:pt idx="282">
                  <c:v>4.8499999999999995E-2</c:v>
                </c:pt>
                <c:pt idx="283">
                  <c:v>4.8499999999999995E-2</c:v>
                </c:pt>
                <c:pt idx="284">
                  <c:v>4.8499999999999995E-2</c:v>
                </c:pt>
                <c:pt idx="285">
                  <c:v>4.4999999999999998E-2</c:v>
                </c:pt>
                <c:pt idx="286">
                  <c:v>7.0000000000000007E-2</c:v>
                </c:pt>
                <c:pt idx="287">
                  <c:v>7.0000000000000007E-2</c:v>
                </c:pt>
                <c:pt idx="288">
                  <c:v>7.0000000000000007E-2</c:v>
                </c:pt>
                <c:pt idx="289">
                  <c:v>7.0000000000000007E-2</c:v>
                </c:pt>
                <c:pt idx="290">
                  <c:v>7.0000000000000007E-2</c:v>
                </c:pt>
                <c:pt idx="291">
                  <c:v>7.0000000000000007E-2</c:v>
                </c:pt>
                <c:pt idx="292">
                  <c:v>7.0000000000000007E-2</c:v>
                </c:pt>
                <c:pt idx="293">
                  <c:v>7.0000000000000007E-2</c:v>
                </c:pt>
                <c:pt idx="294">
                  <c:v>7.0000000000000007E-2</c:v>
                </c:pt>
                <c:pt idx="295">
                  <c:v>7.0000000000000007E-2</c:v>
                </c:pt>
                <c:pt idx="296">
                  <c:v>7.0000000000000007E-2</c:v>
                </c:pt>
                <c:pt idx="297">
                  <c:v>7.0000000000000007E-2</c:v>
                </c:pt>
                <c:pt idx="298">
                  <c:v>7.0000000000000007E-2</c:v>
                </c:pt>
                <c:pt idx="299">
                  <c:v>7.0000000000000007E-2</c:v>
                </c:pt>
                <c:pt idx="300">
                  <c:v>7.0000000000000007E-2</c:v>
                </c:pt>
                <c:pt idx="301">
                  <c:v>7.0000000000000007E-2</c:v>
                </c:pt>
                <c:pt idx="302">
                  <c:v>7.0000000000000007E-2</c:v>
                </c:pt>
                <c:pt idx="303">
                  <c:v>7.0000000000000007E-2</c:v>
                </c:pt>
                <c:pt idx="304">
                  <c:v>7.0000000000000007E-2</c:v>
                </c:pt>
                <c:pt idx="305">
                  <c:v>7.0000000000000007E-2</c:v>
                </c:pt>
                <c:pt idx="306">
                  <c:v>7.0000000000000007E-2</c:v>
                </c:pt>
                <c:pt idx="307">
                  <c:v>4.4999999999999998E-2</c:v>
                </c:pt>
                <c:pt idx="308">
                  <c:v>4.4999999999999998E-2</c:v>
                </c:pt>
                <c:pt idx="309">
                  <c:v>4.4999999999999998E-2</c:v>
                </c:pt>
                <c:pt idx="310">
                  <c:v>4.4999999999999998E-2</c:v>
                </c:pt>
                <c:pt idx="311">
                  <c:v>4.4999999999999998E-2</c:v>
                </c:pt>
                <c:pt idx="312">
                  <c:v>4.4999999999999998E-2</c:v>
                </c:pt>
                <c:pt idx="313">
                  <c:v>0.02</c:v>
                </c:pt>
                <c:pt idx="314">
                  <c:v>4.4999999999999998E-2</c:v>
                </c:pt>
                <c:pt idx="315">
                  <c:v>4.4999999999999998E-2</c:v>
                </c:pt>
                <c:pt idx="316">
                  <c:v>4.4999999999999998E-2</c:v>
                </c:pt>
                <c:pt idx="317">
                  <c:v>4.4999999999999998E-2</c:v>
                </c:pt>
                <c:pt idx="318">
                  <c:v>4.4999999999999998E-2</c:v>
                </c:pt>
                <c:pt idx="319">
                  <c:v>0.02</c:v>
                </c:pt>
                <c:pt idx="320">
                  <c:v>4.4999999999999998E-2</c:v>
                </c:pt>
                <c:pt idx="321">
                  <c:v>4.4999999999999998E-2</c:v>
                </c:pt>
                <c:pt idx="322">
                  <c:v>4.4999999999999998E-2</c:v>
                </c:pt>
                <c:pt idx="323">
                  <c:v>4.4999999999999998E-2</c:v>
                </c:pt>
                <c:pt idx="324">
                  <c:v>4.4999999999999998E-2</c:v>
                </c:pt>
                <c:pt idx="325">
                  <c:v>4.4999999999999998E-2</c:v>
                </c:pt>
                <c:pt idx="326">
                  <c:v>4.4999999999999998E-2</c:v>
                </c:pt>
                <c:pt idx="327">
                  <c:v>4.4999999999999998E-2</c:v>
                </c:pt>
                <c:pt idx="328">
                  <c:v>4.4999999999999998E-2</c:v>
                </c:pt>
                <c:pt idx="329">
                  <c:v>4.4999999999999998E-2</c:v>
                </c:pt>
                <c:pt idx="330">
                  <c:v>0.02</c:v>
                </c:pt>
                <c:pt idx="331">
                  <c:v>4.4999999999999998E-2</c:v>
                </c:pt>
                <c:pt idx="332">
                  <c:v>4.4999999999999998E-2</c:v>
                </c:pt>
                <c:pt idx="333">
                  <c:v>0.02</c:v>
                </c:pt>
                <c:pt idx="334">
                  <c:v>0.02</c:v>
                </c:pt>
                <c:pt idx="335">
                  <c:v>0.02</c:v>
                </c:pt>
                <c:pt idx="336">
                  <c:v>0.02</c:v>
                </c:pt>
                <c:pt idx="337">
                  <c:v>0.02</c:v>
                </c:pt>
                <c:pt idx="338">
                  <c:v>4.4999999999999998E-2</c:v>
                </c:pt>
                <c:pt idx="339">
                  <c:v>4.4999999999999998E-2</c:v>
                </c:pt>
                <c:pt idx="340">
                  <c:v>4.4999999999999998E-2</c:v>
                </c:pt>
                <c:pt idx="341">
                  <c:v>0.02</c:v>
                </c:pt>
                <c:pt idx="342">
                  <c:v>4.7500000000000001E-2</c:v>
                </c:pt>
                <c:pt idx="343">
                  <c:v>0.02</c:v>
                </c:pt>
                <c:pt idx="344">
                  <c:v>4.4999999999999998E-2</c:v>
                </c:pt>
                <c:pt idx="345">
                  <c:v>0.02</c:v>
                </c:pt>
                <c:pt idx="346">
                  <c:v>4.4999999999999998E-2</c:v>
                </c:pt>
                <c:pt idx="347">
                  <c:v>7.0000000000000007E-2</c:v>
                </c:pt>
                <c:pt idx="348">
                  <c:v>7.0000000000000007E-2</c:v>
                </c:pt>
                <c:pt idx="349">
                  <c:v>7.0000000000000007E-2</c:v>
                </c:pt>
                <c:pt idx="350">
                  <c:v>7.0000000000000007E-2</c:v>
                </c:pt>
                <c:pt idx="351">
                  <c:v>0.02</c:v>
                </c:pt>
                <c:pt idx="352">
                  <c:v>0.02</c:v>
                </c:pt>
                <c:pt idx="353">
                  <c:v>0.02</c:v>
                </c:pt>
                <c:pt idx="354">
                  <c:v>0.02</c:v>
                </c:pt>
                <c:pt idx="355">
                  <c:v>7.0000000000000007E-2</c:v>
                </c:pt>
                <c:pt idx="356">
                  <c:v>0.02</c:v>
                </c:pt>
                <c:pt idx="357">
                  <c:v>4.4999999999999998E-2</c:v>
                </c:pt>
                <c:pt idx="358">
                  <c:v>4.4999999999999998E-2</c:v>
                </c:pt>
                <c:pt idx="359">
                  <c:v>0.02</c:v>
                </c:pt>
                <c:pt idx="360">
                  <c:v>4.4999999999999998E-2</c:v>
                </c:pt>
                <c:pt idx="361">
                  <c:v>4.4999999999999998E-2</c:v>
                </c:pt>
                <c:pt idx="362">
                  <c:v>4.4999999999999998E-2</c:v>
                </c:pt>
                <c:pt idx="363">
                  <c:v>4.4999999999999998E-2</c:v>
                </c:pt>
                <c:pt idx="364">
                  <c:v>7.0000000000000007E-2</c:v>
                </c:pt>
                <c:pt idx="365">
                  <c:v>4.4999999999999998E-2</c:v>
                </c:pt>
                <c:pt idx="366">
                  <c:v>4.4999999999999998E-2</c:v>
                </c:pt>
                <c:pt idx="367">
                  <c:v>4.4999999999999998E-2</c:v>
                </c:pt>
                <c:pt idx="368">
                  <c:v>4.4999999999999998E-2</c:v>
                </c:pt>
                <c:pt idx="369">
                  <c:v>4.4999999999999998E-2</c:v>
                </c:pt>
                <c:pt idx="370">
                  <c:v>4.4999999999999998E-2</c:v>
                </c:pt>
                <c:pt idx="371">
                  <c:v>4.4999999999999998E-2</c:v>
                </c:pt>
                <c:pt idx="372">
                  <c:v>0.02</c:v>
                </c:pt>
                <c:pt idx="373">
                  <c:v>4.4999999999999998E-2</c:v>
                </c:pt>
                <c:pt idx="374">
                  <c:v>0.02</c:v>
                </c:pt>
                <c:pt idx="375">
                  <c:v>4.4999999999999998E-2</c:v>
                </c:pt>
                <c:pt idx="376">
                  <c:v>4.4999999999999998E-2</c:v>
                </c:pt>
                <c:pt idx="377">
                  <c:v>4.4999999999999998E-2</c:v>
                </c:pt>
                <c:pt idx="378">
                  <c:v>7.0000000000000007E-2</c:v>
                </c:pt>
                <c:pt idx="379">
                  <c:v>4.4999999999999998E-2</c:v>
                </c:pt>
                <c:pt idx="380">
                  <c:v>4.4999999999999998E-2</c:v>
                </c:pt>
                <c:pt idx="381">
                  <c:v>0.02</c:v>
                </c:pt>
                <c:pt idx="382">
                  <c:v>4.4999999999999998E-2</c:v>
                </c:pt>
                <c:pt idx="383">
                  <c:v>4.4999999999999998E-2</c:v>
                </c:pt>
                <c:pt idx="384">
                  <c:v>0.02</c:v>
                </c:pt>
                <c:pt idx="385">
                  <c:v>0.02</c:v>
                </c:pt>
                <c:pt idx="386">
                  <c:v>4.4999999999999998E-2</c:v>
                </c:pt>
                <c:pt idx="387">
                  <c:v>4.4999999999999998E-2</c:v>
                </c:pt>
                <c:pt idx="388">
                  <c:v>4.4999999999999998E-2</c:v>
                </c:pt>
                <c:pt idx="389">
                  <c:v>0.02</c:v>
                </c:pt>
                <c:pt idx="390">
                  <c:v>4.4999999999999998E-2</c:v>
                </c:pt>
                <c:pt idx="391">
                  <c:v>0.02</c:v>
                </c:pt>
                <c:pt idx="392">
                  <c:v>4.4999999999999998E-2</c:v>
                </c:pt>
                <c:pt idx="393">
                  <c:v>0.02</c:v>
                </c:pt>
                <c:pt idx="394">
                  <c:v>0.02</c:v>
                </c:pt>
                <c:pt idx="395">
                  <c:v>4.4999999999999998E-2</c:v>
                </c:pt>
                <c:pt idx="396">
                  <c:v>0.02</c:v>
                </c:pt>
                <c:pt idx="397">
                  <c:v>4.4999999999999998E-2</c:v>
                </c:pt>
                <c:pt idx="398">
                  <c:v>0.02</c:v>
                </c:pt>
                <c:pt idx="399">
                  <c:v>0.02</c:v>
                </c:pt>
                <c:pt idx="400">
                  <c:v>4.4999999999999998E-2</c:v>
                </c:pt>
                <c:pt idx="401">
                  <c:v>4.4999999999999998E-2</c:v>
                </c:pt>
                <c:pt idx="402">
                  <c:v>7.0000000000000007E-2</c:v>
                </c:pt>
                <c:pt idx="403">
                  <c:v>7.0000000000000007E-2</c:v>
                </c:pt>
                <c:pt idx="404">
                  <c:v>4.4999999999999998E-2</c:v>
                </c:pt>
                <c:pt idx="405">
                  <c:v>0.02</c:v>
                </c:pt>
                <c:pt idx="406">
                  <c:v>4.4999999999999998E-2</c:v>
                </c:pt>
                <c:pt idx="407">
                  <c:v>4.4999999999999998E-2</c:v>
                </c:pt>
                <c:pt idx="408">
                  <c:v>4.4999999999999998E-2</c:v>
                </c:pt>
                <c:pt idx="409">
                  <c:v>0.02</c:v>
                </c:pt>
                <c:pt idx="410">
                  <c:v>4.4999999999999998E-2</c:v>
                </c:pt>
                <c:pt idx="411">
                  <c:v>7.0000000000000007E-2</c:v>
                </c:pt>
                <c:pt idx="412">
                  <c:v>4.4999999999999998E-2</c:v>
                </c:pt>
                <c:pt idx="413">
                  <c:v>4.4999999999999998E-2</c:v>
                </c:pt>
                <c:pt idx="414">
                  <c:v>0.02</c:v>
                </c:pt>
                <c:pt idx="415">
                  <c:v>0.02</c:v>
                </c:pt>
                <c:pt idx="416">
                  <c:v>0.02</c:v>
                </c:pt>
                <c:pt idx="417">
                  <c:v>0.02</c:v>
                </c:pt>
                <c:pt idx="418">
                  <c:v>0.02</c:v>
                </c:pt>
                <c:pt idx="419">
                  <c:v>0.02</c:v>
                </c:pt>
                <c:pt idx="420">
                  <c:v>0.02</c:v>
                </c:pt>
                <c:pt idx="421">
                  <c:v>0.02</c:v>
                </c:pt>
                <c:pt idx="422">
                  <c:v>0.02</c:v>
                </c:pt>
                <c:pt idx="423">
                  <c:v>0.02</c:v>
                </c:pt>
                <c:pt idx="424">
                  <c:v>0.02</c:v>
                </c:pt>
                <c:pt idx="425">
                  <c:v>0.02</c:v>
                </c:pt>
                <c:pt idx="426">
                  <c:v>0.02</c:v>
                </c:pt>
                <c:pt idx="427">
                  <c:v>0.02</c:v>
                </c:pt>
                <c:pt idx="428">
                  <c:v>0.02</c:v>
                </c:pt>
                <c:pt idx="429">
                  <c:v>0.02</c:v>
                </c:pt>
                <c:pt idx="430">
                  <c:v>0.02</c:v>
                </c:pt>
                <c:pt idx="431">
                  <c:v>0.02</c:v>
                </c:pt>
                <c:pt idx="432">
                  <c:v>0.02</c:v>
                </c:pt>
              </c:numCache>
            </c:numRef>
          </c:val>
          <c:smooth val="1"/>
          <c:extLst>
            <c:ext xmlns:c16="http://schemas.microsoft.com/office/drawing/2014/chart" uri="{C3380CC4-5D6E-409C-BE32-E72D297353CC}">
              <c16:uniqueId val="{00000001-F2AC-4D43-A4E5-412099B2434D}"/>
            </c:ext>
          </c:extLst>
        </c:ser>
        <c:ser>
          <c:idx val="3"/>
          <c:order val="2"/>
          <c:tx>
            <c:strRef>
              <c:f>'Figure 2.3.2.1'!$F$3</c:f>
              <c:strCache>
                <c:ptCount val="1"/>
                <c:pt idx="0">
                  <c:v>
KIBID3M indicator</c:v>
                </c:pt>
              </c:strCache>
            </c:strRef>
          </c:tx>
          <c:spPr>
            <a:ln w="38100">
              <a:pattFill prst="pct75">
                <a:fgClr>
                  <a:srgbClr val="339966"/>
                </a:fgClr>
                <a:bgClr>
                  <a:srgbClr val="FFFFFF"/>
                </a:bgClr>
              </a:pattFill>
              <a:prstDash val="solid"/>
            </a:ln>
          </c:spPr>
          <c:marker>
            <c:symbol val="none"/>
          </c:marker>
          <c:cat>
            <c:numRef>
              <c:f>'Figure 2.3.2.1'!$B$6:$B$438</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'Figure 2.3.2.1'!$F$6:$F$438</c:f>
              <c:numCache>
                <c:formatCode>0.0%</c:formatCode>
                <c:ptCount val="433"/>
                <c:pt idx="0">
                  <c:v>0.06</c:v>
                </c:pt>
                <c:pt idx="1">
                  <c:v>0.06</c:v>
                </c:pt>
                <c:pt idx="2">
                  <c:v>0.06</c:v>
                </c:pt>
                <c:pt idx="3">
                  <c:v>0.10529999999999999</c:v>
                </c:pt>
                <c:pt idx="4">
                  <c:v>0.09</c:v>
                </c:pt>
                <c:pt idx="5">
                  <c:v>0.1</c:v>
                </c:pt>
                <c:pt idx="6">
                  <c:v>0.1</c:v>
                </c:pt>
                <c:pt idx="7">
                  <c:v>0.1</c:v>
                </c:pt>
                <c:pt idx="8">
                  <c:v>0.1</c:v>
                </c:pt>
                <c:pt idx="9">
                  <c:v>0.1</c:v>
                </c:pt>
                <c:pt idx="10">
                  <c:v>9.5000000000000001E-2</c:v>
                </c:pt>
                <c:pt idx="11">
                  <c:v>0.1</c:v>
                </c:pt>
                <c:pt idx="12">
                  <c:v>0.1075</c:v>
                </c:pt>
                <c:pt idx="13">
                  <c:v>8.6699999999999999E-2</c:v>
                </c:pt>
                <c:pt idx="14">
                  <c:v>0.105</c:v>
                </c:pt>
                <c:pt idx="15">
                  <c:v>0.1</c:v>
                </c:pt>
                <c:pt idx="16">
                  <c:v>0.128</c:v>
                </c:pt>
                <c:pt idx="17">
                  <c:v>0.115</c:v>
                </c:pt>
                <c:pt idx="18">
                  <c:v>0.13</c:v>
                </c:pt>
                <c:pt idx="19">
                  <c:v>0.13</c:v>
                </c:pt>
                <c:pt idx="20">
                  <c:v>0.13</c:v>
                </c:pt>
                <c:pt idx="21">
                  <c:v>0.13500000000000001</c:v>
                </c:pt>
                <c:pt idx="22">
                  <c:v>0.13500000000000001</c:v>
                </c:pt>
                <c:pt idx="23">
                  <c:v>0.13</c:v>
                </c:pt>
                <c:pt idx="24">
                  <c:v>0.13</c:v>
                </c:pt>
                <c:pt idx="25">
                  <c:v>0.13</c:v>
                </c:pt>
                <c:pt idx="26">
                  <c:v>0.13</c:v>
                </c:pt>
                <c:pt idx="27">
                  <c:v>0.13</c:v>
                </c:pt>
                <c:pt idx="28">
                  <c:v>0.13</c:v>
                </c:pt>
                <c:pt idx="29">
                  <c:v>0.13</c:v>
                </c:pt>
                <c:pt idx="30">
                  <c:v>0.13</c:v>
                </c:pt>
                <c:pt idx="31">
                  <c:v>0.13</c:v>
                </c:pt>
                <c:pt idx="32">
                  <c:v>0.13</c:v>
                </c:pt>
                <c:pt idx="33">
                  <c:v>0.13</c:v>
                </c:pt>
                <c:pt idx="34">
                  <c:v>0.13</c:v>
                </c:pt>
                <c:pt idx="35">
                  <c:v>0.13</c:v>
                </c:pt>
                <c:pt idx="36">
                  <c:v>0.13</c:v>
                </c:pt>
                <c:pt idx="37">
                  <c:v>0.13</c:v>
                </c:pt>
                <c:pt idx="38">
                  <c:v>0.13</c:v>
                </c:pt>
                <c:pt idx="39">
                  <c:v>0.09</c:v>
                </c:pt>
                <c:pt idx="40">
                  <c:v>0.13</c:v>
                </c:pt>
                <c:pt idx="41">
                  <c:v>0.13</c:v>
                </c:pt>
                <c:pt idx="42">
                  <c:v>0.13</c:v>
                </c:pt>
                <c:pt idx="43">
                  <c:v>0.13</c:v>
                </c:pt>
                <c:pt idx="44">
                  <c:v>0.13</c:v>
                </c:pt>
                <c:pt idx="45">
                  <c:v>0.13</c:v>
                </c:pt>
                <c:pt idx="46">
                  <c:v>0.13</c:v>
                </c:pt>
                <c:pt idx="47">
                  <c:v>0.13</c:v>
                </c:pt>
                <c:pt idx="48">
                  <c:v>0.13</c:v>
                </c:pt>
                <c:pt idx="49">
                  <c:v>0.1125</c:v>
                </c:pt>
                <c:pt idx="50">
                  <c:v>0.115</c:v>
                </c:pt>
                <c:pt idx="51">
                  <c:v>0.115</c:v>
                </c:pt>
                <c:pt idx="52">
                  <c:v>0.115</c:v>
                </c:pt>
                <c:pt idx="53">
                  <c:v>0.115</c:v>
                </c:pt>
                <c:pt idx="54">
                  <c:v>0.115</c:v>
                </c:pt>
                <c:pt idx="55">
                  <c:v>0.115</c:v>
                </c:pt>
                <c:pt idx="56">
                  <c:v>0.115</c:v>
                </c:pt>
                <c:pt idx="57">
                  <c:v>0.115</c:v>
                </c:pt>
                <c:pt idx="58">
                  <c:v>0.11199999999999999</c:v>
                </c:pt>
                <c:pt idx="59">
                  <c:v>0.106</c:v>
                </c:pt>
                <c:pt idx="60">
                  <c:v>0.111</c:v>
                </c:pt>
                <c:pt idx="61">
                  <c:v>0.111</c:v>
                </c:pt>
                <c:pt idx="62">
                  <c:v>0.111</c:v>
                </c:pt>
                <c:pt idx="63">
                  <c:v>0.111</c:v>
                </c:pt>
                <c:pt idx="64">
                  <c:v>0.11199999999999999</c:v>
                </c:pt>
                <c:pt idx="65">
                  <c:v>0.10099999999999999</c:v>
                </c:pt>
                <c:pt idx="66">
                  <c:v>0.11199999999999999</c:v>
                </c:pt>
                <c:pt idx="67">
                  <c:v>0.10099999999999999</c:v>
                </c:pt>
                <c:pt idx="68">
                  <c:v>0.11199999999999999</c:v>
                </c:pt>
                <c:pt idx="69">
                  <c:v>0.11199999999999999</c:v>
                </c:pt>
                <c:pt idx="70">
                  <c:v>0.11199999999999999</c:v>
                </c:pt>
                <c:pt idx="71">
                  <c:v>0.11199999999999999</c:v>
                </c:pt>
                <c:pt idx="72">
                  <c:v>0.11199999999999999</c:v>
                </c:pt>
                <c:pt idx="73">
                  <c:v>0.11199999999999999</c:v>
                </c:pt>
                <c:pt idx="74">
                  <c:v>0.11199999999999999</c:v>
                </c:pt>
                <c:pt idx="75">
                  <c:v>0.11349999999999999</c:v>
                </c:pt>
                <c:pt idx="76">
                  <c:v>0.11199999999999999</c:v>
                </c:pt>
                <c:pt idx="77">
                  <c:v>0.11199999999999999</c:v>
                </c:pt>
                <c:pt idx="78">
                  <c:v>0.115</c:v>
                </c:pt>
                <c:pt idx="79">
                  <c:v>0.11349999999999999</c:v>
                </c:pt>
                <c:pt idx="80">
                  <c:v>0.11349999999999999</c:v>
                </c:pt>
                <c:pt idx="81">
                  <c:v>0.11349999999999999</c:v>
                </c:pt>
                <c:pt idx="82">
                  <c:v>0.11349999999999999</c:v>
                </c:pt>
                <c:pt idx="83">
                  <c:v>0.11349999999999999</c:v>
                </c:pt>
                <c:pt idx="84">
                  <c:v>9.0999999999999998E-2</c:v>
                </c:pt>
                <c:pt idx="85">
                  <c:v>9.0999999999999998E-2</c:v>
                </c:pt>
                <c:pt idx="86">
                  <c:v>0.11199999999999999</c:v>
                </c:pt>
                <c:pt idx="87">
                  <c:v>0.11349999999999999</c:v>
                </c:pt>
                <c:pt idx="88">
                  <c:v>0.11199999999999999</c:v>
                </c:pt>
                <c:pt idx="89">
                  <c:v>0.11199999999999999</c:v>
                </c:pt>
                <c:pt idx="90">
                  <c:v>7.0000000000000007E-2</c:v>
                </c:pt>
                <c:pt idx="91">
                  <c:v>7.0000000000000007E-2</c:v>
                </c:pt>
                <c:pt idx="92">
                  <c:v>7.0000000000000007E-2</c:v>
                </c:pt>
                <c:pt idx="93">
                  <c:v>7.0000000000000007E-2</c:v>
                </c:pt>
                <c:pt idx="94">
                  <c:v>7.0000000000000007E-2</c:v>
                </c:pt>
                <c:pt idx="95">
                  <c:v>7.0000000000000007E-2</c:v>
                </c:pt>
                <c:pt idx="96">
                  <c:v>0.08</c:v>
                </c:pt>
                <c:pt idx="97">
                  <c:v>0.08</c:v>
                </c:pt>
                <c:pt idx="98">
                  <c:v>0.08</c:v>
                </c:pt>
                <c:pt idx="99">
                  <c:v>0.08</c:v>
                </c:pt>
                <c:pt idx="100">
                  <c:v>7.0000000000000007E-2</c:v>
                </c:pt>
                <c:pt idx="101">
                  <c:v>7.0000000000000007E-2</c:v>
                </c:pt>
                <c:pt idx="102">
                  <c:v>7.0000000000000007E-2</c:v>
                </c:pt>
                <c:pt idx="103">
                  <c:v>7.0000000000000007E-2</c:v>
                </c:pt>
                <c:pt idx="104">
                  <c:v>7.0000000000000007E-2</c:v>
                </c:pt>
                <c:pt idx="105">
                  <c:v>7.0000000000000007E-2</c:v>
                </c:pt>
                <c:pt idx="106">
                  <c:v>7.0000000000000007E-2</c:v>
                </c:pt>
                <c:pt idx="107">
                  <c:v>7.0000000000000007E-2</c:v>
                </c:pt>
                <c:pt idx="108">
                  <c:v>7.0000000000000007E-2</c:v>
                </c:pt>
                <c:pt idx="109">
                  <c:v>0.08</c:v>
                </c:pt>
                <c:pt idx="110">
                  <c:v>0.08</c:v>
                </c:pt>
                <c:pt idx="111">
                  <c:v>9.5000000000000001E-2</c:v>
                </c:pt>
                <c:pt idx="112">
                  <c:v>8.7499999999999994E-2</c:v>
                </c:pt>
                <c:pt idx="113">
                  <c:v>8.7499999999999994E-2</c:v>
                </c:pt>
                <c:pt idx="114">
                  <c:v>8.7499999999999994E-2</c:v>
                </c:pt>
                <c:pt idx="115">
                  <c:v>7.0000000000000007E-2</c:v>
                </c:pt>
                <c:pt idx="116">
                  <c:v>7.0000000000000007E-2</c:v>
                </c:pt>
                <c:pt idx="117">
                  <c:v>7.0000000000000007E-2</c:v>
                </c:pt>
                <c:pt idx="118">
                  <c:v>7.0000000000000007E-2</c:v>
                </c:pt>
                <c:pt idx="119">
                  <c:v>7.0000000000000007E-2</c:v>
                </c:pt>
                <c:pt idx="120">
                  <c:v>7.0000000000000007E-2</c:v>
                </c:pt>
                <c:pt idx="121">
                  <c:v>7.0000000000000007E-2</c:v>
                </c:pt>
                <c:pt idx="122">
                  <c:v>7.0000000000000007E-2</c:v>
                </c:pt>
                <c:pt idx="123">
                  <c:v>7.0000000000000007E-2</c:v>
                </c:pt>
                <c:pt idx="124">
                  <c:v>7.0000000000000007E-2</c:v>
                </c:pt>
                <c:pt idx="125">
                  <c:v>0.08</c:v>
                </c:pt>
                <c:pt idx="126">
                  <c:v>0.08</c:v>
                </c:pt>
                <c:pt idx="127">
                  <c:v>0.08</c:v>
                </c:pt>
                <c:pt idx="128">
                  <c:v>0.08</c:v>
                </c:pt>
                <c:pt idx="129">
                  <c:v>8.5000000000000006E-2</c:v>
                </c:pt>
                <c:pt idx="130">
                  <c:v>0.08</c:v>
                </c:pt>
                <c:pt idx="131">
                  <c:v>0.08</c:v>
                </c:pt>
                <c:pt idx="132">
                  <c:v>0.08</c:v>
                </c:pt>
                <c:pt idx="133">
                  <c:v>0.08</c:v>
                </c:pt>
                <c:pt idx="134">
                  <c:v>0.08</c:v>
                </c:pt>
                <c:pt idx="135">
                  <c:v>0.08</c:v>
                </c:pt>
                <c:pt idx="136">
                  <c:v>0.08</c:v>
                </c:pt>
                <c:pt idx="137">
                  <c:v>8.2500000000000004E-2</c:v>
                </c:pt>
                <c:pt idx="138">
                  <c:v>0.08</c:v>
                </c:pt>
                <c:pt idx="139">
                  <c:v>0.08</c:v>
                </c:pt>
                <c:pt idx="140">
                  <c:v>8.2500000000000004E-2</c:v>
                </c:pt>
                <c:pt idx="141">
                  <c:v>7.7499999999999999E-2</c:v>
                </c:pt>
                <c:pt idx="142">
                  <c:v>7.7499999999999999E-2</c:v>
                </c:pt>
                <c:pt idx="143">
                  <c:v>0.08</c:v>
                </c:pt>
                <c:pt idx="144">
                  <c:v>7.6299999999999993E-2</c:v>
                </c:pt>
                <c:pt idx="145">
                  <c:v>7.6299999999999993E-2</c:v>
                </c:pt>
                <c:pt idx="146">
                  <c:v>7.6299999999999993E-2</c:v>
                </c:pt>
                <c:pt idx="147">
                  <c:v>7.6299999999999993E-2</c:v>
                </c:pt>
                <c:pt idx="148">
                  <c:v>7.6299999999999993E-2</c:v>
                </c:pt>
                <c:pt idx="149">
                  <c:v>7.4999999999999997E-2</c:v>
                </c:pt>
                <c:pt idx="150">
                  <c:v>7.0000000000000007E-2</c:v>
                </c:pt>
                <c:pt idx="151">
                  <c:v>7.0000000000000007E-2</c:v>
                </c:pt>
                <c:pt idx="152">
                  <c:v>6.6299999999999998E-2</c:v>
                </c:pt>
                <c:pt idx="153">
                  <c:v>5.6299999999999996E-2</c:v>
                </c:pt>
                <c:pt idx="154">
                  <c:v>6.25E-2</c:v>
                </c:pt>
                <c:pt idx="155">
                  <c:v>0.06</c:v>
                </c:pt>
                <c:pt idx="156">
                  <c:v>0.06</c:v>
                </c:pt>
                <c:pt idx="157">
                  <c:v>0.06</c:v>
                </c:pt>
                <c:pt idx="158">
                  <c:v>0.06</c:v>
                </c:pt>
                <c:pt idx="159">
                  <c:v>0.06</c:v>
                </c:pt>
                <c:pt idx="160">
                  <c:v>0.06</c:v>
                </c:pt>
                <c:pt idx="161">
                  <c:v>0.06</c:v>
                </c:pt>
                <c:pt idx="162">
                  <c:v>0.06</c:v>
                </c:pt>
                <c:pt idx="163">
                  <c:v>0.06</c:v>
                </c:pt>
                <c:pt idx="164">
                  <c:v>0.06</c:v>
                </c:pt>
                <c:pt idx="165">
                  <c:v>0.06</c:v>
                </c:pt>
                <c:pt idx="166">
                  <c:v>0.06</c:v>
                </c:pt>
                <c:pt idx="167">
                  <c:v>0.06</c:v>
                </c:pt>
                <c:pt idx="168">
                  <c:v>0.06</c:v>
                </c:pt>
                <c:pt idx="169">
                  <c:v>0.06</c:v>
                </c:pt>
                <c:pt idx="170">
                  <c:v>0.06</c:v>
                </c:pt>
                <c:pt idx="171">
                  <c:v>0.06</c:v>
                </c:pt>
                <c:pt idx="172">
                  <c:v>0.06</c:v>
                </c:pt>
                <c:pt idx="173">
                  <c:v>0.06</c:v>
                </c:pt>
                <c:pt idx="174">
                  <c:v>0.05</c:v>
                </c:pt>
                <c:pt idx="175">
                  <c:v>0.05</c:v>
                </c:pt>
                <c:pt idx="176">
                  <c:v>0.05</c:v>
                </c:pt>
                <c:pt idx="177">
                  <c:v>0.05</c:v>
                </c:pt>
                <c:pt idx="178">
                  <c:v>0.05</c:v>
                </c:pt>
                <c:pt idx="179">
                  <c:v>0.05</c:v>
                </c:pt>
                <c:pt idx="180">
                  <c:v>0.05</c:v>
                </c:pt>
                <c:pt idx="181">
                  <c:v>0.05</c:v>
                </c:pt>
                <c:pt idx="182">
                  <c:v>0.05</c:v>
                </c:pt>
                <c:pt idx="183">
                  <c:v>0.05</c:v>
                </c:pt>
                <c:pt idx="184">
                  <c:v>0.05</c:v>
                </c:pt>
                <c:pt idx="185">
                  <c:v>0.05</c:v>
                </c:pt>
                <c:pt idx="186">
                  <c:v>0.05</c:v>
                </c:pt>
                <c:pt idx="187">
                  <c:v>0.05</c:v>
                </c:pt>
                <c:pt idx="188">
                  <c:v>0.05</c:v>
                </c:pt>
                <c:pt idx="189">
                  <c:v>5.2499999999999998E-2</c:v>
                </c:pt>
                <c:pt idx="190">
                  <c:v>5.1299999999999998E-2</c:v>
                </c:pt>
                <c:pt idx="191">
                  <c:v>0.05</c:v>
                </c:pt>
                <c:pt idx="192">
                  <c:v>0.05</c:v>
                </c:pt>
                <c:pt idx="193">
                  <c:v>0.05</c:v>
                </c:pt>
                <c:pt idx="194">
                  <c:v>5.1299999999999998E-2</c:v>
                </c:pt>
                <c:pt idx="195">
                  <c:v>0.05</c:v>
                </c:pt>
                <c:pt idx="196">
                  <c:v>5.1299999999999998E-2</c:v>
                </c:pt>
                <c:pt idx="197">
                  <c:v>5.1299999999999998E-2</c:v>
                </c:pt>
                <c:pt idx="198">
                  <c:v>5.1299999999999998E-2</c:v>
                </c:pt>
                <c:pt idx="199">
                  <c:v>4.4999999999999998E-2</c:v>
                </c:pt>
                <c:pt idx="200">
                  <c:v>0.05</c:v>
                </c:pt>
                <c:pt idx="201">
                  <c:v>5.1299999999999998E-2</c:v>
                </c:pt>
                <c:pt idx="202">
                  <c:v>5.1299999999999998E-2</c:v>
                </c:pt>
                <c:pt idx="203">
                  <c:v>5.1299999999999998E-2</c:v>
                </c:pt>
                <c:pt idx="204">
                  <c:v>5.1299999999999998E-2</c:v>
                </c:pt>
                <c:pt idx="205">
                  <c:v>5.1299999999999998E-2</c:v>
                </c:pt>
                <c:pt idx="206">
                  <c:v>5.1299999999999998E-2</c:v>
                </c:pt>
                <c:pt idx="207">
                  <c:v>5.1299999999999998E-2</c:v>
                </c:pt>
                <c:pt idx="208">
                  <c:v>0.05</c:v>
                </c:pt>
                <c:pt idx="209">
                  <c:v>4.6300000000000001E-2</c:v>
                </c:pt>
                <c:pt idx="210">
                  <c:v>4.6300000000000001E-2</c:v>
                </c:pt>
                <c:pt idx="211">
                  <c:v>4.6300000000000001E-2</c:v>
                </c:pt>
                <c:pt idx="212">
                  <c:v>0.04</c:v>
                </c:pt>
                <c:pt idx="213">
                  <c:v>4.6300000000000001E-2</c:v>
                </c:pt>
                <c:pt idx="214">
                  <c:v>4.6300000000000001E-2</c:v>
                </c:pt>
                <c:pt idx="215">
                  <c:v>4.6300000000000001E-2</c:v>
                </c:pt>
                <c:pt idx="216">
                  <c:v>4.6300000000000001E-2</c:v>
                </c:pt>
                <c:pt idx="217">
                  <c:v>4.2500000000000003E-2</c:v>
                </c:pt>
                <c:pt idx="218">
                  <c:v>4.2500000000000003E-2</c:v>
                </c:pt>
                <c:pt idx="219">
                  <c:v>0.04</c:v>
                </c:pt>
                <c:pt idx="220">
                  <c:v>4.2500000000000003E-2</c:v>
                </c:pt>
                <c:pt idx="221">
                  <c:v>0.04</c:v>
                </c:pt>
                <c:pt idx="222">
                  <c:v>0.04</c:v>
                </c:pt>
                <c:pt idx="223">
                  <c:v>3.9E-2</c:v>
                </c:pt>
                <c:pt idx="224">
                  <c:v>3.4000000000000002E-2</c:v>
                </c:pt>
                <c:pt idx="225">
                  <c:v>3.3500000000000002E-2</c:v>
                </c:pt>
                <c:pt idx="226">
                  <c:v>3.3500000000000002E-2</c:v>
                </c:pt>
                <c:pt idx="227">
                  <c:v>3.3000000000000002E-2</c:v>
                </c:pt>
                <c:pt idx="228">
                  <c:v>3.3000000000000002E-2</c:v>
                </c:pt>
                <c:pt idx="229">
                  <c:v>2.7999999999999997E-2</c:v>
                </c:pt>
                <c:pt idx="230">
                  <c:v>2.7999999999999997E-2</c:v>
                </c:pt>
                <c:pt idx="231">
                  <c:v>2.7999999999999997E-2</c:v>
                </c:pt>
                <c:pt idx="232">
                  <c:v>2.7999999999999997E-2</c:v>
                </c:pt>
                <c:pt idx="233">
                  <c:v>2.7999999999999997E-2</c:v>
                </c:pt>
                <c:pt idx="234">
                  <c:v>2.75E-2</c:v>
                </c:pt>
                <c:pt idx="235">
                  <c:v>2.63E-2</c:v>
                </c:pt>
                <c:pt idx="236">
                  <c:v>2.63E-2</c:v>
                </c:pt>
                <c:pt idx="237">
                  <c:v>2.3E-2</c:v>
                </c:pt>
                <c:pt idx="238">
                  <c:v>2.3E-2</c:v>
                </c:pt>
                <c:pt idx="239">
                  <c:v>0.02</c:v>
                </c:pt>
                <c:pt idx="240">
                  <c:v>2.0499999999999997E-2</c:v>
                </c:pt>
                <c:pt idx="241">
                  <c:v>0.02</c:v>
                </c:pt>
                <c:pt idx="242">
                  <c:v>0.02</c:v>
                </c:pt>
                <c:pt idx="243">
                  <c:v>1.95E-2</c:v>
                </c:pt>
                <c:pt idx="244">
                  <c:v>1.9E-2</c:v>
                </c:pt>
                <c:pt idx="245">
                  <c:v>1.8000000000000002E-2</c:v>
                </c:pt>
                <c:pt idx="246">
                  <c:v>1.9E-2</c:v>
                </c:pt>
                <c:pt idx="247">
                  <c:v>1.8000000000000002E-2</c:v>
                </c:pt>
                <c:pt idx="248">
                  <c:v>1.8000000000000002E-2</c:v>
                </c:pt>
                <c:pt idx="249">
                  <c:v>1.8000000000000002E-2</c:v>
                </c:pt>
                <c:pt idx="250">
                  <c:v>1.8000000000000002E-2</c:v>
                </c:pt>
                <c:pt idx="251">
                  <c:v>1.78E-2</c:v>
                </c:pt>
                <c:pt idx="252">
                  <c:v>1.78E-2</c:v>
                </c:pt>
                <c:pt idx="253">
                  <c:v>1.7299999999999999E-2</c:v>
                </c:pt>
                <c:pt idx="254">
                  <c:v>1.7299999999999999E-2</c:v>
                </c:pt>
                <c:pt idx="255">
                  <c:v>1.7299999999999999E-2</c:v>
                </c:pt>
                <c:pt idx="256">
                  <c:v>1.7299999999999999E-2</c:v>
                </c:pt>
                <c:pt idx="257">
                  <c:v>1.6500000000000001E-2</c:v>
                </c:pt>
                <c:pt idx="258">
                  <c:v>1.7299999999999999E-2</c:v>
                </c:pt>
                <c:pt idx="259">
                  <c:v>1.7299999999999999E-2</c:v>
                </c:pt>
                <c:pt idx="260">
                  <c:v>1.7299999999999999E-2</c:v>
                </c:pt>
                <c:pt idx="261">
                  <c:v>1.7299999999999999E-2</c:v>
                </c:pt>
                <c:pt idx="262">
                  <c:v>1.7000000000000001E-2</c:v>
                </c:pt>
                <c:pt idx="263">
                  <c:v>1.7000000000000001E-2</c:v>
                </c:pt>
                <c:pt idx="264">
                  <c:v>1.5300000000000001E-2</c:v>
                </c:pt>
                <c:pt idx="265">
                  <c:v>1.7000000000000001E-2</c:v>
                </c:pt>
                <c:pt idx="266">
                  <c:v>1.7000000000000001E-2</c:v>
                </c:pt>
                <c:pt idx="267">
                  <c:v>1.7000000000000001E-2</c:v>
                </c:pt>
                <c:pt idx="268">
                  <c:v>1.7000000000000001E-2</c:v>
                </c:pt>
                <c:pt idx="269">
                  <c:v>1.7000000000000001E-2</c:v>
                </c:pt>
                <c:pt idx="270">
                  <c:v>1.7000000000000001E-2</c:v>
                </c:pt>
                <c:pt idx="271">
                  <c:v>1.6500000000000001E-2</c:v>
                </c:pt>
                <c:pt idx="272">
                  <c:v>1.6500000000000001E-2</c:v>
                </c:pt>
                <c:pt idx="273">
                  <c:v>1.6299999999999999E-2</c:v>
                </c:pt>
                <c:pt idx="274">
                  <c:v>1.6500000000000001E-2</c:v>
                </c:pt>
                <c:pt idx="275">
                  <c:v>1.6500000000000001E-2</c:v>
                </c:pt>
                <c:pt idx="276">
                  <c:v>1.6500000000000001E-2</c:v>
                </c:pt>
                <c:pt idx="277">
                  <c:v>1.6500000000000001E-2</c:v>
                </c:pt>
                <c:pt idx="278">
                  <c:v>1.6500000000000001E-2</c:v>
                </c:pt>
                <c:pt idx="279">
                  <c:v>1.6500000000000001E-2</c:v>
                </c:pt>
                <c:pt idx="280">
                  <c:v>1.6500000000000001E-2</c:v>
                </c:pt>
                <c:pt idx="281">
                  <c:v>1.6500000000000001E-2</c:v>
                </c:pt>
                <c:pt idx="282">
                  <c:v>1.6500000000000001E-2</c:v>
                </c:pt>
                <c:pt idx="283">
                  <c:v>1.6500000000000001E-2</c:v>
                </c:pt>
                <c:pt idx="284">
                  <c:v>1.6500000000000001E-2</c:v>
                </c:pt>
                <c:pt idx="285">
                  <c:v>0.01</c:v>
                </c:pt>
                <c:pt idx="286">
                  <c:v>0.01</c:v>
                </c:pt>
                <c:pt idx="287">
                  <c:v>0.01</c:v>
                </c:pt>
                <c:pt idx="288">
                  <c:v>0.01</c:v>
                </c:pt>
                <c:pt idx="289">
                  <c:v>0.01</c:v>
                </c:pt>
                <c:pt idx="290">
                  <c:v>0.01</c:v>
                </c:pt>
                <c:pt idx="291">
                  <c:v>0.01</c:v>
                </c:pt>
                <c:pt idx="292">
                  <c:v>0.01</c:v>
                </c:pt>
                <c:pt idx="293">
                  <c:v>0.01</c:v>
                </c:pt>
                <c:pt idx="294">
                  <c:v>0.01</c:v>
                </c:pt>
                <c:pt idx="295">
                  <c:v>0.01</c:v>
                </c:pt>
                <c:pt idx="296">
                  <c:v>0.01</c:v>
                </c:pt>
                <c:pt idx="297">
                  <c:v>0.01</c:v>
                </c:pt>
                <c:pt idx="298">
                  <c:v>0.01</c:v>
                </c:pt>
                <c:pt idx="299">
                  <c:v>0.01</c:v>
                </c:pt>
                <c:pt idx="300">
                  <c:v>0.01</c:v>
                </c:pt>
                <c:pt idx="301">
                  <c:v>0.01</c:v>
                </c:pt>
                <c:pt idx="302">
                  <c:v>0.01</c:v>
                </c:pt>
                <c:pt idx="303">
                  <c:v>0.01</c:v>
                </c:pt>
                <c:pt idx="304">
                  <c:v>0.01</c:v>
                </c:pt>
                <c:pt idx="305">
                  <c:v>0.01</c:v>
                </c:pt>
                <c:pt idx="306">
                  <c:v>0.01</c:v>
                </c:pt>
                <c:pt idx="307">
                  <c:v>0.01</c:v>
                </c:pt>
                <c:pt idx="308">
                  <c:v>8.3000000000000001E-3</c:v>
                </c:pt>
                <c:pt idx="309">
                  <c:v>8.3000000000000001E-3</c:v>
                </c:pt>
                <c:pt idx="310">
                  <c:v>8.3000000000000001E-3</c:v>
                </c:pt>
                <c:pt idx="311">
                  <c:v>8.3000000000000001E-3</c:v>
                </c:pt>
                <c:pt idx="312">
                  <c:v>8.3000000000000001E-3</c:v>
                </c:pt>
                <c:pt idx="313">
                  <c:v>6.5000000000000006E-3</c:v>
                </c:pt>
                <c:pt idx="314">
                  <c:v>8.3000000000000001E-3</c:v>
                </c:pt>
                <c:pt idx="315">
                  <c:v>8.3000000000000001E-3</c:v>
                </c:pt>
                <c:pt idx="316">
                  <c:v>8.3000000000000001E-3</c:v>
                </c:pt>
                <c:pt idx="317">
                  <c:v>8.3000000000000001E-3</c:v>
                </c:pt>
                <c:pt idx="318">
                  <c:v>8.3000000000000001E-3</c:v>
                </c:pt>
                <c:pt idx="319">
                  <c:v>6.5000000000000006E-3</c:v>
                </c:pt>
                <c:pt idx="320">
                  <c:v>8.3000000000000001E-3</c:v>
                </c:pt>
                <c:pt idx="321">
                  <c:v>8.3000000000000001E-3</c:v>
                </c:pt>
                <c:pt idx="322">
                  <c:v>8.3000000000000001E-3</c:v>
                </c:pt>
                <c:pt idx="323">
                  <c:v>8.3000000000000001E-3</c:v>
                </c:pt>
                <c:pt idx="324">
                  <c:v>8.3000000000000001E-3</c:v>
                </c:pt>
                <c:pt idx="325">
                  <c:v>8.3000000000000001E-3</c:v>
                </c:pt>
                <c:pt idx="326">
                  <c:v>8.3000000000000001E-3</c:v>
                </c:pt>
                <c:pt idx="327">
                  <c:v>8.3000000000000001E-3</c:v>
                </c:pt>
                <c:pt idx="328">
                  <c:v>8.3000000000000001E-3</c:v>
                </c:pt>
                <c:pt idx="329">
                  <c:v>8.3000000000000001E-3</c:v>
                </c:pt>
                <c:pt idx="330">
                  <c:v>6.5000000000000006E-3</c:v>
                </c:pt>
                <c:pt idx="331">
                  <c:v>8.3000000000000001E-3</c:v>
                </c:pt>
                <c:pt idx="332">
                  <c:v>0.01</c:v>
                </c:pt>
                <c:pt idx="333">
                  <c:v>0.01</c:v>
                </c:pt>
                <c:pt idx="334">
                  <c:v>0.01</c:v>
                </c:pt>
                <c:pt idx="335">
                  <c:v>0.01</c:v>
                </c:pt>
                <c:pt idx="336">
                  <c:v>0.01</c:v>
                </c:pt>
                <c:pt idx="337">
                  <c:v>0.01</c:v>
                </c:pt>
                <c:pt idx="338">
                  <c:v>0.01</c:v>
                </c:pt>
                <c:pt idx="339">
                  <c:v>0.01</c:v>
                </c:pt>
                <c:pt idx="340">
                  <c:v>0.01</c:v>
                </c:pt>
                <c:pt idx="341">
                  <c:v>0.01</c:v>
                </c:pt>
                <c:pt idx="342">
                  <c:v>1.2500000000000001E-2</c:v>
                </c:pt>
                <c:pt idx="343">
                  <c:v>0.01</c:v>
                </c:pt>
                <c:pt idx="344">
                  <c:v>0.01</c:v>
                </c:pt>
                <c:pt idx="345">
                  <c:v>0.01</c:v>
                </c:pt>
                <c:pt idx="346">
                  <c:v>0.01</c:v>
                </c:pt>
                <c:pt idx="347">
                  <c:v>0.01</c:v>
                </c:pt>
                <c:pt idx="348">
                  <c:v>0.01</c:v>
                </c:pt>
                <c:pt idx="349">
                  <c:v>0.01</c:v>
                </c:pt>
                <c:pt idx="350">
                  <c:v>0.01</c:v>
                </c:pt>
                <c:pt idx="351">
                  <c:v>0.01</c:v>
                </c:pt>
                <c:pt idx="352">
                  <c:v>0.01</c:v>
                </c:pt>
                <c:pt idx="353">
                  <c:v>0.01</c:v>
                </c:pt>
                <c:pt idx="354">
                  <c:v>0.01</c:v>
                </c:pt>
                <c:pt idx="355">
                  <c:v>0.01</c:v>
                </c:pt>
                <c:pt idx="356">
                  <c:v>0.01</c:v>
                </c:pt>
                <c:pt idx="357">
                  <c:v>0.01</c:v>
                </c:pt>
                <c:pt idx="358">
                  <c:v>0.01</c:v>
                </c:pt>
                <c:pt idx="359">
                  <c:v>0.01</c:v>
                </c:pt>
                <c:pt idx="360">
                  <c:v>0.01</c:v>
                </c:pt>
                <c:pt idx="361">
                  <c:v>0.01</c:v>
                </c:pt>
                <c:pt idx="362">
                  <c:v>0.01</c:v>
                </c:pt>
                <c:pt idx="363">
                  <c:v>0.01</c:v>
                </c:pt>
                <c:pt idx="364">
                  <c:v>0.01</c:v>
                </c:pt>
                <c:pt idx="365">
                  <c:v>0.01</c:v>
                </c:pt>
                <c:pt idx="366">
                  <c:v>0.01</c:v>
                </c:pt>
                <c:pt idx="367">
                  <c:v>0.01</c:v>
                </c:pt>
                <c:pt idx="368">
                  <c:v>0.01</c:v>
                </c:pt>
                <c:pt idx="369">
                  <c:v>0.01</c:v>
                </c:pt>
                <c:pt idx="370">
                  <c:v>0.01</c:v>
                </c:pt>
                <c:pt idx="371">
                  <c:v>0.01</c:v>
                </c:pt>
                <c:pt idx="372">
                  <c:v>0.01</c:v>
                </c:pt>
                <c:pt idx="373">
                  <c:v>0.01</c:v>
                </c:pt>
                <c:pt idx="374">
                  <c:v>0.01</c:v>
                </c:pt>
                <c:pt idx="375">
                  <c:v>0.01</c:v>
                </c:pt>
                <c:pt idx="376">
                  <c:v>0.01</c:v>
                </c:pt>
                <c:pt idx="377">
                  <c:v>0.01</c:v>
                </c:pt>
                <c:pt idx="378">
                  <c:v>0.01</c:v>
                </c:pt>
                <c:pt idx="379">
                  <c:v>0.01</c:v>
                </c:pt>
                <c:pt idx="380">
                  <c:v>0.01</c:v>
                </c:pt>
                <c:pt idx="381">
                  <c:v>0.01</c:v>
                </c:pt>
                <c:pt idx="382">
                  <c:v>0.01</c:v>
                </c:pt>
                <c:pt idx="383">
                  <c:v>0.01</c:v>
                </c:pt>
                <c:pt idx="384">
                  <c:v>0.01</c:v>
                </c:pt>
                <c:pt idx="385">
                  <c:v>0.01</c:v>
                </c:pt>
                <c:pt idx="386">
                  <c:v>0.01</c:v>
                </c:pt>
                <c:pt idx="387">
                  <c:v>0.01</c:v>
                </c:pt>
                <c:pt idx="388">
                  <c:v>0.01</c:v>
                </c:pt>
                <c:pt idx="389">
                  <c:v>0.01</c:v>
                </c:pt>
                <c:pt idx="390">
                  <c:v>0.01</c:v>
                </c:pt>
                <c:pt idx="391">
                  <c:v>0.01</c:v>
                </c:pt>
                <c:pt idx="392">
                  <c:v>0.01</c:v>
                </c:pt>
                <c:pt idx="393">
                  <c:v>0.01</c:v>
                </c:pt>
                <c:pt idx="394">
                  <c:v>0.01</c:v>
                </c:pt>
                <c:pt idx="395">
                  <c:v>0.01</c:v>
                </c:pt>
                <c:pt idx="396">
                  <c:v>0.01</c:v>
                </c:pt>
                <c:pt idx="397">
                  <c:v>0.01</c:v>
                </c:pt>
                <c:pt idx="398">
                  <c:v>0.01</c:v>
                </c:pt>
                <c:pt idx="399">
                  <c:v>0.01</c:v>
                </c:pt>
                <c:pt idx="400">
                  <c:v>0.01</c:v>
                </c:pt>
                <c:pt idx="401">
                  <c:v>0.01</c:v>
                </c:pt>
                <c:pt idx="402">
                  <c:v>0.01</c:v>
                </c:pt>
                <c:pt idx="403">
                  <c:v>0.01</c:v>
                </c:pt>
                <c:pt idx="404">
                  <c:v>0.01</c:v>
                </c:pt>
                <c:pt idx="405">
                  <c:v>0.01</c:v>
                </c:pt>
                <c:pt idx="406">
                  <c:v>0.01</c:v>
                </c:pt>
                <c:pt idx="407">
                  <c:v>0.01</c:v>
                </c:pt>
                <c:pt idx="408">
                  <c:v>0.01</c:v>
                </c:pt>
                <c:pt idx="409">
                  <c:v>0.01</c:v>
                </c:pt>
                <c:pt idx="410">
                  <c:v>0.01</c:v>
                </c:pt>
                <c:pt idx="411">
                  <c:v>0.01</c:v>
                </c:pt>
                <c:pt idx="412">
                  <c:v>0.01</c:v>
                </c:pt>
                <c:pt idx="413">
                  <c:v>0.01</c:v>
                </c:pt>
                <c:pt idx="414">
                  <c:v>0.01</c:v>
                </c:pt>
                <c:pt idx="415">
                  <c:v>0.01</c:v>
                </c:pt>
                <c:pt idx="416">
                  <c:v>0.01</c:v>
                </c:pt>
                <c:pt idx="417">
                  <c:v>0.01</c:v>
                </c:pt>
                <c:pt idx="418">
                  <c:v>0.01</c:v>
                </c:pt>
                <c:pt idx="419">
                  <c:v>0.01</c:v>
                </c:pt>
                <c:pt idx="420">
                  <c:v>0.01</c:v>
                </c:pt>
                <c:pt idx="421">
                  <c:v>0.01</c:v>
                </c:pt>
                <c:pt idx="422">
                  <c:v>0.01</c:v>
                </c:pt>
                <c:pt idx="423">
                  <c:v>0.01</c:v>
                </c:pt>
                <c:pt idx="424">
                  <c:v>0.01</c:v>
                </c:pt>
                <c:pt idx="425">
                  <c:v>0.01</c:v>
                </c:pt>
                <c:pt idx="426">
                  <c:v>0.01</c:v>
                </c:pt>
                <c:pt idx="427">
                  <c:v>0.01</c:v>
                </c:pt>
                <c:pt idx="428">
                  <c:v>0.01</c:v>
                </c:pt>
                <c:pt idx="429">
                  <c:v>0.01</c:v>
                </c:pt>
                <c:pt idx="430">
                  <c:v>0.01</c:v>
                </c:pt>
                <c:pt idx="431">
                  <c:v>0.01</c:v>
                </c:pt>
                <c:pt idx="432">
                  <c:v>0.01</c:v>
                </c:pt>
              </c:numCache>
            </c:numRef>
          </c:val>
          <c:smooth val="0"/>
          <c:extLst>
            <c:ext xmlns:c16="http://schemas.microsoft.com/office/drawing/2014/chart" uri="{C3380CC4-5D6E-409C-BE32-E72D297353CC}">
              <c16:uniqueId val="{00000002-F2AC-4D43-A4E5-412099B2434D}"/>
            </c:ext>
          </c:extLst>
        </c:ser>
        <c:dLbls>
          <c:showLegendKey val="0"/>
          <c:showVal val="0"/>
          <c:showCatName val="0"/>
          <c:showSerName val="0"/>
          <c:showPercent val="0"/>
          <c:showBubbleSize val="0"/>
        </c:dLbls>
        <c:smooth val="0"/>
        <c:axId val="556611800"/>
        <c:axId val="1"/>
      </c:lineChart>
      <c:dateAx>
        <c:axId val="55661180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2"/>
        <c:minorTimeUnit val="months"/>
      </c:dateAx>
      <c:valAx>
        <c:axId val="1"/>
        <c:scaling>
          <c:orientation val="minMax"/>
          <c:max val="0.25"/>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11800"/>
        <c:crosses val="autoZero"/>
        <c:crossBetween val="between"/>
      </c:valAx>
      <c:spPr>
        <a:noFill/>
        <a:ln w="3175">
          <a:solidFill>
            <a:srgbClr val="000000"/>
          </a:solidFill>
          <a:prstDash val="solid"/>
        </a:ln>
      </c:spPr>
    </c:plotArea>
    <c:legend>
      <c:legendPos val="r"/>
      <c:layout>
        <c:manualLayout>
          <c:xMode val="edge"/>
          <c:yMode val="edge"/>
          <c:wMode val="edge"/>
          <c:hMode val="edge"/>
          <c:x val="1.0775862068965518E-2"/>
          <c:y val="0.82731261002013301"/>
          <c:w val="0.99137931034482762"/>
          <c:h val="0.9799234734212439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26361837055"/>
          <c:y val="4.1298054071182679E-2"/>
          <c:w val="0.78431509078913697"/>
          <c:h val="0.43952928975758709"/>
        </c:manualLayout>
      </c:layout>
      <c:barChart>
        <c:barDir val="col"/>
        <c:grouping val="stacked"/>
        <c:varyColors val="0"/>
        <c:ser>
          <c:idx val="0"/>
          <c:order val="0"/>
          <c:tx>
            <c:strRef>
              <c:f>'Figure 2.3.2.2'!$B$11</c:f>
              <c:strCache>
                <c:ptCount val="1"/>
                <c:pt idx="0">
                  <c:v>Direct REPO (NGS), aggregate transaction volume</c:v>
                </c:pt>
              </c:strCache>
            </c:strRef>
          </c:tx>
          <c:spPr>
            <a:solidFill>
              <a:srgbClr val="808080"/>
            </a:solidFill>
            <a:ln w="12700">
              <a:solidFill>
                <a:srgbClr val="000000"/>
              </a:solidFill>
              <a:prstDash val="solid"/>
            </a:ln>
          </c:spPr>
          <c:invertIfNegative val="0"/>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2.3.2.2'!$C$11:$W$11</c:f>
              <c:numCache>
                <c:formatCode>0.0</c:formatCode>
                <c:ptCount val="21"/>
                <c:pt idx="0">
                  <c:v>182.51426270644012</c:v>
                </c:pt>
                <c:pt idx="1">
                  <c:v>256.03396109119001</c:v>
                </c:pt>
                <c:pt idx="2">
                  <c:v>91.524592546659989</c:v>
                </c:pt>
                <c:pt idx="3">
                  <c:v>219.12950097998012</c:v>
                </c:pt>
                <c:pt idx="4">
                  <c:v>288.92694351092007</c:v>
                </c:pt>
                <c:pt idx="5">
                  <c:v>111.86572044949</c:v>
                </c:pt>
                <c:pt idx="6">
                  <c:v>115.11491940410002</c:v>
                </c:pt>
                <c:pt idx="7">
                  <c:v>114.52219490778002</c:v>
                </c:pt>
                <c:pt idx="8">
                  <c:v>64.627224887909989</c:v>
                </c:pt>
                <c:pt idx="9">
                  <c:v>57.69481120503999</c:v>
                </c:pt>
                <c:pt idx="10">
                  <c:v>29.558439038999985</c:v>
                </c:pt>
                <c:pt idx="11">
                  <c:v>3.9396139301399993</c:v>
                </c:pt>
                <c:pt idx="12">
                  <c:v>2.4267302156500001</c:v>
                </c:pt>
                <c:pt idx="13">
                  <c:v>2.0171178563200001</c:v>
                </c:pt>
                <c:pt idx="14">
                  <c:v>2.1443491316799999</c:v>
                </c:pt>
                <c:pt idx="15">
                  <c:v>1.9503524412299997</c:v>
                </c:pt>
                <c:pt idx="16">
                  <c:v>0.68845260886000004</c:v>
                </c:pt>
                <c:pt idx="17">
                  <c:v>0.19648059189000003</c:v>
                </c:pt>
                <c:pt idx="18">
                  <c:v>1.3887990308899998</c:v>
                </c:pt>
                <c:pt idx="19">
                  <c:v>1.2868400324000004</c:v>
                </c:pt>
                <c:pt idx="20">
                  <c:v>1.6113093221400003</c:v>
                </c:pt>
              </c:numCache>
            </c:numRef>
          </c:val>
          <c:extLst>
            <c:ext xmlns:c16="http://schemas.microsoft.com/office/drawing/2014/chart" uri="{C3380CC4-5D6E-409C-BE32-E72D297353CC}">
              <c16:uniqueId val="{00000000-89F5-4287-A3BE-E75E2F86B930}"/>
            </c:ext>
          </c:extLst>
        </c:ser>
        <c:ser>
          <c:idx val="1"/>
          <c:order val="1"/>
          <c:tx>
            <c:strRef>
              <c:f>'Figure 2.3.2.2'!$B$12</c:f>
              <c:strCache>
                <c:ptCount val="1"/>
                <c:pt idx="0">
                  <c:v>Automatic REPO (NGS),  aggregate transaction volume</c:v>
                </c:pt>
              </c:strCache>
            </c:strRef>
          </c:tx>
          <c:spPr>
            <a:solidFill>
              <a:srgbClr val="CC99FF"/>
            </a:solidFill>
            <a:ln w="3175">
              <a:solidFill>
                <a:srgbClr val="000000"/>
              </a:solidFill>
              <a:prstDash val="solid"/>
            </a:ln>
          </c:spPr>
          <c:invertIfNegative val="0"/>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2.3.2.2'!$C$12:$W$12</c:f>
              <c:numCache>
                <c:formatCode>0.0</c:formatCode>
                <c:ptCount val="21"/>
                <c:pt idx="0">
                  <c:v>288.36653023780985</c:v>
                </c:pt>
                <c:pt idx="1">
                  <c:v>277.00101044268996</c:v>
                </c:pt>
                <c:pt idx="2">
                  <c:v>170.43336499103006</c:v>
                </c:pt>
                <c:pt idx="3">
                  <c:v>171.18077936414008</c:v>
                </c:pt>
                <c:pt idx="4">
                  <c:v>146.16654065142009</c:v>
                </c:pt>
                <c:pt idx="5">
                  <c:v>46.882339583469971</c:v>
                </c:pt>
                <c:pt idx="6">
                  <c:v>40.652972925379999</c:v>
                </c:pt>
                <c:pt idx="7">
                  <c:v>36.920859406360002</c:v>
                </c:pt>
                <c:pt idx="8">
                  <c:v>42.184496480299977</c:v>
                </c:pt>
                <c:pt idx="9">
                  <c:v>36.791427607259998</c:v>
                </c:pt>
                <c:pt idx="10">
                  <c:v>17.426759567639991</c:v>
                </c:pt>
                <c:pt idx="11">
                  <c:v>29.546197083139997</c:v>
                </c:pt>
                <c:pt idx="12">
                  <c:v>19.824067085959999</c:v>
                </c:pt>
                <c:pt idx="13">
                  <c:v>18.754675112960005</c:v>
                </c:pt>
                <c:pt idx="14">
                  <c:v>24.413820964139997</c:v>
                </c:pt>
                <c:pt idx="15">
                  <c:v>27.935763609909998</c:v>
                </c:pt>
                <c:pt idx="16">
                  <c:v>14.49786471328</c:v>
                </c:pt>
                <c:pt idx="17">
                  <c:v>20.98135267924</c:v>
                </c:pt>
                <c:pt idx="18">
                  <c:v>15.500915171429993</c:v>
                </c:pt>
                <c:pt idx="19">
                  <c:v>10.51664661123</c:v>
                </c:pt>
                <c:pt idx="20">
                  <c:v>21.286360299620007</c:v>
                </c:pt>
              </c:numCache>
            </c:numRef>
          </c:val>
          <c:extLst>
            <c:ext xmlns:c16="http://schemas.microsoft.com/office/drawing/2014/chart" uri="{C3380CC4-5D6E-409C-BE32-E72D297353CC}">
              <c16:uniqueId val="{00000001-89F5-4287-A3BE-E75E2F86B930}"/>
            </c:ext>
          </c:extLst>
        </c:ser>
        <c:ser>
          <c:idx val="2"/>
          <c:order val="2"/>
          <c:tx>
            <c:strRef>
              <c:f>'Figure 2.3.2.2'!$B$13</c:f>
              <c:strCache>
                <c:ptCount val="1"/>
                <c:pt idx="0">
                  <c:v>Direct REPO (GS), aggregate transaction volume</c:v>
                </c:pt>
              </c:strCache>
            </c:strRef>
          </c:tx>
          <c:spPr>
            <a:solidFill>
              <a:srgbClr val="00FF00"/>
            </a:solidFill>
            <a:ln w="12700">
              <a:solidFill>
                <a:srgbClr val="000000"/>
              </a:solidFill>
              <a:prstDash val="solid"/>
            </a:ln>
          </c:spPr>
          <c:invertIfNegative val="0"/>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2.3.2.2'!$C$13:$L$13</c:f>
              <c:numCache>
                <c:formatCode>0.0</c:formatCode>
                <c:ptCount val="10"/>
                <c:pt idx="0">
                  <c:v>14.240627772229804</c:v>
                </c:pt>
                <c:pt idx="1">
                  <c:v>9.0170173752389005</c:v>
                </c:pt>
                <c:pt idx="2">
                  <c:v>5.2949001449502022</c:v>
                </c:pt>
                <c:pt idx="3">
                  <c:v>24.291725046569802</c:v>
                </c:pt>
                <c:pt idx="4">
                  <c:v>21.925033546457403</c:v>
                </c:pt>
                <c:pt idx="5">
                  <c:v>33.199383096186402</c:v>
                </c:pt>
                <c:pt idx="6">
                  <c:v>34.046535685754797</c:v>
                </c:pt>
                <c:pt idx="7">
                  <c:v>23.854213713969997</c:v>
                </c:pt>
                <c:pt idx="8">
                  <c:v>20.923136959807</c:v>
                </c:pt>
                <c:pt idx="9">
                  <c:v>9.6999383399999992</c:v>
                </c:pt>
              </c:numCache>
            </c:numRef>
          </c:val>
          <c:extLst>
            <c:ext xmlns:c16="http://schemas.microsoft.com/office/drawing/2014/chart" uri="{C3380CC4-5D6E-409C-BE32-E72D297353CC}">
              <c16:uniqueId val="{00000002-89F5-4287-A3BE-E75E2F86B930}"/>
            </c:ext>
          </c:extLst>
        </c:ser>
        <c:ser>
          <c:idx val="3"/>
          <c:order val="3"/>
          <c:tx>
            <c:strRef>
              <c:f>'Figure 2.3.2.2'!$B$14</c:f>
              <c:strCache>
                <c:ptCount val="1"/>
                <c:pt idx="0">
                  <c:v>Automatic REPO (GS), aggregate transaction volume</c:v>
                </c:pt>
              </c:strCache>
            </c:strRef>
          </c:tx>
          <c:spPr>
            <a:solidFill>
              <a:srgbClr val="99CCFF"/>
            </a:solidFill>
            <a:ln w="12700">
              <a:solidFill>
                <a:srgbClr val="000000"/>
              </a:solidFill>
              <a:prstDash val="solid"/>
            </a:ln>
          </c:spPr>
          <c:invertIfNegative val="0"/>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2.3.2.2'!$C$14:$W$14</c:f>
              <c:numCache>
                <c:formatCode>0.0</c:formatCode>
                <c:ptCount val="21"/>
                <c:pt idx="0">
                  <c:v>2117.2311360621029</c:v>
                </c:pt>
                <c:pt idx="1">
                  <c:v>2036.6418821478806</c:v>
                </c:pt>
                <c:pt idx="2">
                  <c:v>1515.7425566296643</c:v>
                </c:pt>
                <c:pt idx="3">
                  <c:v>1465.1527422687529</c:v>
                </c:pt>
                <c:pt idx="4">
                  <c:v>1129.3044469281315</c:v>
                </c:pt>
                <c:pt idx="5">
                  <c:v>1398.6730775633223</c:v>
                </c:pt>
                <c:pt idx="6">
                  <c:v>1693.0172374729473</c:v>
                </c:pt>
                <c:pt idx="7">
                  <c:v>1215.0425660638796</c:v>
                </c:pt>
                <c:pt idx="8">
                  <c:v>1423.6664278999933</c:v>
                </c:pt>
                <c:pt idx="9">
                  <c:v>1318.9495361556383</c:v>
                </c:pt>
                <c:pt idx="10">
                  <c:v>1110.9249532490414</c:v>
                </c:pt>
                <c:pt idx="11">
                  <c:v>1466.443917329038</c:v>
                </c:pt>
                <c:pt idx="12">
                  <c:v>1490.8198207715723</c:v>
                </c:pt>
                <c:pt idx="13">
                  <c:v>2121.8149733587711</c:v>
                </c:pt>
                <c:pt idx="14">
                  <c:v>2233.2871969728822</c:v>
                </c:pt>
                <c:pt idx="15">
                  <c:v>2412.2385883126067</c:v>
                </c:pt>
                <c:pt idx="16">
                  <c:v>2217.6499577038671</c:v>
                </c:pt>
                <c:pt idx="17">
                  <c:v>2130.2492841120625</c:v>
                </c:pt>
                <c:pt idx="18">
                  <c:v>2266.2445754928403</c:v>
                </c:pt>
                <c:pt idx="19">
                  <c:v>2011.9823747670389</c:v>
                </c:pt>
                <c:pt idx="20">
                  <c:v>1742.587064460623</c:v>
                </c:pt>
              </c:numCache>
            </c:numRef>
          </c:val>
          <c:extLst>
            <c:ext xmlns:c16="http://schemas.microsoft.com/office/drawing/2014/chart" uri="{C3380CC4-5D6E-409C-BE32-E72D297353CC}">
              <c16:uniqueId val="{00000003-89F5-4287-A3BE-E75E2F86B930}"/>
            </c:ext>
          </c:extLst>
        </c:ser>
        <c:dLbls>
          <c:showLegendKey val="0"/>
          <c:showVal val="0"/>
          <c:showCatName val="0"/>
          <c:showSerName val="0"/>
          <c:showPercent val="0"/>
          <c:showBubbleSize val="0"/>
        </c:dLbls>
        <c:gapWidth val="150"/>
        <c:overlap val="100"/>
        <c:axId val="556612784"/>
        <c:axId val="1"/>
      </c:barChart>
      <c:lineChart>
        <c:grouping val="standard"/>
        <c:varyColors val="0"/>
        <c:ser>
          <c:idx val="6"/>
          <c:order val="4"/>
          <c:tx>
            <c:strRef>
              <c:f>'Figure 2.3.2.2'!$B$7</c:f>
              <c:strCache>
                <c:ptCount val="1"/>
                <c:pt idx="0">
                  <c:v>Automatic REPO (NGS), number of transactions</c:v>
                </c:pt>
              </c:strCache>
            </c:strRef>
          </c:tx>
          <c:spPr>
            <a:ln w="38100">
              <a:pattFill prst="pct75">
                <a:fgClr>
                  <a:srgbClr val="CC99FF"/>
                </a:fgClr>
                <a:bgClr>
                  <a:srgbClr val="FFFFFF"/>
                </a:bgClr>
              </a:pattFill>
              <a:prstDash val="solid"/>
            </a:ln>
          </c:spPr>
          <c:marker>
            <c:symbol val="plus"/>
            <c:size val="5"/>
            <c:spPr>
              <a:noFill/>
              <a:ln>
                <a:solidFill>
                  <a:srgbClr val="CC99FF"/>
                </a:solidFill>
                <a:prstDash val="solid"/>
              </a:ln>
            </c:spPr>
          </c:marker>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2.3.2.2'!$C$7:$W$7</c:f>
              <c:numCache>
                <c:formatCode>#,##0</c:formatCode>
                <c:ptCount val="21"/>
                <c:pt idx="0">
                  <c:v>1066</c:v>
                </c:pt>
                <c:pt idx="1">
                  <c:v>1108</c:v>
                </c:pt>
                <c:pt idx="2">
                  <c:v>786</c:v>
                </c:pt>
                <c:pt idx="3">
                  <c:v>1207</c:v>
                </c:pt>
                <c:pt idx="4">
                  <c:v>709</c:v>
                </c:pt>
                <c:pt idx="5">
                  <c:v>410</c:v>
                </c:pt>
                <c:pt idx="6">
                  <c:v>375</c:v>
                </c:pt>
                <c:pt idx="7">
                  <c:v>365</c:v>
                </c:pt>
                <c:pt idx="8">
                  <c:v>319</c:v>
                </c:pt>
                <c:pt idx="9">
                  <c:v>311</c:v>
                </c:pt>
                <c:pt idx="10">
                  <c:v>333</c:v>
                </c:pt>
                <c:pt idx="11">
                  <c:v>463</c:v>
                </c:pt>
                <c:pt idx="12">
                  <c:v>290</c:v>
                </c:pt>
                <c:pt idx="13">
                  <c:v>263</c:v>
                </c:pt>
                <c:pt idx="14">
                  <c:v>316</c:v>
                </c:pt>
                <c:pt idx="15">
                  <c:v>310</c:v>
                </c:pt>
                <c:pt idx="16">
                  <c:v>214</c:v>
                </c:pt>
                <c:pt idx="17">
                  <c:v>238</c:v>
                </c:pt>
                <c:pt idx="18">
                  <c:v>191</c:v>
                </c:pt>
                <c:pt idx="19">
                  <c:v>139</c:v>
                </c:pt>
                <c:pt idx="20">
                  <c:v>254</c:v>
                </c:pt>
              </c:numCache>
            </c:numRef>
          </c:val>
          <c:smooth val="0"/>
          <c:extLst>
            <c:ext xmlns:c16="http://schemas.microsoft.com/office/drawing/2014/chart" uri="{C3380CC4-5D6E-409C-BE32-E72D297353CC}">
              <c16:uniqueId val="{00000004-89F5-4287-A3BE-E75E2F86B930}"/>
            </c:ext>
          </c:extLst>
        </c:ser>
        <c:ser>
          <c:idx val="7"/>
          <c:order val="5"/>
          <c:tx>
            <c:strRef>
              <c:f>'Figure 2.3.2.2'!$B$8</c:f>
              <c:strCache>
                <c:ptCount val="1"/>
                <c:pt idx="0">
                  <c:v>Direct REPO (GS), number of transactions</c:v>
                </c:pt>
              </c:strCache>
            </c:strRef>
          </c:tx>
          <c:spPr>
            <a:ln w="38100">
              <a:pattFill prst="pct75">
                <a:fgClr>
                  <a:srgbClr val="00FF00"/>
                </a:fgClr>
                <a:bgClr>
                  <a:srgbClr val="FFFFFF"/>
                </a:bgClr>
              </a:pattFill>
              <a:prstDash val="solid"/>
            </a:ln>
          </c:spPr>
          <c:marker>
            <c:symbol val="none"/>
          </c:marker>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2.3.2.2'!$C$8:$W$8</c:f>
              <c:numCache>
                <c:formatCode>#,##0</c:formatCode>
                <c:ptCount val="21"/>
                <c:pt idx="0">
                  <c:v>127</c:v>
                </c:pt>
                <c:pt idx="1">
                  <c:v>75</c:v>
                </c:pt>
                <c:pt idx="2">
                  <c:v>46</c:v>
                </c:pt>
                <c:pt idx="3">
                  <c:v>177</c:v>
                </c:pt>
                <c:pt idx="4">
                  <c:v>107</c:v>
                </c:pt>
                <c:pt idx="5">
                  <c:v>127</c:v>
                </c:pt>
                <c:pt idx="6">
                  <c:v>147</c:v>
                </c:pt>
                <c:pt idx="7">
                  <c:v>94</c:v>
                </c:pt>
                <c:pt idx="8">
                  <c:v>72</c:v>
                </c:pt>
                <c:pt idx="9">
                  <c:v>47</c:v>
                </c:pt>
                <c:pt idx="10">
                  <c:v>79</c:v>
                </c:pt>
                <c:pt idx="11">
                  <c:v>63</c:v>
                </c:pt>
                <c:pt idx="12">
                  <c:v>95</c:v>
                </c:pt>
                <c:pt idx="13">
                  <c:v>59</c:v>
                </c:pt>
                <c:pt idx="14">
                  <c:v>183</c:v>
                </c:pt>
                <c:pt idx="15">
                  <c:v>248</c:v>
                </c:pt>
                <c:pt idx="16">
                  <c:v>37</c:v>
                </c:pt>
                <c:pt idx="17">
                  <c:v>17</c:v>
                </c:pt>
                <c:pt idx="18">
                  <c:v>2</c:v>
                </c:pt>
                <c:pt idx="19">
                  <c:v>66</c:v>
                </c:pt>
                <c:pt idx="20">
                  <c:v>46</c:v>
                </c:pt>
              </c:numCache>
            </c:numRef>
          </c:val>
          <c:smooth val="0"/>
          <c:extLst>
            <c:ext xmlns:c16="http://schemas.microsoft.com/office/drawing/2014/chart" uri="{C3380CC4-5D6E-409C-BE32-E72D297353CC}">
              <c16:uniqueId val="{00000005-89F5-4287-A3BE-E75E2F86B930}"/>
            </c:ext>
          </c:extLst>
        </c:ser>
        <c:ser>
          <c:idx val="4"/>
          <c:order val="6"/>
          <c:tx>
            <c:strRef>
              <c:f>'Figure 2.3.2.2'!$B$6</c:f>
              <c:strCache>
                <c:ptCount val="1"/>
                <c:pt idx="0">
                  <c:v>Reverse REPO (NGS), number of transactions</c:v>
                </c:pt>
              </c:strCache>
            </c:strRef>
          </c:tx>
          <c:spPr>
            <a:ln w="38100">
              <a:pattFill prst="pct75">
                <a:fgClr>
                  <a:srgbClr val="969696"/>
                </a:fgClr>
                <a:bgClr>
                  <a:srgbClr val="FFFFFF"/>
                </a:bgClr>
              </a:pattFill>
              <a:prstDash val="solid"/>
            </a:ln>
          </c:spPr>
          <c:marker>
            <c:symbol val="none"/>
          </c:marker>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2.3.2.2'!$C$6:$W$6</c:f>
              <c:numCache>
                <c:formatCode>#,##0</c:formatCode>
                <c:ptCount val="21"/>
                <c:pt idx="0">
                  <c:v>1466</c:v>
                </c:pt>
                <c:pt idx="1">
                  <c:v>1163</c:v>
                </c:pt>
                <c:pt idx="2">
                  <c:v>619</c:v>
                </c:pt>
                <c:pt idx="3">
                  <c:v>712</c:v>
                </c:pt>
                <c:pt idx="4">
                  <c:v>643</c:v>
                </c:pt>
                <c:pt idx="5">
                  <c:v>305</c:v>
                </c:pt>
                <c:pt idx="6">
                  <c:v>392</c:v>
                </c:pt>
                <c:pt idx="7">
                  <c:v>369</c:v>
                </c:pt>
                <c:pt idx="8">
                  <c:v>279</c:v>
                </c:pt>
                <c:pt idx="9">
                  <c:v>246</c:v>
                </c:pt>
                <c:pt idx="10">
                  <c:v>167</c:v>
                </c:pt>
                <c:pt idx="11">
                  <c:v>97</c:v>
                </c:pt>
                <c:pt idx="12">
                  <c:v>74</c:v>
                </c:pt>
                <c:pt idx="13">
                  <c:v>62</c:v>
                </c:pt>
                <c:pt idx="14">
                  <c:v>60</c:v>
                </c:pt>
                <c:pt idx="15">
                  <c:v>77</c:v>
                </c:pt>
                <c:pt idx="16">
                  <c:v>47</c:v>
                </c:pt>
                <c:pt idx="17">
                  <c:v>23</c:v>
                </c:pt>
                <c:pt idx="18">
                  <c:v>67</c:v>
                </c:pt>
                <c:pt idx="19">
                  <c:v>52</c:v>
                </c:pt>
                <c:pt idx="20">
                  <c:v>61</c:v>
                </c:pt>
              </c:numCache>
            </c:numRef>
          </c:val>
          <c:smooth val="0"/>
          <c:extLst>
            <c:ext xmlns:c16="http://schemas.microsoft.com/office/drawing/2014/chart" uri="{C3380CC4-5D6E-409C-BE32-E72D297353CC}">
              <c16:uniqueId val="{00000006-89F5-4287-A3BE-E75E2F86B930}"/>
            </c:ext>
          </c:extLst>
        </c:ser>
        <c:ser>
          <c:idx val="5"/>
          <c:order val="7"/>
          <c:tx>
            <c:strRef>
              <c:f>'Figure 2.3.2.2'!$B$9</c:f>
              <c:strCache>
                <c:ptCount val="1"/>
                <c:pt idx="0">
                  <c:v>Automatic REPO (GS), number of transactions</c:v>
                </c:pt>
              </c:strCache>
            </c:strRef>
          </c:tx>
          <c:spPr>
            <a:ln w="38100">
              <a:pattFill prst="pct75">
                <a:fgClr>
                  <a:srgbClr val="99CCFF"/>
                </a:fgClr>
                <a:bgClr>
                  <a:srgbClr val="FFFFFF"/>
                </a:bgClr>
              </a:pattFill>
              <a:prstDash val="solid"/>
            </a:ln>
          </c:spPr>
          <c:marker>
            <c:symbol val="none"/>
          </c:marker>
          <c:cat>
            <c:strRef>
              <c:f>'Figure 2.3.2.2'!$C$4:$W$4</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2.3.2.2'!$C$9:$W$9</c:f>
              <c:numCache>
                <c:formatCode>#,##0</c:formatCode>
                <c:ptCount val="21"/>
                <c:pt idx="0">
                  <c:v>5620</c:v>
                </c:pt>
                <c:pt idx="1">
                  <c:v>4864</c:v>
                </c:pt>
                <c:pt idx="2">
                  <c:v>5226</c:v>
                </c:pt>
                <c:pt idx="3">
                  <c:v>5649</c:v>
                </c:pt>
                <c:pt idx="4">
                  <c:v>3577</c:v>
                </c:pt>
                <c:pt idx="5">
                  <c:v>4386</c:v>
                </c:pt>
                <c:pt idx="6">
                  <c:v>4074</c:v>
                </c:pt>
                <c:pt idx="7">
                  <c:v>3452</c:v>
                </c:pt>
                <c:pt idx="8">
                  <c:v>4986</c:v>
                </c:pt>
                <c:pt idx="9">
                  <c:v>4231</c:v>
                </c:pt>
                <c:pt idx="10">
                  <c:v>2588</c:v>
                </c:pt>
                <c:pt idx="11">
                  <c:v>2624</c:v>
                </c:pt>
                <c:pt idx="12">
                  <c:v>1968</c:v>
                </c:pt>
                <c:pt idx="13">
                  <c:v>2944</c:v>
                </c:pt>
                <c:pt idx="14">
                  <c:v>2598</c:v>
                </c:pt>
                <c:pt idx="15">
                  <c:v>3363</c:v>
                </c:pt>
                <c:pt idx="16">
                  <c:v>2623</c:v>
                </c:pt>
                <c:pt idx="17">
                  <c:v>2364</c:v>
                </c:pt>
                <c:pt idx="18">
                  <c:v>2352</c:v>
                </c:pt>
                <c:pt idx="19">
                  <c:v>2323</c:v>
                </c:pt>
                <c:pt idx="20">
                  <c:v>2785</c:v>
                </c:pt>
              </c:numCache>
            </c:numRef>
          </c:val>
          <c:smooth val="0"/>
          <c:extLst>
            <c:ext xmlns:c16="http://schemas.microsoft.com/office/drawing/2014/chart" uri="{C3380CC4-5D6E-409C-BE32-E72D297353CC}">
              <c16:uniqueId val="{00000007-89F5-4287-A3BE-E75E2F86B930}"/>
            </c:ext>
          </c:extLst>
        </c:ser>
        <c:dLbls>
          <c:showLegendKey val="0"/>
          <c:showVal val="0"/>
          <c:showCatName val="0"/>
          <c:showSerName val="0"/>
          <c:showPercent val="0"/>
          <c:showBubbleSize val="0"/>
        </c:dLbls>
        <c:marker val="1"/>
        <c:smooth val="0"/>
        <c:axId val="3"/>
        <c:axId val="4"/>
      </c:lineChart>
      <c:catAx>
        <c:axId val="556612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Volume, KZT bln.</a:t>
                </a:r>
              </a:p>
            </c:rich>
          </c:tx>
          <c:layout>
            <c:manualLayout>
              <c:xMode val="edge"/>
              <c:yMode val="edge"/>
              <c:x val="2.4955436720142603E-2"/>
              <c:y val="0.1209442624981611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12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Transactions number, units</a:t>
                </a:r>
              </a:p>
            </c:rich>
          </c:tx>
          <c:layout>
            <c:manualLayout>
              <c:xMode val="edge"/>
              <c:yMode val="edge"/>
              <c:x val="0.96078599800693365"/>
              <c:y val="2.9498525073746312E-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wMode val="edge"/>
          <c:hMode val="edge"/>
          <c:x val="3.0303030303030304E-2"/>
          <c:y val="0.63716999976772815"/>
          <c:w val="0.97148118517270898"/>
          <c:h val="0.991153229740087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8617511520738"/>
          <c:y val="4.5602678393917948E-2"/>
          <c:w val="0.72350230414746541"/>
          <c:h val="0.40716677137426738"/>
        </c:manualLayout>
      </c:layout>
      <c:areaChart>
        <c:grouping val="stacked"/>
        <c:varyColors val="0"/>
        <c:ser>
          <c:idx val="1"/>
          <c:order val="1"/>
          <c:tx>
            <c:strRef>
              <c:f>'Figure 2.3.2.3'!$E$3</c:f>
              <c:strCache>
                <c:ptCount val="1"/>
                <c:pt idx="0">
                  <c:v>Reserve deposits</c:v>
                </c:pt>
              </c:strCache>
            </c:strRef>
          </c:tx>
          <c:spPr>
            <a:solidFill>
              <a:srgbClr val="008000"/>
            </a:solidFill>
            <a:ln w="25400">
              <a:noFill/>
            </a:ln>
          </c:spPr>
          <c:cat>
            <c:strRef>
              <c:f>'Figure 2.3.2.3'!$B$4:$B$24</c:f>
              <c:strCache>
                <c:ptCount val="21"/>
                <c:pt idx="0">
                  <c:v>Jan.09</c:v>
                </c:pt>
                <c:pt idx="1">
                  <c:v>Feb.09</c:v>
                </c:pt>
                <c:pt idx="2">
                  <c:v>Mar.09</c:v>
                </c:pt>
                <c:pt idx="3">
                  <c:v>Apr.09</c:v>
                </c:pt>
                <c:pt idx="4">
                  <c:v>May 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2.3.2.3'!$E$4:$E$24</c:f>
              <c:numCache>
                <c:formatCode>0.0</c:formatCode>
                <c:ptCount val="21"/>
                <c:pt idx="0">
                  <c:v>608.63243301167006</c:v>
                </c:pt>
                <c:pt idx="1">
                  <c:v>721.49607836952987</c:v>
                </c:pt>
                <c:pt idx="2">
                  <c:v>592.38960060092995</c:v>
                </c:pt>
                <c:pt idx="3">
                  <c:v>561.11519608693004</c:v>
                </c:pt>
                <c:pt idx="4">
                  <c:v>550.35604009753001</c:v>
                </c:pt>
                <c:pt idx="5">
                  <c:v>395.3455014484</c:v>
                </c:pt>
                <c:pt idx="6">
                  <c:v>469.55786789355994</c:v>
                </c:pt>
                <c:pt idx="7">
                  <c:v>604.50164548608006</c:v>
                </c:pt>
                <c:pt idx="8">
                  <c:v>695.34351464467011</c:v>
                </c:pt>
                <c:pt idx="9">
                  <c:v>625.20497095965004</c:v>
                </c:pt>
                <c:pt idx="10">
                  <c:v>437.73972432169006</c:v>
                </c:pt>
                <c:pt idx="11">
                  <c:v>460.39496133109998</c:v>
                </c:pt>
                <c:pt idx="12">
                  <c:v>498.42125944541999</c:v>
                </c:pt>
                <c:pt idx="13">
                  <c:v>478.39145740689997</c:v>
                </c:pt>
                <c:pt idx="14">
                  <c:v>493.15331349276994</c:v>
                </c:pt>
                <c:pt idx="15">
                  <c:v>452.07317218328001</c:v>
                </c:pt>
                <c:pt idx="16">
                  <c:v>533.21564903152012</c:v>
                </c:pt>
                <c:pt idx="17">
                  <c:v>570.27879653744992</c:v>
                </c:pt>
                <c:pt idx="18">
                  <c:v>400.94116762871994</c:v>
                </c:pt>
                <c:pt idx="19">
                  <c:v>474.79778313687996</c:v>
                </c:pt>
                <c:pt idx="20">
                  <c:v>355.61125453789998</c:v>
                </c:pt>
              </c:numCache>
            </c:numRef>
          </c:val>
          <c:extLst>
            <c:ext xmlns:c16="http://schemas.microsoft.com/office/drawing/2014/chart" uri="{C3380CC4-5D6E-409C-BE32-E72D297353CC}">
              <c16:uniqueId val="{00000000-EB44-4FB4-8E96-1C84F16DCDF9}"/>
            </c:ext>
          </c:extLst>
        </c:ser>
        <c:ser>
          <c:idx val="2"/>
          <c:order val="2"/>
          <c:tx>
            <c:strRef>
              <c:f>'Figure 2.3.2.3'!$F$3</c:f>
              <c:strCache>
                <c:ptCount val="1"/>
                <c:pt idx="0">
                  <c:v>Correspondent accounts in Tenge</c:v>
                </c:pt>
              </c:strCache>
            </c:strRef>
          </c:tx>
          <c:spPr>
            <a:solidFill>
              <a:srgbClr val="339966"/>
            </a:solidFill>
            <a:ln w="12700">
              <a:solidFill>
                <a:srgbClr val="000000"/>
              </a:solidFill>
              <a:prstDash val="solid"/>
            </a:ln>
          </c:spPr>
          <c:cat>
            <c:strRef>
              <c:f>'Figure 2.3.2.3'!$B$4:$B$24</c:f>
              <c:strCache>
                <c:ptCount val="21"/>
                <c:pt idx="0">
                  <c:v>Jan.09</c:v>
                </c:pt>
                <c:pt idx="1">
                  <c:v>Feb.09</c:v>
                </c:pt>
                <c:pt idx="2">
                  <c:v>Mar.09</c:v>
                </c:pt>
                <c:pt idx="3">
                  <c:v>Apr.09</c:v>
                </c:pt>
                <c:pt idx="4">
                  <c:v>May 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2.3.2.3'!$F$4:$F$24</c:f>
              <c:numCache>
                <c:formatCode>0.0</c:formatCode>
                <c:ptCount val="21"/>
                <c:pt idx="0">
                  <c:v>396.11908940520999</c:v>
                </c:pt>
                <c:pt idx="1">
                  <c:v>226.74996337335</c:v>
                </c:pt>
                <c:pt idx="2">
                  <c:v>247.7842650931</c:v>
                </c:pt>
                <c:pt idx="3">
                  <c:v>179.84076204316</c:v>
                </c:pt>
                <c:pt idx="4">
                  <c:v>162.74736911226</c:v>
                </c:pt>
                <c:pt idx="5">
                  <c:v>182.64653114506001</c:v>
                </c:pt>
                <c:pt idx="6">
                  <c:v>142.51980389885998</c:v>
                </c:pt>
                <c:pt idx="7">
                  <c:v>150.65700383317002</c:v>
                </c:pt>
                <c:pt idx="8">
                  <c:v>170.55119005941</c:v>
                </c:pt>
                <c:pt idx="9">
                  <c:v>176.84828875039</c:v>
                </c:pt>
                <c:pt idx="10">
                  <c:v>218.74736544340999</c:v>
                </c:pt>
                <c:pt idx="11">
                  <c:v>261.37649082664001</c:v>
                </c:pt>
                <c:pt idx="12">
                  <c:v>300.36620510384006</c:v>
                </c:pt>
                <c:pt idx="13">
                  <c:v>259.47860733677999</c:v>
                </c:pt>
                <c:pt idx="14">
                  <c:v>327.4457467053</c:v>
                </c:pt>
                <c:pt idx="15">
                  <c:v>304.11851839805996</c:v>
                </c:pt>
                <c:pt idx="16">
                  <c:v>274.44789147304004</c:v>
                </c:pt>
                <c:pt idx="17">
                  <c:v>329.84602431432995</c:v>
                </c:pt>
                <c:pt idx="18">
                  <c:v>250.94818522757998</c:v>
                </c:pt>
                <c:pt idx="19">
                  <c:v>329.45481520180999</c:v>
                </c:pt>
                <c:pt idx="20">
                  <c:v>243.25192201603997</c:v>
                </c:pt>
              </c:numCache>
            </c:numRef>
          </c:val>
          <c:extLst>
            <c:ext xmlns:c16="http://schemas.microsoft.com/office/drawing/2014/chart" uri="{C3380CC4-5D6E-409C-BE32-E72D297353CC}">
              <c16:uniqueId val="{00000001-EB44-4FB4-8E96-1C84F16DCDF9}"/>
            </c:ext>
          </c:extLst>
        </c:ser>
        <c:ser>
          <c:idx val="3"/>
          <c:order val="3"/>
          <c:tx>
            <c:strRef>
              <c:f>'Figure 2.3.2.3'!$G$3</c:f>
              <c:strCache>
                <c:ptCount val="1"/>
                <c:pt idx="0">
                  <c:v>Correspondent accounts in foreign currency</c:v>
                </c:pt>
              </c:strCache>
            </c:strRef>
          </c:tx>
          <c:spPr>
            <a:solidFill>
              <a:srgbClr val="00FF00"/>
            </a:solidFill>
            <a:ln w="12700">
              <a:solidFill>
                <a:srgbClr val="000000"/>
              </a:solidFill>
              <a:prstDash val="solid"/>
            </a:ln>
          </c:spPr>
          <c:cat>
            <c:strRef>
              <c:f>'Figure 2.3.2.3'!$B$4:$B$24</c:f>
              <c:strCache>
                <c:ptCount val="21"/>
                <c:pt idx="0">
                  <c:v>Jan.09</c:v>
                </c:pt>
                <c:pt idx="1">
                  <c:v>Feb.09</c:v>
                </c:pt>
                <c:pt idx="2">
                  <c:v>Mar.09</c:v>
                </c:pt>
                <c:pt idx="3">
                  <c:v>Apr.09</c:v>
                </c:pt>
                <c:pt idx="4">
                  <c:v>May 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2.3.2.3'!$G$4:$G$24</c:f>
              <c:numCache>
                <c:formatCode>0.0</c:formatCode>
                <c:ptCount val="21"/>
                <c:pt idx="0">
                  <c:v>212.51334360645998</c:v>
                </c:pt>
                <c:pt idx="1">
                  <c:v>494.74611499617998</c:v>
                </c:pt>
                <c:pt idx="2">
                  <c:v>344.60533550783003</c:v>
                </c:pt>
                <c:pt idx="3">
                  <c:v>381.27443404377004</c:v>
                </c:pt>
                <c:pt idx="4">
                  <c:v>387.60867098527001</c:v>
                </c:pt>
                <c:pt idx="5">
                  <c:v>212.69897030333999</c:v>
                </c:pt>
                <c:pt idx="6">
                  <c:v>327.0380639947</c:v>
                </c:pt>
                <c:pt idx="7">
                  <c:v>453.84464165290996</c:v>
                </c:pt>
                <c:pt idx="8">
                  <c:v>524.79232458525996</c:v>
                </c:pt>
                <c:pt idx="9">
                  <c:v>448.35668220925999</c:v>
                </c:pt>
                <c:pt idx="10">
                  <c:v>218.99235887828002</c:v>
                </c:pt>
                <c:pt idx="11">
                  <c:v>199.01847050445997</c:v>
                </c:pt>
                <c:pt idx="12">
                  <c:v>198.05505434157999</c:v>
                </c:pt>
                <c:pt idx="13">
                  <c:v>218.91285007011999</c:v>
                </c:pt>
                <c:pt idx="14">
                  <c:v>165.70756678747</c:v>
                </c:pt>
                <c:pt idx="15">
                  <c:v>147.95465378522002</c:v>
                </c:pt>
                <c:pt idx="16">
                  <c:v>258.76775755848001</c:v>
                </c:pt>
                <c:pt idx="17">
                  <c:v>240.43277222311997</c:v>
                </c:pt>
                <c:pt idx="18">
                  <c:v>149.99298240113998</c:v>
                </c:pt>
                <c:pt idx="19">
                  <c:v>145.34296793506999</c:v>
                </c:pt>
                <c:pt idx="20">
                  <c:v>112.35933252186001</c:v>
                </c:pt>
              </c:numCache>
            </c:numRef>
          </c:val>
          <c:extLst>
            <c:ext xmlns:c16="http://schemas.microsoft.com/office/drawing/2014/chart" uri="{C3380CC4-5D6E-409C-BE32-E72D297353CC}">
              <c16:uniqueId val="{00000002-EB44-4FB4-8E96-1C84F16DCDF9}"/>
            </c:ext>
          </c:extLst>
        </c:ser>
        <c:ser>
          <c:idx val="4"/>
          <c:order val="4"/>
          <c:tx>
            <c:strRef>
              <c:f>'Figure 2.3.2.3'!$H$3</c:f>
              <c:strCache>
                <c:ptCount val="1"/>
                <c:pt idx="0">
                  <c:v>Time deposits in Tenge</c:v>
                </c:pt>
              </c:strCache>
            </c:strRef>
          </c:tx>
          <c:spPr>
            <a:solidFill>
              <a:srgbClr val="CCFFCC"/>
            </a:solidFill>
            <a:ln w="12700">
              <a:solidFill>
                <a:srgbClr val="000000"/>
              </a:solidFill>
              <a:prstDash val="solid"/>
            </a:ln>
          </c:spPr>
          <c:cat>
            <c:strRef>
              <c:f>'Figure 2.3.2.3'!$B$4:$B$24</c:f>
              <c:strCache>
                <c:ptCount val="21"/>
                <c:pt idx="0">
                  <c:v>Jan.09</c:v>
                </c:pt>
                <c:pt idx="1">
                  <c:v>Feb.09</c:v>
                </c:pt>
                <c:pt idx="2">
                  <c:v>Mar.09</c:v>
                </c:pt>
                <c:pt idx="3">
                  <c:v>Apr.09</c:v>
                </c:pt>
                <c:pt idx="4">
                  <c:v>May 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2.3.2.3'!$H$4:$H$24</c:f>
              <c:numCache>
                <c:formatCode>0.0</c:formatCode>
                <c:ptCount val="21"/>
                <c:pt idx="0">
                  <c:v>27.385670833330003</c:v>
                </c:pt>
                <c:pt idx="1">
                  <c:v>24.409552777780004</c:v>
                </c:pt>
                <c:pt idx="2">
                  <c:v>174.14407289020997</c:v>
                </c:pt>
                <c:pt idx="3">
                  <c:v>175.46279559858002</c:v>
                </c:pt>
                <c:pt idx="4">
                  <c:v>259.57700879300006</c:v>
                </c:pt>
                <c:pt idx="5">
                  <c:v>433.80692719576996</c:v>
                </c:pt>
                <c:pt idx="6">
                  <c:v>555.10049420966016</c:v>
                </c:pt>
                <c:pt idx="7">
                  <c:v>485.14377615411991</c:v>
                </c:pt>
                <c:pt idx="8">
                  <c:v>546.00529976527002</c:v>
                </c:pt>
                <c:pt idx="9">
                  <c:v>522.05736573744991</c:v>
                </c:pt>
                <c:pt idx="10">
                  <c:v>627.72983309860012</c:v>
                </c:pt>
                <c:pt idx="11">
                  <c:v>489.0986414318599</c:v>
                </c:pt>
                <c:pt idx="12">
                  <c:v>538.72414004301004</c:v>
                </c:pt>
                <c:pt idx="13">
                  <c:v>606.63458726521992</c:v>
                </c:pt>
                <c:pt idx="14">
                  <c:v>704.22085323744</c:v>
                </c:pt>
                <c:pt idx="15">
                  <c:v>603.07762407086</c:v>
                </c:pt>
                <c:pt idx="16">
                  <c:v>461.23967337637998</c:v>
                </c:pt>
                <c:pt idx="17">
                  <c:v>519.98074282077005</c:v>
                </c:pt>
                <c:pt idx="18">
                  <c:v>535.86563643190993</c:v>
                </c:pt>
                <c:pt idx="19">
                  <c:v>357.93618865406995</c:v>
                </c:pt>
                <c:pt idx="20">
                  <c:v>367.71670115412996</c:v>
                </c:pt>
              </c:numCache>
            </c:numRef>
          </c:val>
          <c:extLst>
            <c:ext xmlns:c16="http://schemas.microsoft.com/office/drawing/2014/chart" uri="{C3380CC4-5D6E-409C-BE32-E72D297353CC}">
              <c16:uniqueId val="{00000003-EB44-4FB4-8E96-1C84F16DCDF9}"/>
            </c:ext>
          </c:extLst>
        </c:ser>
        <c:dLbls>
          <c:showLegendKey val="0"/>
          <c:showVal val="0"/>
          <c:showCatName val="0"/>
          <c:showSerName val="0"/>
          <c:showPercent val="0"/>
          <c:showBubbleSize val="0"/>
        </c:dLbls>
        <c:axId val="556606880"/>
        <c:axId val="1"/>
      </c:areaChart>
      <c:lineChart>
        <c:grouping val="standard"/>
        <c:varyColors val="0"/>
        <c:ser>
          <c:idx val="0"/>
          <c:order val="0"/>
          <c:tx>
            <c:strRef>
              <c:f>'Figure 2.3.2.3'!$C$3</c:f>
              <c:strCache>
                <c:ptCount val="1"/>
                <c:pt idx="0">
                  <c:v>The amount of reverse REPO operations conducted by NBRK, including stock exchange and off-exchange operations (right axis)</c:v>
                </c:pt>
              </c:strCache>
            </c:strRef>
          </c:tx>
          <c:spPr>
            <a:ln w="38100">
              <a:pattFill prst="pct75">
                <a:fgClr>
                  <a:srgbClr val="808080"/>
                </a:fgClr>
                <a:bgClr>
                  <a:srgbClr val="FFFFFF"/>
                </a:bgClr>
              </a:pattFill>
              <a:prstDash val="solid"/>
            </a:ln>
          </c:spPr>
          <c:marker>
            <c:symbol val="none"/>
          </c:marker>
          <c:cat>
            <c:strRef>
              <c:f>'Figure 2.3.2.3'!$B$4:$B$24</c:f>
              <c:strCache>
                <c:ptCount val="21"/>
                <c:pt idx="0">
                  <c:v>Jan.09</c:v>
                </c:pt>
                <c:pt idx="1">
                  <c:v>Feb.09</c:v>
                </c:pt>
                <c:pt idx="2">
                  <c:v>Mar.09</c:v>
                </c:pt>
                <c:pt idx="3">
                  <c:v>Apr.09</c:v>
                </c:pt>
                <c:pt idx="4">
                  <c:v>May 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2.3.2.3'!$C$4:$C$24</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4-EB44-4FB4-8E96-1C84F16DCDF9}"/>
            </c:ext>
          </c:extLst>
        </c:ser>
        <c:dLbls>
          <c:showLegendKey val="0"/>
          <c:showVal val="0"/>
          <c:showCatName val="0"/>
          <c:showSerName val="0"/>
          <c:showPercent val="0"/>
          <c:showBubbleSize val="0"/>
        </c:dLbls>
        <c:marker val="1"/>
        <c:smooth val="0"/>
        <c:axId val="3"/>
        <c:axId val="4"/>
      </c:lineChart>
      <c:catAx>
        <c:axId val="55660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 as of end-period</a:t>
                </a:r>
              </a:p>
            </c:rich>
          </c:tx>
          <c:layout>
            <c:manualLayout>
              <c:xMode val="edge"/>
              <c:yMode val="edge"/>
              <c:x val="3.2258064516129031E-2"/>
              <c:y val="4.885993485342019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06880"/>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 for the period</a:t>
                </a:r>
              </a:p>
            </c:rich>
          </c:tx>
          <c:layout>
            <c:manualLayout>
              <c:xMode val="edge"/>
              <c:yMode val="edge"/>
              <c:x val="0.94930875576036866"/>
              <c:y val="4.560260586319218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00"/>
      </c:valAx>
      <c:spPr>
        <a:noFill/>
        <a:ln w="12700">
          <a:solidFill>
            <a:srgbClr val="808080"/>
          </a:solidFill>
          <a:prstDash val="solid"/>
        </a:ln>
      </c:spPr>
    </c:plotArea>
    <c:legend>
      <c:legendPos val="r"/>
      <c:layout>
        <c:manualLayout>
          <c:xMode val="edge"/>
          <c:yMode val="edge"/>
          <c:x val="1.1520737327188941E-2"/>
          <c:y val="0.59934853420195444"/>
          <c:w val="0.95161290322580649"/>
          <c:h val="0.39087947882736157"/>
        </c:manualLayout>
      </c:layout>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00635930047695"/>
          <c:y val="4.2042165335741996E-2"/>
          <c:w val="0.80922098569157397"/>
          <c:h val="0.60660838555856311"/>
        </c:manualLayout>
      </c:layout>
      <c:barChart>
        <c:barDir val="col"/>
        <c:grouping val="stacked"/>
        <c:varyColors val="0"/>
        <c:ser>
          <c:idx val="0"/>
          <c:order val="0"/>
          <c:tx>
            <c:strRef>
              <c:f>'Figure 2.3.2.4'!$B$4</c:f>
              <c:strCache>
                <c:ptCount val="1"/>
                <c:pt idx="0">
                  <c:v>Interbank deposits in Tenge</c:v>
                </c:pt>
              </c:strCache>
            </c:strRef>
          </c:tx>
          <c:spPr>
            <a:solidFill>
              <a:srgbClr val="9999FF"/>
            </a:solidFill>
            <a:ln w="12700">
              <a:solidFill>
                <a:srgbClr val="000000"/>
              </a:solidFill>
              <a:prstDash val="solid"/>
            </a:ln>
          </c:spPr>
          <c:invertIfNegative val="0"/>
          <c:cat>
            <c:strRef>
              <c:f>'Figure 2.3.2.4'!$C$3:$W$3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2.3.2.4'!$C$4:$W$4</c:f>
              <c:numCache>
                <c:formatCode>#,##0</c:formatCode>
                <c:ptCount val="21"/>
                <c:pt idx="0">
                  <c:v>256.610007</c:v>
                </c:pt>
                <c:pt idx="1">
                  <c:v>191.05799999999999</c:v>
                </c:pt>
                <c:pt idx="2">
                  <c:v>406.58294000000001</c:v>
                </c:pt>
                <c:pt idx="3">
                  <c:v>745.10699999999997</c:v>
                </c:pt>
                <c:pt idx="4">
                  <c:v>966.93534999999997</c:v>
                </c:pt>
                <c:pt idx="5">
                  <c:v>1483.271</c:v>
                </c:pt>
                <c:pt idx="6">
                  <c:v>2555.9102720000001</c:v>
                </c:pt>
                <c:pt idx="7">
                  <c:v>2359.7301360000001</c:v>
                </c:pt>
                <c:pt idx="8">
                  <c:v>2150.1497000000004</c:v>
                </c:pt>
                <c:pt idx="9">
                  <c:v>2177.5252999999998</c:v>
                </c:pt>
                <c:pt idx="10">
                  <c:v>1597.5408</c:v>
                </c:pt>
                <c:pt idx="11">
                  <c:v>1701.6858</c:v>
                </c:pt>
                <c:pt idx="12">
                  <c:v>1923.6579999999999</c:v>
                </c:pt>
                <c:pt idx="13">
                  <c:v>2031.58</c:v>
                </c:pt>
                <c:pt idx="14">
                  <c:v>2255.0700000000002</c:v>
                </c:pt>
                <c:pt idx="15">
                  <c:v>1624.45</c:v>
                </c:pt>
                <c:pt idx="16">
                  <c:v>1185.25</c:v>
                </c:pt>
                <c:pt idx="17">
                  <c:v>1463.2</c:v>
                </c:pt>
                <c:pt idx="18">
                  <c:v>1097.2070000000001</c:v>
                </c:pt>
                <c:pt idx="19">
                  <c:v>1338.575</c:v>
                </c:pt>
                <c:pt idx="20">
                  <c:v>1109.71</c:v>
                </c:pt>
              </c:numCache>
            </c:numRef>
          </c:val>
          <c:extLst>
            <c:ext xmlns:c16="http://schemas.microsoft.com/office/drawing/2014/chart" uri="{C3380CC4-5D6E-409C-BE32-E72D297353CC}">
              <c16:uniqueId val="{00000000-A835-416A-88E3-F4E8684834D8}"/>
            </c:ext>
          </c:extLst>
        </c:ser>
        <c:ser>
          <c:idx val="1"/>
          <c:order val="1"/>
          <c:tx>
            <c:strRef>
              <c:f>'Figure 2.3.2.4'!$B$5</c:f>
              <c:strCache>
                <c:ptCount val="1"/>
                <c:pt idx="0">
                  <c:v>Interbank deposits in USD</c:v>
                </c:pt>
              </c:strCache>
            </c:strRef>
          </c:tx>
          <c:spPr>
            <a:solidFill>
              <a:srgbClr val="00FF00"/>
            </a:solidFill>
            <a:ln w="12700">
              <a:solidFill>
                <a:srgbClr val="000000"/>
              </a:solidFill>
              <a:prstDash val="solid"/>
            </a:ln>
          </c:spPr>
          <c:invertIfNegative val="0"/>
          <c:cat>
            <c:strRef>
              <c:f>'Figure 2.3.2.4'!$C$3:$W$3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2.3.2.4'!$C$5:$W$5</c:f>
              <c:numCache>
                <c:formatCode>#,##0</c:formatCode>
                <c:ptCount val="21"/>
                <c:pt idx="0">
                  <c:v>2248.5556301199999</c:v>
                </c:pt>
                <c:pt idx="1">
                  <c:v>1564.3952770875001</c:v>
                </c:pt>
                <c:pt idx="2">
                  <c:v>1289.99743638</c:v>
                </c:pt>
                <c:pt idx="3">
                  <c:v>1200.3531738959998</c:v>
                </c:pt>
                <c:pt idx="4">
                  <c:v>1008.5921772912001</c:v>
                </c:pt>
                <c:pt idx="5">
                  <c:v>1411.3767877536</c:v>
                </c:pt>
                <c:pt idx="6">
                  <c:v>903.48132520800004</c:v>
                </c:pt>
                <c:pt idx="7">
                  <c:v>1012.4221107000001</c:v>
                </c:pt>
                <c:pt idx="8">
                  <c:v>1269.7744432499996</c:v>
                </c:pt>
                <c:pt idx="9">
                  <c:v>1627.54915078</c:v>
                </c:pt>
                <c:pt idx="10">
                  <c:v>1133.9935307199999</c:v>
                </c:pt>
                <c:pt idx="11">
                  <c:v>1291.25042682</c:v>
                </c:pt>
                <c:pt idx="12">
                  <c:v>579.70378433000008</c:v>
                </c:pt>
                <c:pt idx="13">
                  <c:v>1306.75129281</c:v>
                </c:pt>
                <c:pt idx="14">
                  <c:v>1270.8437658</c:v>
                </c:pt>
                <c:pt idx="15">
                  <c:v>1232.7836953599997</c:v>
                </c:pt>
                <c:pt idx="16">
                  <c:v>1136.2103957099996</c:v>
                </c:pt>
                <c:pt idx="17">
                  <c:v>1766.6686994000002</c:v>
                </c:pt>
                <c:pt idx="18">
                  <c:v>1718.34059727</c:v>
                </c:pt>
                <c:pt idx="19">
                  <c:v>1670.6012540000002</c:v>
                </c:pt>
                <c:pt idx="20">
                  <c:v>2027.0497392100001</c:v>
                </c:pt>
              </c:numCache>
            </c:numRef>
          </c:val>
          <c:extLst>
            <c:ext xmlns:c16="http://schemas.microsoft.com/office/drawing/2014/chart" uri="{C3380CC4-5D6E-409C-BE32-E72D297353CC}">
              <c16:uniqueId val="{00000001-A835-416A-88E3-F4E8684834D8}"/>
            </c:ext>
          </c:extLst>
        </c:ser>
        <c:ser>
          <c:idx val="2"/>
          <c:order val="2"/>
          <c:tx>
            <c:strRef>
              <c:f>'Figure 2.3.2.4'!$B$6</c:f>
              <c:strCache>
                <c:ptCount val="1"/>
                <c:pt idx="0">
                  <c:v>Interbank deposits in Euro</c:v>
                </c:pt>
              </c:strCache>
            </c:strRef>
          </c:tx>
          <c:spPr>
            <a:solidFill>
              <a:srgbClr val="339966"/>
            </a:solidFill>
            <a:ln w="12700">
              <a:solidFill>
                <a:srgbClr val="000000"/>
              </a:solidFill>
              <a:prstDash val="solid"/>
            </a:ln>
          </c:spPr>
          <c:invertIfNegative val="0"/>
          <c:cat>
            <c:strRef>
              <c:f>'Figure 2.3.2.4'!$C$3:$W$3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2.3.2.4'!$C$6:$W$6</c:f>
              <c:numCache>
                <c:formatCode>#,##0</c:formatCode>
                <c:ptCount val="21"/>
                <c:pt idx="0">
                  <c:v>1376.9463571499998</c:v>
                </c:pt>
                <c:pt idx="1">
                  <c:v>709.99192721249995</c:v>
                </c:pt>
                <c:pt idx="2">
                  <c:v>569.81551437500002</c:v>
                </c:pt>
                <c:pt idx="3">
                  <c:v>667.76500647199998</c:v>
                </c:pt>
                <c:pt idx="4">
                  <c:v>287.96388264000001</c:v>
                </c:pt>
                <c:pt idx="5">
                  <c:v>506.09805473184002</c:v>
                </c:pt>
                <c:pt idx="6">
                  <c:v>600.51975499199989</c:v>
                </c:pt>
                <c:pt idx="7">
                  <c:v>475.21481215</c:v>
                </c:pt>
                <c:pt idx="8">
                  <c:v>774.33664398839994</c:v>
                </c:pt>
                <c:pt idx="9">
                  <c:v>623.79622514999994</c:v>
                </c:pt>
                <c:pt idx="10">
                  <c:v>623.09652067000002</c:v>
                </c:pt>
                <c:pt idx="11">
                  <c:v>658.96507051999993</c:v>
                </c:pt>
                <c:pt idx="12">
                  <c:v>519.82782080000004</c:v>
                </c:pt>
                <c:pt idx="13">
                  <c:v>709.85904092999999</c:v>
                </c:pt>
                <c:pt idx="14">
                  <c:v>732.34213220000015</c:v>
                </c:pt>
                <c:pt idx="15">
                  <c:v>488.52263775</c:v>
                </c:pt>
                <c:pt idx="16">
                  <c:v>472.59488765999993</c:v>
                </c:pt>
                <c:pt idx="17">
                  <c:v>465.04417443</c:v>
                </c:pt>
                <c:pt idx="18">
                  <c:v>276.27830599999999</c:v>
                </c:pt>
                <c:pt idx="19">
                  <c:v>204.80212800000001</c:v>
                </c:pt>
                <c:pt idx="20">
                  <c:v>227.36417651999997</c:v>
                </c:pt>
              </c:numCache>
            </c:numRef>
          </c:val>
          <c:extLst>
            <c:ext xmlns:c16="http://schemas.microsoft.com/office/drawing/2014/chart" uri="{C3380CC4-5D6E-409C-BE32-E72D297353CC}">
              <c16:uniqueId val="{00000002-A835-416A-88E3-F4E8684834D8}"/>
            </c:ext>
          </c:extLst>
        </c:ser>
        <c:ser>
          <c:idx val="3"/>
          <c:order val="3"/>
          <c:tx>
            <c:strRef>
              <c:f>'Figure 2.3.2.4'!$B$7</c:f>
              <c:strCache>
                <c:ptCount val="1"/>
                <c:pt idx="0">
                  <c:v>Interbank deposits in ruble</c:v>
                </c:pt>
              </c:strCache>
            </c:strRef>
          </c:tx>
          <c:spPr>
            <a:solidFill>
              <a:srgbClr val="00CCFF"/>
            </a:solidFill>
            <a:ln w="12700">
              <a:solidFill>
                <a:srgbClr val="000080"/>
              </a:solidFill>
              <a:prstDash val="solid"/>
            </a:ln>
          </c:spPr>
          <c:invertIfNegative val="0"/>
          <c:cat>
            <c:strRef>
              <c:f>'Figure 2.3.2.4'!$C$3:$W$3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2.3.2.4'!$C$7:$L$7</c:f>
              <c:numCache>
                <c:formatCode>#,##0</c:formatCode>
                <c:ptCount val="10"/>
                <c:pt idx="0">
                  <c:v>15.05003625</c:v>
                </c:pt>
                <c:pt idx="1">
                  <c:v>26.825600000000001</c:v>
                </c:pt>
                <c:pt idx="2">
                  <c:v>21.508956000000001</c:v>
                </c:pt>
                <c:pt idx="3">
                  <c:v>25.020440000000001</c:v>
                </c:pt>
                <c:pt idx="4">
                  <c:v>16.655591999999999</c:v>
                </c:pt>
                <c:pt idx="5">
                  <c:v>15.840370559999998</c:v>
                </c:pt>
                <c:pt idx="6">
                  <c:v>36.974721599999995</c:v>
                </c:pt>
                <c:pt idx="7">
                  <c:v>14.987402149999998</c:v>
                </c:pt>
                <c:pt idx="8">
                  <c:v>12.579329</c:v>
                </c:pt>
                <c:pt idx="9">
                  <c:v>26.659839999999999</c:v>
                </c:pt>
              </c:numCache>
            </c:numRef>
          </c:val>
          <c:extLst>
            <c:ext xmlns:c16="http://schemas.microsoft.com/office/drawing/2014/chart" uri="{C3380CC4-5D6E-409C-BE32-E72D297353CC}">
              <c16:uniqueId val="{00000003-A835-416A-88E3-F4E8684834D8}"/>
            </c:ext>
          </c:extLst>
        </c:ser>
        <c:dLbls>
          <c:showLegendKey val="0"/>
          <c:showVal val="0"/>
          <c:showCatName val="0"/>
          <c:showSerName val="0"/>
          <c:showPercent val="0"/>
          <c:showBubbleSize val="0"/>
        </c:dLbls>
        <c:gapWidth val="150"/>
        <c:overlap val="100"/>
        <c:axId val="556605240"/>
        <c:axId val="1"/>
      </c:barChart>
      <c:lineChart>
        <c:grouping val="standard"/>
        <c:varyColors val="0"/>
        <c:ser>
          <c:idx val="4"/>
          <c:order val="4"/>
          <c:tx>
            <c:strRef>
              <c:f>'Figure 2.3.2.4'!$B$10</c:f>
              <c:strCache>
                <c:ptCount val="1"/>
                <c:pt idx="0">
                  <c:v>Share of deposits with resident banks</c:v>
                </c:pt>
              </c:strCache>
            </c:strRef>
          </c:tx>
          <c:spPr>
            <a:ln w="38100">
              <a:pattFill prst="pct50">
                <a:fgClr>
                  <a:srgbClr val="000080"/>
                </a:fgClr>
                <a:bgClr>
                  <a:srgbClr val="FFFFFF"/>
                </a:bgClr>
              </a:pattFill>
              <a:prstDash val="solid"/>
            </a:ln>
          </c:spPr>
          <c:marker>
            <c:symbol val="none"/>
          </c:marker>
          <c:cat>
            <c:strRef>
              <c:f>'Figure 2.3.2.4'!$C$3:$W$3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2.3.2.4'!$C$10:$W$10</c:f>
              <c:numCache>
                <c:formatCode>0.0%</c:formatCode>
                <c:ptCount val="21"/>
                <c:pt idx="0">
                  <c:v>9.5192448444464589E-2</c:v>
                </c:pt>
                <c:pt idx="1">
                  <c:v>7.8202305654838988E-2</c:v>
                </c:pt>
                <c:pt idx="2">
                  <c:v>0.18486363188350355</c:v>
                </c:pt>
                <c:pt idx="3">
                  <c:v>0.29095744036634763</c:v>
                </c:pt>
                <c:pt idx="4">
                  <c:v>0.42996795338618338</c:v>
                </c:pt>
                <c:pt idx="5">
                  <c:v>0.43343621652093361</c:v>
                </c:pt>
                <c:pt idx="6">
                  <c:v>0.62788266160646389</c:v>
                </c:pt>
                <c:pt idx="7">
                  <c:v>0.61114377870664305</c:v>
                </c:pt>
                <c:pt idx="8">
                  <c:v>0.51396056428531767</c:v>
                </c:pt>
                <c:pt idx="9">
                  <c:v>0.49122752995961877</c:v>
                </c:pt>
                <c:pt idx="10">
                  <c:v>0.47999008098772233</c:v>
                </c:pt>
                <c:pt idx="11">
                  <c:v>0.46758560437373642</c:v>
                </c:pt>
                <c:pt idx="12">
                  <c:v>0.63676630765485975</c:v>
                </c:pt>
                <c:pt idx="13">
                  <c:v>0.49911076276706667</c:v>
                </c:pt>
                <c:pt idx="14">
                  <c:v>0.52696339149163784</c:v>
                </c:pt>
                <c:pt idx="15">
                  <c:v>0.48079654156528373</c:v>
                </c:pt>
                <c:pt idx="16">
                  <c:v>0.41734956142833879</c:v>
                </c:pt>
                <c:pt idx="17">
                  <c:v>0.39155842515891748</c:v>
                </c:pt>
                <c:pt idx="18">
                  <c:v>0.35624123951221365</c:v>
                </c:pt>
                <c:pt idx="19">
                  <c:v>0.41389954693023884</c:v>
                </c:pt>
                <c:pt idx="20">
                  <c:v>0.32709469220852411</c:v>
                </c:pt>
              </c:numCache>
            </c:numRef>
          </c:val>
          <c:smooth val="0"/>
          <c:extLst>
            <c:ext xmlns:c16="http://schemas.microsoft.com/office/drawing/2014/chart" uri="{C3380CC4-5D6E-409C-BE32-E72D297353CC}">
              <c16:uniqueId val="{00000004-A835-416A-88E3-F4E8684834D8}"/>
            </c:ext>
          </c:extLst>
        </c:ser>
        <c:dLbls>
          <c:showLegendKey val="0"/>
          <c:showVal val="0"/>
          <c:showCatName val="0"/>
          <c:showSerName val="0"/>
          <c:showPercent val="0"/>
          <c:showBubbleSize val="0"/>
        </c:dLbls>
        <c:marker val="1"/>
        <c:smooth val="0"/>
        <c:axId val="3"/>
        <c:axId val="4"/>
      </c:lineChart>
      <c:catAx>
        <c:axId val="556605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3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 for the period</a:t>
                </a:r>
              </a:p>
            </c:rich>
          </c:tx>
          <c:layout>
            <c:manualLayout>
              <c:xMode val="edge"/>
              <c:yMode val="edge"/>
              <c:x val="2.7027027027027029E-2"/>
              <c:y val="0.162162792713973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05240"/>
        <c:crosses val="autoZero"/>
        <c:crossBetween val="between"/>
        <c:majorUnit val="1500"/>
        <c:min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12700">
          <a:solidFill>
            <a:srgbClr val="808080"/>
          </a:solidFill>
          <a:prstDash val="solid"/>
        </a:ln>
      </c:spPr>
    </c:plotArea>
    <c:legend>
      <c:legendPos val="b"/>
      <c:layout>
        <c:manualLayout>
          <c:xMode val="edge"/>
          <c:yMode val="edge"/>
          <c:wMode val="edge"/>
          <c:hMode val="edge"/>
          <c:x val="0.17329093799682035"/>
          <c:y val="0.80781033001505442"/>
          <c:w val="0.86327503974562803"/>
          <c:h val="0.9819851347410402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4566929133857E-2"/>
          <c:y val="4.1055718475073312E-2"/>
          <c:w val="0.85039370078740162"/>
          <c:h val="0.61583577712609971"/>
        </c:manualLayout>
      </c:layout>
      <c:barChart>
        <c:barDir val="col"/>
        <c:grouping val="stacked"/>
        <c:varyColors val="0"/>
        <c:ser>
          <c:idx val="1"/>
          <c:order val="0"/>
          <c:tx>
            <c:strRef>
              <c:f>'Figure 2.3.2.5'!$B$5</c:f>
              <c:strCache>
                <c:ptCount val="1"/>
                <c:pt idx="0">
                  <c:v>Interbank deposits in Tenge</c:v>
                </c:pt>
              </c:strCache>
            </c:strRef>
          </c:tx>
          <c:spPr>
            <a:solidFill>
              <a:srgbClr val="969696"/>
            </a:solidFill>
            <a:ln w="12700">
              <a:solidFill>
                <a:srgbClr val="000000"/>
              </a:solidFill>
              <a:prstDash val="solid"/>
            </a:ln>
          </c:spPr>
          <c:invertIfNegative val="0"/>
          <c:cat>
            <c:strRef>
              <c:f>'Figure 2.3.2.5'!$C$4:$X$4</c:f>
              <c:strCache>
                <c:ptCount val="22"/>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pt idx="21">
                  <c:v>Oct.10</c:v>
                </c:pt>
              </c:strCache>
            </c:strRef>
          </c:cat>
          <c:val>
            <c:numRef>
              <c:f>'Figure 2.3.2.5'!$C$5:$X$5</c:f>
              <c:numCache>
                <c:formatCode>#\ ##0.0</c:formatCode>
                <c:ptCount val="22"/>
                <c:pt idx="0">
                  <c:v>23.000240000000002</c:v>
                </c:pt>
                <c:pt idx="1">
                  <c:v>17.650959999999998</c:v>
                </c:pt>
                <c:pt idx="2">
                  <c:v>22.350960000000001</c:v>
                </c:pt>
                <c:pt idx="3">
                  <c:v>16.082719999999998</c:v>
                </c:pt>
                <c:pt idx="4">
                  <c:v>11.450239999999999</c:v>
                </c:pt>
                <c:pt idx="5">
                  <c:v>12.56448</c:v>
                </c:pt>
                <c:pt idx="6">
                  <c:v>10.80048</c:v>
                </c:pt>
                <c:pt idx="7">
                  <c:v>1.0029999999999999</c:v>
                </c:pt>
                <c:pt idx="8">
                  <c:v>13.625</c:v>
                </c:pt>
                <c:pt idx="9">
                  <c:v>1.37</c:v>
                </c:pt>
                <c:pt idx="10">
                  <c:v>3.8450000000000002</c:v>
                </c:pt>
                <c:pt idx="11">
                  <c:v>4.7149999999999999</c:v>
                </c:pt>
                <c:pt idx="12">
                  <c:v>3.15</c:v>
                </c:pt>
                <c:pt idx="13">
                  <c:v>4.0999999999999996</c:v>
                </c:pt>
                <c:pt idx="14">
                  <c:v>17.97</c:v>
                </c:pt>
                <c:pt idx="15">
                  <c:v>45.2</c:v>
                </c:pt>
                <c:pt idx="16">
                  <c:v>14.7</c:v>
                </c:pt>
                <c:pt idx="17">
                  <c:v>15.6</c:v>
                </c:pt>
                <c:pt idx="18">
                  <c:v>23</c:v>
                </c:pt>
                <c:pt idx="19">
                  <c:v>3.15</c:v>
                </c:pt>
                <c:pt idx="20">
                  <c:v>39.200000000000003</c:v>
                </c:pt>
                <c:pt idx="21">
                  <c:v>22.6</c:v>
                </c:pt>
              </c:numCache>
            </c:numRef>
          </c:val>
          <c:extLst>
            <c:ext xmlns:c16="http://schemas.microsoft.com/office/drawing/2014/chart" uri="{C3380CC4-5D6E-409C-BE32-E72D297353CC}">
              <c16:uniqueId val="{00000000-3B8B-476F-82D9-D9246D9CB8E4}"/>
            </c:ext>
          </c:extLst>
        </c:ser>
        <c:ser>
          <c:idx val="2"/>
          <c:order val="1"/>
          <c:tx>
            <c:strRef>
              <c:f>'Figure 2.3.2.5'!$B$6</c:f>
              <c:strCache>
                <c:ptCount val="1"/>
                <c:pt idx="0">
                  <c:v>Interbank deposits in USD</c:v>
                </c:pt>
              </c:strCache>
            </c:strRef>
          </c:tx>
          <c:spPr>
            <a:solidFill>
              <a:srgbClr val="00FF00"/>
            </a:solidFill>
            <a:ln w="12700">
              <a:solidFill>
                <a:srgbClr val="000000"/>
              </a:solidFill>
              <a:prstDash val="solid"/>
            </a:ln>
          </c:spPr>
          <c:invertIfNegative val="0"/>
          <c:cat>
            <c:strRef>
              <c:f>'Figure 2.3.2.5'!$C$4:$X$4</c:f>
              <c:strCache>
                <c:ptCount val="22"/>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pt idx="21">
                  <c:v>Oct.10</c:v>
                </c:pt>
              </c:strCache>
            </c:strRef>
          </c:cat>
          <c:val>
            <c:numRef>
              <c:f>'Figure 2.3.2.5'!$C$6:$X$6</c:f>
              <c:numCache>
                <c:formatCode>#\ ##0.0</c:formatCode>
                <c:ptCount val="22"/>
                <c:pt idx="0">
                  <c:v>11.300238469999998</c:v>
                </c:pt>
                <c:pt idx="1">
                  <c:v>3.9743239767000005</c:v>
                </c:pt>
                <c:pt idx="2">
                  <c:v>27.3566802</c:v>
                </c:pt>
                <c:pt idx="3">
                  <c:v>123.412039437</c:v>
                </c:pt>
                <c:pt idx="4">
                  <c:v>8.0622118399999998</c:v>
                </c:pt>
                <c:pt idx="5">
                  <c:v>16.244811180479999</c:v>
                </c:pt>
                <c:pt idx="6">
                  <c:v>25.144673400000006</c:v>
                </c:pt>
                <c:pt idx="7">
                  <c:v>12.4197486</c:v>
                </c:pt>
                <c:pt idx="8">
                  <c:v>12.252930161999997</c:v>
                </c:pt>
                <c:pt idx="9">
                  <c:v>9.8013500000000011</c:v>
                </c:pt>
                <c:pt idx="10">
                  <c:v>62.921424000000002</c:v>
                </c:pt>
                <c:pt idx="11">
                  <c:v>120.3719895</c:v>
                </c:pt>
                <c:pt idx="12">
                  <c:v>11.277053499999999</c:v>
                </c:pt>
                <c:pt idx="13">
                  <c:v>33.706375020000003</c:v>
                </c:pt>
                <c:pt idx="14">
                  <c:v>50.778013999999999</c:v>
                </c:pt>
                <c:pt idx="15">
                  <c:v>2.4829425600000001</c:v>
                </c:pt>
                <c:pt idx="16">
                  <c:v>5.6025006599999987</c:v>
                </c:pt>
                <c:pt idx="17">
                  <c:v>87.705178550000014</c:v>
                </c:pt>
                <c:pt idx="18">
                  <c:v>12.68586</c:v>
                </c:pt>
                <c:pt idx="19">
                  <c:v>4.50846795</c:v>
                </c:pt>
                <c:pt idx="20">
                  <c:v>25.421619740000001</c:v>
                </c:pt>
                <c:pt idx="21">
                  <c:v>7.0134443400000013</c:v>
                </c:pt>
              </c:numCache>
            </c:numRef>
          </c:val>
          <c:extLst>
            <c:ext xmlns:c16="http://schemas.microsoft.com/office/drawing/2014/chart" uri="{C3380CC4-5D6E-409C-BE32-E72D297353CC}">
              <c16:uniqueId val="{00000001-3B8B-476F-82D9-D9246D9CB8E4}"/>
            </c:ext>
          </c:extLst>
        </c:ser>
        <c:ser>
          <c:idx val="3"/>
          <c:order val="2"/>
          <c:tx>
            <c:strRef>
              <c:f>'Figure 2.3.2.5'!$B$7</c:f>
              <c:strCache>
                <c:ptCount val="1"/>
                <c:pt idx="0">
                  <c:v>Interbank deposits in Euro</c:v>
                </c:pt>
              </c:strCache>
            </c:strRef>
          </c:tx>
          <c:spPr>
            <a:solidFill>
              <a:srgbClr val="339966"/>
            </a:solidFill>
            <a:ln w="12700">
              <a:solidFill>
                <a:srgbClr val="000000"/>
              </a:solidFill>
              <a:prstDash val="solid"/>
            </a:ln>
          </c:spPr>
          <c:invertIfNegative val="0"/>
          <c:cat>
            <c:strRef>
              <c:f>'Figure 2.3.2.5'!$C$4:$X$4</c:f>
              <c:strCache>
                <c:ptCount val="22"/>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pt idx="21">
                  <c:v>Oct.10</c:v>
                </c:pt>
              </c:strCache>
            </c:strRef>
          </c:cat>
          <c:val>
            <c:numRef>
              <c:f>'Figure 2.3.2.5'!$C$7:$X$7</c:f>
              <c:numCache>
                <c:formatCode>#\ ##0.0</c:formatCode>
                <c:ptCount val="22"/>
                <c:pt idx="0">
                  <c:v>6.5474955000000001</c:v>
                </c:pt>
                <c:pt idx="1">
                  <c:v>0.17529531212499999</c:v>
                </c:pt>
                <c:pt idx="2">
                  <c:v>0</c:v>
                </c:pt>
                <c:pt idx="3">
                  <c:v>6.4102472000000009E-3</c:v>
                </c:pt>
                <c:pt idx="4">
                  <c:v>113.7851208</c:v>
                </c:pt>
                <c:pt idx="5">
                  <c:v>0</c:v>
                </c:pt>
                <c:pt idx="6">
                  <c:v>4.2435599999999987</c:v>
                </c:pt>
                <c:pt idx="7">
                  <c:v>0.75188750000000004</c:v>
                </c:pt>
                <c:pt idx="8">
                  <c:v>0</c:v>
                </c:pt>
                <c:pt idx="9">
                  <c:v>0.44669999999999999</c:v>
                </c:pt>
                <c:pt idx="10">
                  <c:v>13.414200000000001</c:v>
                </c:pt>
                <c:pt idx="11">
                  <c:v>30.482200000000002</c:v>
                </c:pt>
                <c:pt idx="12">
                  <c:v>12.7104</c:v>
                </c:pt>
                <c:pt idx="13">
                  <c:v>0</c:v>
                </c:pt>
                <c:pt idx="14">
                  <c:v>0.26616007000000003</c:v>
                </c:pt>
                <c:pt idx="15">
                  <c:v>0</c:v>
                </c:pt>
                <c:pt idx="16">
                  <c:v>0</c:v>
                </c:pt>
                <c:pt idx="17">
                  <c:v>1.53693122</c:v>
                </c:pt>
                <c:pt idx="18">
                  <c:v>1.9736849999999999</c:v>
                </c:pt>
                <c:pt idx="19">
                  <c:v>0</c:v>
                </c:pt>
                <c:pt idx="20">
                  <c:v>16.885439999999999</c:v>
                </c:pt>
                <c:pt idx="21">
                  <c:v>8.1955999999999989</c:v>
                </c:pt>
              </c:numCache>
            </c:numRef>
          </c:val>
          <c:extLst>
            <c:ext xmlns:c16="http://schemas.microsoft.com/office/drawing/2014/chart" uri="{C3380CC4-5D6E-409C-BE32-E72D297353CC}">
              <c16:uniqueId val="{00000002-3B8B-476F-82D9-D9246D9CB8E4}"/>
            </c:ext>
          </c:extLst>
        </c:ser>
        <c:ser>
          <c:idx val="4"/>
          <c:order val="3"/>
          <c:tx>
            <c:strRef>
              <c:f>'Figure 2.3.2.5'!$B$8</c:f>
              <c:strCache>
                <c:ptCount val="1"/>
                <c:pt idx="0">
                  <c:v>Interbank deposits in ruble</c:v>
                </c:pt>
              </c:strCache>
            </c:strRef>
          </c:tx>
          <c:spPr>
            <a:solidFill>
              <a:srgbClr val="00FFFF"/>
            </a:solidFill>
            <a:ln w="12700">
              <a:solidFill>
                <a:srgbClr val="003366"/>
              </a:solidFill>
              <a:prstDash val="solid"/>
            </a:ln>
          </c:spPr>
          <c:invertIfNegative val="0"/>
          <c:cat>
            <c:strRef>
              <c:f>'Figure 2.3.2.5'!$C$4:$X$4</c:f>
              <c:strCache>
                <c:ptCount val="22"/>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pt idx="21">
                  <c:v>Oct.10</c:v>
                </c:pt>
              </c:strCache>
            </c:strRef>
          </c:cat>
          <c:val>
            <c:numRef>
              <c:f>'Figure 2.3.2.5'!$C$8:$X$8</c:f>
              <c:numCache>
                <c:formatCode>#\ ##0.0</c:formatCode>
                <c:ptCount val="22"/>
                <c:pt idx="0">
                  <c:v>0.42075000000000001</c:v>
                </c:pt>
                <c:pt idx="1">
                  <c:v>0</c:v>
                </c:pt>
                <c:pt idx="2">
                  <c:v>4.3295E-2</c:v>
                </c:pt>
                <c:pt idx="3">
                  <c:v>0</c:v>
                </c:pt>
                <c:pt idx="4">
                  <c:v>0.46523999999999999</c:v>
                </c:pt>
                <c:pt idx="5">
                  <c:v>3.4015718399999999</c:v>
                </c:pt>
                <c:pt idx="6">
                  <c:v>2.8715999999999995</c:v>
                </c:pt>
                <c:pt idx="7">
                  <c:v>3.3355000000000001</c:v>
                </c:pt>
                <c:pt idx="8">
                  <c:v>2.94</c:v>
                </c:pt>
                <c:pt idx="9">
                  <c:v>0</c:v>
                </c:pt>
                <c:pt idx="10">
                  <c:v>0.51900000000000013</c:v>
                </c:pt>
                <c:pt idx="11">
                  <c:v>3.2305000000000001</c:v>
                </c:pt>
                <c:pt idx="12">
                  <c:v>2.7334999999999998</c:v>
                </c:pt>
                <c:pt idx="13">
                  <c:v>4.41</c:v>
                </c:pt>
                <c:pt idx="14">
                  <c:v>7.1071</c:v>
                </c:pt>
                <c:pt idx="15">
                  <c:v>6.1768400000000003</c:v>
                </c:pt>
                <c:pt idx="16">
                  <c:v>6.1696</c:v>
                </c:pt>
                <c:pt idx="17">
                  <c:v>0.47099999999999997</c:v>
                </c:pt>
                <c:pt idx="18">
                  <c:v>4.0884999999999998</c:v>
                </c:pt>
                <c:pt idx="19">
                  <c:v>0.72899999999999998</c:v>
                </c:pt>
                <c:pt idx="20">
                  <c:v>0</c:v>
                </c:pt>
                <c:pt idx="21">
                  <c:v>0</c:v>
                </c:pt>
              </c:numCache>
            </c:numRef>
          </c:val>
          <c:extLst>
            <c:ext xmlns:c16="http://schemas.microsoft.com/office/drawing/2014/chart" uri="{C3380CC4-5D6E-409C-BE32-E72D297353CC}">
              <c16:uniqueId val="{00000003-3B8B-476F-82D9-D9246D9CB8E4}"/>
            </c:ext>
          </c:extLst>
        </c:ser>
        <c:dLbls>
          <c:showLegendKey val="0"/>
          <c:showVal val="0"/>
          <c:showCatName val="0"/>
          <c:showSerName val="0"/>
          <c:showPercent val="0"/>
          <c:showBubbleSize val="0"/>
        </c:dLbls>
        <c:gapWidth val="150"/>
        <c:overlap val="100"/>
        <c:axId val="556615080"/>
        <c:axId val="1"/>
      </c:barChart>
      <c:lineChart>
        <c:grouping val="standard"/>
        <c:varyColors val="0"/>
        <c:ser>
          <c:idx val="0"/>
          <c:order val="4"/>
          <c:tx>
            <c:strRef>
              <c:f>'Figure 2.3.2.5'!$B$11</c:f>
              <c:strCache>
                <c:ptCount val="1"/>
                <c:pt idx="0">
                  <c:v>Share of deposits with resident banks</c:v>
                </c:pt>
              </c:strCache>
            </c:strRef>
          </c:tx>
          <c:spPr>
            <a:ln w="38100">
              <a:pattFill prst="pct50">
                <a:fgClr>
                  <a:srgbClr val="000080"/>
                </a:fgClr>
                <a:bgClr>
                  <a:srgbClr val="FFFFFF"/>
                </a:bgClr>
              </a:pattFill>
              <a:prstDash val="solid"/>
            </a:ln>
          </c:spPr>
          <c:marker>
            <c:symbol val="none"/>
          </c:marker>
          <c:cat>
            <c:strRef>
              <c:f>'Figure 2.3.2.5'!$C$4:$X$4</c:f>
              <c:strCache>
                <c:ptCount val="22"/>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pt idx="21">
                  <c:v>Oct.10</c:v>
                </c:pt>
              </c:strCache>
            </c:strRef>
          </c:cat>
          <c:val>
            <c:numRef>
              <c:f>'Figure 2.3.2.5'!$C$11:$X$11</c:f>
              <c:numCache>
                <c:formatCode>0.0%</c:formatCode>
                <c:ptCount val="22"/>
                <c:pt idx="0">
                  <c:v>0.67546993493823804</c:v>
                </c:pt>
                <c:pt idx="1">
                  <c:v>0.9173886304824852</c:v>
                </c:pt>
                <c:pt idx="2">
                  <c:v>0.94294613380453607</c:v>
                </c:pt>
                <c:pt idx="3">
                  <c:v>0.26983061206735764</c:v>
                </c:pt>
                <c:pt idx="4">
                  <c:v>0.10941921234409833</c:v>
                </c:pt>
                <c:pt idx="5">
                  <c:v>0.39243605463048009</c:v>
                </c:pt>
                <c:pt idx="6">
                  <c:v>0.58257885786776442</c:v>
                </c:pt>
                <c:pt idx="7">
                  <c:v>2.7298474281990302E-2</c:v>
                </c:pt>
                <c:pt idx="8">
                  <c:v>0.47279592682080429</c:v>
                </c:pt>
                <c:pt idx="9">
                  <c:v>0.1179199607507284</c:v>
                </c:pt>
                <c:pt idx="10">
                  <c:v>0.41269089432188683</c:v>
                </c:pt>
                <c:pt idx="11">
                  <c:v>2.9691493823733199E-2</c:v>
                </c:pt>
                <c:pt idx="12">
                  <c:v>0.10545361399327276</c:v>
                </c:pt>
                <c:pt idx="13">
                  <c:v>0.29501952723557173</c:v>
                </c:pt>
                <c:pt idx="14">
                  <c:v>0.23607066775412944</c:v>
                </c:pt>
                <c:pt idx="15">
                  <c:v>0.83921616188567105</c:v>
                </c:pt>
                <c:pt idx="16">
                  <c:v>0.55530160559611597</c:v>
                </c:pt>
                <c:pt idx="17">
                  <c:v>0.14812970611227633</c:v>
                </c:pt>
                <c:pt idx="18">
                  <c:v>0.55092400135144048</c:v>
                </c:pt>
                <c:pt idx="19">
                  <c:v>0.37556030243906924</c:v>
                </c:pt>
                <c:pt idx="20">
                  <c:v>0.48093993483563735</c:v>
                </c:pt>
                <c:pt idx="21">
                  <c:v>0.59774057753928411</c:v>
                </c:pt>
              </c:numCache>
            </c:numRef>
          </c:val>
          <c:smooth val="0"/>
          <c:extLst>
            <c:ext xmlns:c16="http://schemas.microsoft.com/office/drawing/2014/chart" uri="{C3380CC4-5D6E-409C-BE32-E72D297353CC}">
              <c16:uniqueId val="{00000004-3B8B-476F-82D9-D9246D9CB8E4}"/>
            </c:ext>
          </c:extLst>
        </c:ser>
        <c:dLbls>
          <c:showLegendKey val="0"/>
          <c:showVal val="0"/>
          <c:showCatName val="0"/>
          <c:showSerName val="0"/>
          <c:showPercent val="0"/>
          <c:showBubbleSize val="0"/>
        </c:dLbls>
        <c:marker val="1"/>
        <c:smooth val="0"/>
        <c:axId val="3"/>
        <c:axId val="4"/>
      </c:lineChart>
      <c:catAx>
        <c:axId val="556615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 for the period</a:t>
                </a:r>
              </a:p>
            </c:rich>
          </c:tx>
          <c:layout>
            <c:manualLayout>
              <c:xMode val="edge"/>
              <c:yMode val="edge"/>
              <c:x val="1.1023622047244094E-2"/>
              <c:y val="0.170087976539589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15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wMode val="edge"/>
          <c:hMode val="edge"/>
          <c:x val="0.16535433070866143"/>
          <c:y val="0.81231671554252194"/>
          <c:w val="0.84881889763779528"/>
          <c:h val="0.9824046920821113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39605371097969E-2"/>
          <c:y val="3.9772782444045252E-2"/>
          <c:w val="0.84405210954150978"/>
          <c:h val="0.57670534543865615"/>
        </c:manualLayout>
      </c:layout>
      <c:barChart>
        <c:barDir val="col"/>
        <c:grouping val="clustered"/>
        <c:varyColors val="0"/>
        <c:ser>
          <c:idx val="2"/>
          <c:order val="2"/>
          <c:tx>
            <c:strRef>
              <c:f>'Figure 2.3.3.1'!$B$8</c:f>
              <c:strCache>
                <c:ptCount val="1"/>
                <c:pt idx="0">
                  <c:v>GSs of the Ministry of Finance, aggregate trading volume</c:v>
                </c:pt>
              </c:strCache>
            </c:strRef>
          </c:tx>
          <c:spPr>
            <a:solidFill>
              <a:srgbClr val="008080"/>
            </a:solidFill>
            <a:ln w="12700">
              <a:solidFill>
                <a:srgbClr val="000000"/>
              </a:solidFill>
              <a:prstDash val="solid"/>
            </a:ln>
          </c:spPr>
          <c:invertIfNegative val="0"/>
          <c:cat>
            <c:strRef>
              <c:f>'Figure 2.3.3.1'!$C$3:$W$3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2.3.3.1'!$C$8:$W$8</c:f>
              <c:numCache>
                <c:formatCode>#,##0.00</c:formatCode>
                <c:ptCount val="21"/>
                <c:pt idx="0">
                  <c:v>26.163301617700021</c:v>
                </c:pt>
                <c:pt idx="1">
                  <c:v>26.270792477789996</c:v>
                </c:pt>
                <c:pt idx="2">
                  <c:v>18.396712455600003</c:v>
                </c:pt>
                <c:pt idx="3">
                  <c:v>57.779696686140014</c:v>
                </c:pt>
                <c:pt idx="4">
                  <c:v>34.374928863709997</c:v>
                </c:pt>
                <c:pt idx="5">
                  <c:v>53.905148647970002</c:v>
                </c:pt>
                <c:pt idx="6">
                  <c:v>86.549581081319985</c:v>
                </c:pt>
                <c:pt idx="7">
                  <c:v>69.215777943299997</c:v>
                </c:pt>
                <c:pt idx="8">
                  <c:v>59.811354279980002</c:v>
                </c:pt>
                <c:pt idx="9">
                  <c:v>33.348633271600001</c:v>
                </c:pt>
                <c:pt idx="10">
                  <c:v>53.328334374939992</c:v>
                </c:pt>
                <c:pt idx="11">
                  <c:v>79.818775205229997</c:v>
                </c:pt>
                <c:pt idx="12">
                  <c:v>99.744410924429985</c:v>
                </c:pt>
                <c:pt idx="13">
                  <c:v>166.31950009506994</c:v>
                </c:pt>
                <c:pt idx="14">
                  <c:v>121.28614906626001</c:v>
                </c:pt>
                <c:pt idx="15">
                  <c:v>137.00310153160001</c:v>
                </c:pt>
                <c:pt idx="16">
                  <c:v>119.52113135757</c:v>
                </c:pt>
                <c:pt idx="17">
                  <c:v>72.669589378569995</c:v>
                </c:pt>
                <c:pt idx="18">
                  <c:v>96.329207428719997</c:v>
                </c:pt>
                <c:pt idx="19">
                  <c:v>134.13054952008002</c:v>
                </c:pt>
                <c:pt idx="20">
                  <c:v>127.87224070838001</c:v>
                </c:pt>
              </c:numCache>
            </c:numRef>
          </c:val>
          <c:extLst>
            <c:ext xmlns:c16="http://schemas.microsoft.com/office/drawing/2014/chart" uri="{C3380CC4-5D6E-409C-BE32-E72D297353CC}">
              <c16:uniqueId val="{00000000-D68E-4A6B-8693-852ECC7B7CB8}"/>
            </c:ext>
          </c:extLst>
        </c:ser>
        <c:ser>
          <c:idx val="3"/>
          <c:order val="3"/>
          <c:tx>
            <c:strRef>
              <c:f>'Figure 2.3.3.1'!$B$11</c:f>
              <c:strCache>
                <c:ptCount val="1"/>
                <c:pt idx="0">
                  <c:v>National Bank's notes, aggregate trading volume</c:v>
                </c:pt>
              </c:strCache>
            </c:strRef>
          </c:tx>
          <c:spPr>
            <a:solidFill>
              <a:srgbClr val="993366"/>
            </a:solidFill>
            <a:ln w="12700">
              <a:solidFill>
                <a:srgbClr val="000000"/>
              </a:solidFill>
              <a:prstDash val="solid"/>
            </a:ln>
          </c:spPr>
          <c:invertIfNegative val="0"/>
          <c:cat>
            <c:strRef>
              <c:f>'Figure 2.3.3.1'!$C$3:$W$3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2.3.3.1'!$C$11:$W$11</c:f>
              <c:numCache>
                <c:formatCode>#,##0.00</c:formatCode>
                <c:ptCount val="21"/>
                <c:pt idx="0">
                  <c:v>6.7029764536999998</c:v>
                </c:pt>
                <c:pt idx="1">
                  <c:v>1.7963573500000001</c:v>
                </c:pt>
                <c:pt idx="2">
                  <c:v>3.1627567140599999</c:v>
                </c:pt>
                <c:pt idx="3">
                  <c:v>7.7157176622399994</c:v>
                </c:pt>
                <c:pt idx="4">
                  <c:v>10.348442005500001</c:v>
                </c:pt>
                <c:pt idx="5">
                  <c:v>2.73424308401</c:v>
                </c:pt>
                <c:pt idx="6">
                  <c:v>5.4420353931300012</c:v>
                </c:pt>
                <c:pt idx="7">
                  <c:v>19.936173964999998</c:v>
                </c:pt>
                <c:pt idx="8">
                  <c:v>5.6153803079999998</c:v>
                </c:pt>
                <c:pt idx="9">
                  <c:v>3.3775089773999998</c:v>
                </c:pt>
                <c:pt idx="10">
                  <c:v>6.8531820739300002</c:v>
                </c:pt>
                <c:pt idx="11">
                  <c:v>37.349248492380006</c:v>
                </c:pt>
                <c:pt idx="12">
                  <c:v>2.3727381921699999</c:v>
                </c:pt>
                <c:pt idx="13">
                  <c:v>15.870543875600001</c:v>
                </c:pt>
                <c:pt idx="14">
                  <c:v>3.8721708389999998</c:v>
                </c:pt>
                <c:pt idx="15">
                  <c:v>4.2547684749999997</c:v>
                </c:pt>
                <c:pt idx="16">
                  <c:v>6.7588411483999993</c:v>
                </c:pt>
                <c:pt idx="17">
                  <c:v>1.6073289675</c:v>
                </c:pt>
                <c:pt idx="18">
                  <c:v>1.8816386641999998</c:v>
                </c:pt>
                <c:pt idx="19">
                  <c:v>1.256490761</c:v>
                </c:pt>
                <c:pt idx="20">
                  <c:v>23.482823693949996</c:v>
                </c:pt>
              </c:numCache>
            </c:numRef>
          </c:val>
          <c:extLst>
            <c:ext xmlns:c16="http://schemas.microsoft.com/office/drawing/2014/chart" uri="{C3380CC4-5D6E-409C-BE32-E72D297353CC}">
              <c16:uniqueId val="{00000001-D68E-4A6B-8693-852ECC7B7CB8}"/>
            </c:ext>
          </c:extLst>
        </c:ser>
        <c:dLbls>
          <c:showLegendKey val="0"/>
          <c:showVal val="0"/>
          <c:showCatName val="0"/>
          <c:showSerName val="0"/>
          <c:showPercent val="0"/>
          <c:showBubbleSize val="0"/>
        </c:dLbls>
        <c:gapWidth val="150"/>
        <c:axId val="556615408"/>
        <c:axId val="1"/>
      </c:barChart>
      <c:lineChart>
        <c:grouping val="standard"/>
        <c:varyColors val="0"/>
        <c:ser>
          <c:idx val="0"/>
          <c:order val="0"/>
          <c:tx>
            <c:strRef>
              <c:f>'Figure 2.3.3.1'!$B$4</c:f>
              <c:strCache>
                <c:ptCount val="1"/>
                <c:pt idx="0">
                  <c:v>GSs of the Ministry of Finance, number of transactions</c:v>
                </c:pt>
              </c:strCache>
            </c:strRef>
          </c:tx>
          <c:spPr>
            <a:ln w="38100">
              <a:pattFill prst="pct75">
                <a:fgClr>
                  <a:srgbClr val="008080"/>
                </a:fgClr>
                <a:bgClr>
                  <a:srgbClr val="FFFFFF"/>
                </a:bgClr>
              </a:pattFill>
              <a:prstDash val="solid"/>
            </a:ln>
          </c:spPr>
          <c:marker>
            <c:symbol val="none"/>
          </c:marker>
          <c:cat>
            <c:strRef>
              <c:f>'Figure 2.3.3.1'!$C$3:$W$3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2.3.3.1'!$C$4:$W$4</c:f>
              <c:numCache>
                <c:formatCode>#,##0</c:formatCode>
                <c:ptCount val="21"/>
                <c:pt idx="0">
                  <c:v>128</c:v>
                </c:pt>
                <c:pt idx="1">
                  <c:v>117</c:v>
                </c:pt>
                <c:pt idx="2">
                  <c:v>108</c:v>
                </c:pt>
                <c:pt idx="3">
                  <c:v>334</c:v>
                </c:pt>
                <c:pt idx="4">
                  <c:v>144</c:v>
                </c:pt>
                <c:pt idx="5">
                  <c:v>172</c:v>
                </c:pt>
                <c:pt idx="6">
                  <c:v>341</c:v>
                </c:pt>
                <c:pt idx="7">
                  <c:v>246</c:v>
                </c:pt>
                <c:pt idx="8">
                  <c:v>174</c:v>
                </c:pt>
                <c:pt idx="9">
                  <c:v>134</c:v>
                </c:pt>
                <c:pt idx="10">
                  <c:v>246</c:v>
                </c:pt>
                <c:pt idx="11">
                  <c:v>268</c:v>
                </c:pt>
                <c:pt idx="12">
                  <c:v>230</c:v>
                </c:pt>
                <c:pt idx="13">
                  <c:v>399</c:v>
                </c:pt>
                <c:pt idx="14">
                  <c:v>376</c:v>
                </c:pt>
                <c:pt idx="15">
                  <c:v>408</c:v>
                </c:pt>
                <c:pt idx="16">
                  <c:v>253</c:v>
                </c:pt>
                <c:pt idx="17">
                  <c:v>184</c:v>
                </c:pt>
                <c:pt idx="18">
                  <c:v>197</c:v>
                </c:pt>
                <c:pt idx="19">
                  <c:v>376</c:v>
                </c:pt>
                <c:pt idx="20">
                  <c:v>352</c:v>
                </c:pt>
              </c:numCache>
            </c:numRef>
          </c:val>
          <c:smooth val="0"/>
          <c:extLst>
            <c:ext xmlns:c16="http://schemas.microsoft.com/office/drawing/2014/chart" uri="{C3380CC4-5D6E-409C-BE32-E72D297353CC}">
              <c16:uniqueId val="{00000002-D68E-4A6B-8693-852ECC7B7CB8}"/>
            </c:ext>
          </c:extLst>
        </c:ser>
        <c:ser>
          <c:idx val="1"/>
          <c:order val="1"/>
          <c:tx>
            <c:strRef>
              <c:f>'Figure 2.3.3.1'!$B$7</c:f>
              <c:strCache>
                <c:ptCount val="1"/>
                <c:pt idx="0">
                  <c:v>National bank's notes, number of transactions</c:v>
                </c:pt>
              </c:strCache>
            </c:strRef>
          </c:tx>
          <c:spPr>
            <a:ln w="38100">
              <a:pattFill prst="pct75">
                <a:fgClr>
                  <a:srgbClr val="800080"/>
                </a:fgClr>
                <a:bgClr>
                  <a:srgbClr val="FFFFFF"/>
                </a:bgClr>
              </a:pattFill>
              <a:prstDash val="solid"/>
            </a:ln>
          </c:spPr>
          <c:marker>
            <c:symbol val="none"/>
          </c:marker>
          <c:cat>
            <c:strRef>
              <c:f>'Figure 2.3.3.1'!$C$3:$W$3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2.3.3.1'!$C$7:$W$7</c:f>
              <c:numCache>
                <c:formatCode>#,##0</c:formatCode>
                <c:ptCount val="21"/>
                <c:pt idx="0">
                  <c:v>12</c:v>
                </c:pt>
                <c:pt idx="1">
                  <c:v>6</c:v>
                </c:pt>
                <c:pt idx="2">
                  <c:v>21</c:v>
                </c:pt>
                <c:pt idx="3">
                  <c:v>16</c:v>
                </c:pt>
                <c:pt idx="4">
                  <c:v>10</c:v>
                </c:pt>
                <c:pt idx="5">
                  <c:v>15</c:v>
                </c:pt>
                <c:pt idx="6">
                  <c:v>24</c:v>
                </c:pt>
                <c:pt idx="7">
                  <c:v>28</c:v>
                </c:pt>
                <c:pt idx="8">
                  <c:v>8</c:v>
                </c:pt>
                <c:pt idx="9">
                  <c:v>10</c:v>
                </c:pt>
                <c:pt idx="10">
                  <c:v>15</c:v>
                </c:pt>
                <c:pt idx="11">
                  <c:v>37</c:v>
                </c:pt>
                <c:pt idx="12">
                  <c:v>17</c:v>
                </c:pt>
                <c:pt idx="13">
                  <c:v>18</c:v>
                </c:pt>
                <c:pt idx="14">
                  <c:v>7</c:v>
                </c:pt>
                <c:pt idx="15">
                  <c:v>8</c:v>
                </c:pt>
                <c:pt idx="16">
                  <c:v>10</c:v>
                </c:pt>
                <c:pt idx="17">
                  <c:v>4</c:v>
                </c:pt>
                <c:pt idx="18">
                  <c:v>5</c:v>
                </c:pt>
                <c:pt idx="19">
                  <c:v>3</c:v>
                </c:pt>
                <c:pt idx="20">
                  <c:v>20</c:v>
                </c:pt>
              </c:numCache>
            </c:numRef>
          </c:val>
          <c:smooth val="0"/>
          <c:extLst>
            <c:ext xmlns:c16="http://schemas.microsoft.com/office/drawing/2014/chart" uri="{C3380CC4-5D6E-409C-BE32-E72D297353CC}">
              <c16:uniqueId val="{00000003-D68E-4A6B-8693-852ECC7B7CB8}"/>
            </c:ext>
          </c:extLst>
        </c:ser>
        <c:dLbls>
          <c:showLegendKey val="0"/>
          <c:showVal val="0"/>
          <c:showCatName val="0"/>
          <c:showSerName val="0"/>
          <c:showPercent val="0"/>
          <c:showBubbleSize val="0"/>
        </c:dLbls>
        <c:marker val="1"/>
        <c:smooth val="0"/>
        <c:axId val="3"/>
        <c:axId val="4"/>
      </c:lineChart>
      <c:catAx>
        <c:axId val="55661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8.0385852090032149E-3"/>
              <c:y val="0.258523025530899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15408"/>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Number of transactions, units</a:t>
                </a:r>
              </a:p>
            </c:rich>
          </c:tx>
          <c:layout>
            <c:manualLayout>
              <c:xMode val="edge"/>
              <c:yMode val="edge"/>
              <c:x val="0.95980774911174682"/>
              <c:y val="0.102272727272727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minorUnit val="50"/>
      </c:valAx>
      <c:spPr>
        <a:noFill/>
        <a:ln w="12700">
          <a:solidFill>
            <a:srgbClr val="808080"/>
          </a:solidFill>
          <a:prstDash val="solid"/>
        </a:ln>
      </c:spPr>
    </c:plotArea>
    <c:legend>
      <c:legendPos val="b"/>
      <c:layout>
        <c:manualLayout>
          <c:xMode val="edge"/>
          <c:yMode val="edge"/>
          <c:wMode val="edge"/>
          <c:hMode val="edge"/>
          <c:x val="1.607717041800643E-2"/>
          <c:y val="0.7642057384872345"/>
          <c:w val="0.99356997577875117"/>
          <c:h val="0.982956036745406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12850962380588E-2"/>
          <c:y val="4.8701298701298704E-2"/>
          <c:w val="0.80000124008128737"/>
          <c:h val="0.57792207792207795"/>
        </c:manualLayout>
      </c:layout>
      <c:barChart>
        <c:barDir val="col"/>
        <c:grouping val="clustered"/>
        <c:varyColors val="0"/>
        <c:ser>
          <c:idx val="2"/>
          <c:order val="2"/>
          <c:tx>
            <c:strRef>
              <c:f>'Figure 2.3.3.2'!$B$6</c:f>
              <c:strCache>
                <c:ptCount val="1"/>
                <c:pt idx="0">
                  <c:v>Market of equity securities market, trading volumes</c:v>
                </c:pt>
              </c:strCache>
            </c:strRef>
          </c:tx>
          <c:spPr>
            <a:solidFill>
              <a:srgbClr val="008080"/>
            </a:solidFill>
            <a:ln w="12700">
              <a:solidFill>
                <a:srgbClr val="000000"/>
              </a:solidFill>
              <a:prstDash val="solid"/>
            </a:ln>
          </c:spPr>
          <c:invertIfNegative val="0"/>
          <c:cat>
            <c:strRef>
              <c:f>'Figure 2.3.3.2'!$C$3:$W$3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2.3.3.2'!$C$6:$W$6</c:f>
              <c:numCache>
                <c:formatCode>#\ ##0.0;;\–</c:formatCode>
                <c:ptCount val="21"/>
                <c:pt idx="0" formatCode="#,##0.00">
                  <c:v>19.376072800169997</c:v>
                </c:pt>
                <c:pt idx="1">
                  <c:v>58.414828392820013</c:v>
                </c:pt>
                <c:pt idx="2">
                  <c:v>25.274919685500002</c:v>
                </c:pt>
                <c:pt idx="3">
                  <c:v>26.16993794271</c:v>
                </c:pt>
                <c:pt idx="4">
                  <c:v>5.9493219191399991</c:v>
                </c:pt>
                <c:pt idx="5">
                  <c:v>7.6826481625200014</c:v>
                </c:pt>
                <c:pt idx="6">
                  <c:v>6.0975941831899991</c:v>
                </c:pt>
                <c:pt idx="7">
                  <c:v>26.764268980219985</c:v>
                </c:pt>
                <c:pt idx="8">
                  <c:v>13.712461580500012</c:v>
                </c:pt>
                <c:pt idx="9">
                  <c:v>25.955270556689992</c:v>
                </c:pt>
                <c:pt idx="10">
                  <c:v>392.52582311937999</c:v>
                </c:pt>
                <c:pt idx="11">
                  <c:v>29.66461258396</c:v>
                </c:pt>
                <c:pt idx="12">
                  <c:v>2.0140360529400003</c:v>
                </c:pt>
                <c:pt idx="13">
                  <c:v>2.1275819327500001</c:v>
                </c:pt>
                <c:pt idx="14">
                  <c:v>6.9994441502800013</c:v>
                </c:pt>
                <c:pt idx="15">
                  <c:v>6.8524848515800034</c:v>
                </c:pt>
                <c:pt idx="16">
                  <c:v>7.2970843307000015</c:v>
                </c:pt>
                <c:pt idx="17">
                  <c:v>7.0409877680400088</c:v>
                </c:pt>
                <c:pt idx="18">
                  <c:v>11.242052054629992</c:v>
                </c:pt>
                <c:pt idx="19">
                  <c:v>7.8626180211100003</c:v>
                </c:pt>
                <c:pt idx="20">
                  <c:v>10.048115117630006</c:v>
                </c:pt>
              </c:numCache>
            </c:numRef>
          </c:val>
          <c:extLst>
            <c:ext xmlns:c16="http://schemas.microsoft.com/office/drawing/2014/chart" uri="{C3380CC4-5D6E-409C-BE32-E72D297353CC}">
              <c16:uniqueId val="{00000000-765D-4B91-9FDE-67CE1A280EDD}"/>
            </c:ext>
          </c:extLst>
        </c:ser>
        <c:ser>
          <c:idx val="3"/>
          <c:order val="3"/>
          <c:tx>
            <c:strRef>
              <c:f>'Figure 2.3.3.2'!$B$7</c:f>
              <c:strCache>
                <c:ptCount val="1"/>
                <c:pt idx="0">
                  <c:v>NG debt securities market, trading volumes</c:v>
                </c:pt>
              </c:strCache>
            </c:strRef>
          </c:tx>
          <c:spPr>
            <a:solidFill>
              <a:srgbClr val="800080"/>
            </a:solidFill>
            <a:ln w="12700">
              <a:solidFill>
                <a:srgbClr val="000000"/>
              </a:solidFill>
              <a:prstDash val="solid"/>
            </a:ln>
          </c:spPr>
          <c:invertIfNegative val="0"/>
          <c:cat>
            <c:strRef>
              <c:f>'Figure 2.3.3.2'!$C$3:$W$3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2.3.3.2'!$C$7:$W$7</c:f>
              <c:numCache>
                <c:formatCode>#\ ##0.0;;\–</c:formatCode>
                <c:ptCount val="21"/>
                <c:pt idx="0" formatCode="#,##0.00">
                  <c:v>38.452817648590006</c:v>
                </c:pt>
                <c:pt idx="1">
                  <c:v>52.155903550530056</c:v>
                </c:pt>
                <c:pt idx="2">
                  <c:v>28.353343804619978</c:v>
                </c:pt>
                <c:pt idx="3">
                  <c:v>17.514339552180004</c:v>
                </c:pt>
                <c:pt idx="4">
                  <c:v>32.428772461969977</c:v>
                </c:pt>
                <c:pt idx="5">
                  <c:v>57.661693618859964</c:v>
                </c:pt>
                <c:pt idx="6">
                  <c:v>44.75206060990002</c:v>
                </c:pt>
                <c:pt idx="7">
                  <c:v>13.01416735635001</c:v>
                </c:pt>
                <c:pt idx="8">
                  <c:v>17.29759519183002</c:v>
                </c:pt>
                <c:pt idx="9">
                  <c:v>32.92491577338</c:v>
                </c:pt>
                <c:pt idx="10">
                  <c:v>25.685085790470016</c:v>
                </c:pt>
                <c:pt idx="11">
                  <c:v>25.815028358010025</c:v>
                </c:pt>
                <c:pt idx="12">
                  <c:v>14.927473831780013</c:v>
                </c:pt>
                <c:pt idx="13">
                  <c:v>17.737426788029993</c:v>
                </c:pt>
                <c:pt idx="14">
                  <c:v>11.649382223789994</c:v>
                </c:pt>
                <c:pt idx="15">
                  <c:v>12.475145995570006</c:v>
                </c:pt>
                <c:pt idx="16">
                  <c:v>13.859477672470009</c:v>
                </c:pt>
                <c:pt idx="17">
                  <c:v>20.202739079420006</c:v>
                </c:pt>
                <c:pt idx="18">
                  <c:v>5.8730790598300002</c:v>
                </c:pt>
                <c:pt idx="19">
                  <c:v>10.467738182930004</c:v>
                </c:pt>
                <c:pt idx="20">
                  <c:v>83.610701726049996</c:v>
                </c:pt>
              </c:numCache>
            </c:numRef>
          </c:val>
          <c:extLst>
            <c:ext xmlns:c16="http://schemas.microsoft.com/office/drawing/2014/chart" uri="{C3380CC4-5D6E-409C-BE32-E72D297353CC}">
              <c16:uniqueId val="{00000001-765D-4B91-9FDE-67CE1A280EDD}"/>
            </c:ext>
          </c:extLst>
        </c:ser>
        <c:dLbls>
          <c:showLegendKey val="0"/>
          <c:showVal val="0"/>
          <c:showCatName val="0"/>
          <c:showSerName val="0"/>
          <c:showPercent val="0"/>
          <c:showBubbleSize val="0"/>
        </c:dLbls>
        <c:gapWidth val="150"/>
        <c:axId val="556630168"/>
        <c:axId val="1"/>
      </c:barChart>
      <c:lineChart>
        <c:grouping val="standard"/>
        <c:varyColors val="0"/>
        <c:ser>
          <c:idx val="0"/>
          <c:order val="0"/>
          <c:tx>
            <c:strRef>
              <c:f>'Figure 2.3.3.2'!$B$4</c:f>
              <c:strCache>
                <c:ptCount val="1"/>
                <c:pt idx="0">
                  <c:v>Market of equity securities market, number of transactions</c:v>
                </c:pt>
              </c:strCache>
            </c:strRef>
          </c:tx>
          <c:spPr>
            <a:ln w="38100">
              <a:pattFill prst="pct75">
                <a:fgClr>
                  <a:srgbClr val="008080"/>
                </a:fgClr>
                <a:bgClr>
                  <a:srgbClr val="FFFFFF"/>
                </a:bgClr>
              </a:pattFill>
              <a:prstDash val="solid"/>
            </a:ln>
          </c:spPr>
          <c:marker>
            <c:symbol val="none"/>
          </c:marker>
          <c:cat>
            <c:strRef>
              <c:f>'Figure 2.3.3.2'!$C$3:$W$3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2.3.3.2'!$C$4:$W$4</c:f>
              <c:numCache>
                <c:formatCode>#,##0</c:formatCode>
                <c:ptCount val="21"/>
                <c:pt idx="0" formatCode="#,##0.00">
                  <c:v>1071</c:v>
                </c:pt>
                <c:pt idx="1">
                  <c:v>1499</c:v>
                </c:pt>
                <c:pt idx="2">
                  <c:v>849</c:v>
                </c:pt>
                <c:pt idx="3">
                  <c:v>1489</c:v>
                </c:pt>
                <c:pt idx="4">
                  <c:v>1857</c:v>
                </c:pt>
                <c:pt idx="5">
                  <c:v>1225</c:v>
                </c:pt>
                <c:pt idx="6">
                  <c:v>935</c:v>
                </c:pt>
                <c:pt idx="7">
                  <c:v>1127</c:v>
                </c:pt>
                <c:pt idx="8">
                  <c:v>1483</c:v>
                </c:pt>
                <c:pt idx="9">
                  <c:v>1626</c:v>
                </c:pt>
                <c:pt idx="10">
                  <c:v>2033</c:v>
                </c:pt>
                <c:pt idx="11">
                  <c:v>1322</c:v>
                </c:pt>
                <c:pt idx="12">
                  <c:v>991</c:v>
                </c:pt>
                <c:pt idx="13">
                  <c:v>938</c:v>
                </c:pt>
                <c:pt idx="14">
                  <c:v>1014</c:v>
                </c:pt>
                <c:pt idx="15">
                  <c:v>1307</c:v>
                </c:pt>
                <c:pt idx="16">
                  <c:v>1282</c:v>
                </c:pt>
                <c:pt idx="17">
                  <c:v>1215</c:v>
                </c:pt>
                <c:pt idx="18">
                  <c:v>1393</c:v>
                </c:pt>
                <c:pt idx="19">
                  <c:v>865</c:v>
                </c:pt>
                <c:pt idx="20">
                  <c:v>1377</c:v>
                </c:pt>
              </c:numCache>
            </c:numRef>
          </c:val>
          <c:smooth val="0"/>
          <c:extLst>
            <c:ext xmlns:c16="http://schemas.microsoft.com/office/drawing/2014/chart" uri="{C3380CC4-5D6E-409C-BE32-E72D297353CC}">
              <c16:uniqueId val="{00000002-765D-4B91-9FDE-67CE1A280EDD}"/>
            </c:ext>
          </c:extLst>
        </c:ser>
        <c:ser>
          <c:idx val="1"/>
          <c:order val="1"/>
          <c:tx>
            <c:strRef>
              <c:f>'Figure 2.3.3.2'!$B$5</c:f>
              <c:strCache>
                <c:ptCount val="1"/>
                <c:pt idx="0">
                  <c:v>NG debt securities market, number of transactions</c:v>
                </c:pt>
              </c:strCache>
            </c:strRef>
          </c:tx>
          <c:spPr>
            <a:ln w="38100">
              <a:pattFill prst="pct75">
                <a:fgClr>
                  <a:srgbClr val="800080"/>
                </a:fgClr>
                <a:bgClr>
                  <a:srgbClr val="FFFFFF"/>
                </a:bgClr>
              </a:pattFill>
              <a:prstDash val="solid"/>
            </a:ln>
          </c:spPr>
          <c:marker>
            <c:symbol val="none"/>
          </c:marker>
          <c:cat>
            <c:strRef>
              <c:f>'Figure 2.3.3.2'!$C$3:$W$3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2.3.3.2'!$C$5:$W$5</c:f>
              <c:numCache>
                <c:formatCode>#,##0</c:formatCode>
                <c:ptCount val="21"/>
                <c:pt idx="0" formatCode="#,##0.00">
                  <c:v>908</c:v>
                </c:pt>
                <c:pt idx="1">
                  <c:v>915</c:v>
                </c:pt>
                <c:pt idx="2">
                  <c:v>910</c:v>
                </c:pt>
                <c:pt idx="3">
                  <c:v>638</c:v>
                </c:pt>
                <c:pt idx="4">
                  <c:v>657</c:v>
                </c:pt>
                <c:pt idx="5">
                  <c:v>858</c:v>
                </c:pt>
                <c:pt idx="6">
                  <c:v>643</c:v>
                </c:pt>
                <c:pt idx="7">
                  <c:v>509</c:v>
                </c:pt>
                <c:pt idx="8">
                  <c:v>684</c:v>
                </c:pt>
                <c:pt idx="9">
                  <c:v>614</c:v>
                </c:pt>
                <c:pt idx="10">
                  <c:v>541</c:v>
                </c:pt>
                <c:pt idx="11">
                  <c:v>422</c:v>
                </c:pt>
                <c:pt idx="12">
                  <c:v>292</c:v>
                </c:pt>
                <c:pt idx="13">
                  <c:v>311</c:v>
                </c:pt>
                <c:pt idx="14">
                  <c:v>361</c:v>
                </c:pt>
                <c:pt idx="15">
                  <c:v>412</c:v>
                </c:pt>
                <c:pt idx="16">
                  <c:v>273</c:v>
                </c:pt>
                <c:pt idx="17">
                  <c:v>307</c:v>
                </c:pt>
                <c:pt idx="18">
                  <c:v>310</c:v>
                </c:pt>
                <c:pt idx="19">
                  <c:v>252</c:v>
                </c:pt>
                <c:pt idx="20">
                  <c:v>359</c:v>
                </c:pt>
              </c:numCache>
            </c:numRef>
          </c:val>
          <c:smooth val="0"/>
          <c:extLst>
            <c:ext xmlns:c16="http://schemas.microsoft.com/office/drawing/2014/chart" uri="{C3380CC4-5D6E-409C-BE32-E72D297353CC}">
              <c16:uniqueId val="{00000003-765D-4B91-9FDE-67CE1A280EDD}"/>
            </c:ext>
          </c:extLst>
        </c:ser>
        <c:dLbls>
          <c:showLegendKey val="0"/>
          <c:showVal val="0"/>
          <c:showCatName val="0"/>
          <c:showSerName val="0"/>
          <c:showPercent val="0"/>
          <c:showBubbleSize val="0"/>
        </c:dLbls>
        <c:marker val="1"/>
        <c:smooth val="0"/>
        <c:axId val="3"/>
        <c:axId val="4"/>
      </c:lineChart>
      <c:catAx>
        <c:axId val="556630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5396825396825397E-2"/>
              <c:y val="0.2597402597402597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30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Number of transactions, units</a:t>
                </a:r>
              </a:p>
            </c:rich>
          </c:tx>
          <c:layout>
            <c:manualLayout>
              <c:xMode val="edge"/>
              <c:yMode val="edge"/>
              <c:x val="0.95714435695538058"/>
              <c:y val="8.116883116883116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x val="4.6031746031746035E-2"/>
          <c:y val="0.77922077922077926"/>
          <c:w val="0.92698412698412702"/>
          <c:h val="0.2077922077922078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32077422972305"/>
          <c:y val="0.13926884559535191"/>
          <c:w val="0.72019440011214142"/>
          <c:h val="0.40820178881396252"/>
        </c:manualLayout>
      </c:layout>
      <c:barChart>
        <c:barDir val="col"/>
        <c:grouping val="clustered"/>
        <c:varyColors val="0"/>
        <c:ser>
          <c:idx val="0"/>
          <c:order val="0"/>
          <c:tx>
            <c:strRef>
              <c:f>'Figure 2.1.3'!$E$5</c:f>
              <c:strCache>
                <c:ptCount val="1"/>
                <c:pt idx="0">
                  <c:v>Consumer loans</c:v>
                </c:pt>
              </c:strCache>
            </c:strRef>
          </c:tx>
          <c:spPr>
            <a:solidFill>
              <a:srgbClr val="9999FF"/>
            </a:solidFill>
            <a:ln w="12700">
              <a:solidFill>
                <a:srgbClr val="000000"/>
              </a:solidFill>
              <a:prstDash val="solid"/>
            </a:ln>
          </c:spPr>
          <c:invertIfNegative val="0"/>
          <c:cat>
            <c:strRef>
              <c:f>'Figure 2.1.3'!$B$7:$B$21</c:f>
              <c:strCache>
                <c:ptCount val="15"/>
                <c:pt idx="0">
                  <c:v>1qtr.2007</c:v>
                </c:pt>
                <c:pt idx="1">
                  <c:v>2qtr.2007</c:v>
                </c:pt>
                <c:pt idx="2">
                  <c:v>3qtr.2007</c:v>
                </c:pt>
                <c:pt idx="3">
                  <c:v>4qtr.2007</c:v>
                </c:pt>
                <c:pt idx="4">
                  <c:v>1qtr.2008</c:v>
                </c:pt>
                <c:pt idx="5">
                  <c:v>2qtr.2008</c:v>
                </c:pt>
                <c:pt idx="6">
                  <c:v>3qtr.2008</c:v>
                </c:pt>
                <c:pt idx="7">
                  <c:v>4qtr.2008</c:v>
                </c:pt>
                <c:pt idx="8">
                  <c:v>1qtr.2009</c:v>
                </c:pt>
                <c:pt idx="9">
                  <c:v>2qtr.2009</c:v>
                </c:pt>
                <c:pt idx="10">
                  <c:v>3qtr.2009</c:v>
                </c:pt>
                <c:pt idx="11">
                  <c:v>4qtr.2009</c:v>
                </c:pt>
                <c:pt idx="12">
                  <c:v>1qtr.2010</c:v>
                </c:pt>
                <c:pt idx="13">
                  <c:v>2qtr.2010</c:v>
                </c:pt>
                <c:pt idx="14">
                  <c:v>3qtr.2010</c:v>
                </c:pt>
              </c:strCache>
            </c:strRef>
          </c:cat>
          <c:val>
            <c:numRef>
              <c:f>'Figure 2.1.3'!$E$7:$E$21</c:f>
              <c:numCache>
                <c:formatCode>General</c:formatCode>
                <c:ptCount val="15"/>
                <c:pt idx="0">
                  <c:v>2414.8745699999999</c:v>
                </c:pt>
                <c:pt idx="1">
                  <c:v>2448.7629900000002</c:v>
                </c:pt>
                <c:pt idx="2">
                  <c:v>2490.8206800000003</c:v>
                </c:pt>
                <c:pt idx="3">
                  <c:v>2522.1870400000003</c:v>
                </c:pt>
                <c:pt idx="4">
                  <c:v>2553.35475</c:v>
                </c:pt>
                <c:pt idx="5">
                  <c:v>2576.1534200000001</c:v>
                </c:pt>
                <c:pt idx="6">
                  <c:v>2576.1683499999999</c:v>
                </c:pt>
                <c:pt idx="7">
                  <c:v>2561.1068</c:v>
                </c:pt>
                <c:pt idx="8">
                  <c:v>2537.7530000000002</c:v>
                </c:pt>
                <c:pt idx="9">
                  <c:v>2507.5386899999999</c:v>
                </c:pt>
                <c:pt idx="10">
                  <c:v>2483.6922000000004</c:v>
                </c:pt>
                <c:pt idx="11">
                  <c:v>2449.3751600000001</c:v>
                </c:pt>
                <c:pt idx="12">
                  <c:v>2425.2924400000002</c:v>
                </c:pt>
                <c:pt idx="13">
                  <c:v>2405.1193800000001</c:v>
                </c:pt>
                <c:pt idx="14">
                  <c:v>2395.8691699999999</c:v>
                </c:pt>
              </c:numCache>
            </c:numRef>
          </c:val>
          <c:extLst>
            <c:ext xmlns:c16="http://schemas.microsoft.com/office/drawing/2014/chart" uri="{C3380CC4-5D6E-409C-BE32-E72D297353CC}">
              <c16:uniqueId val="{00000000-9060-4011-B959-FA29711A75F3}"/>
            </c:ext>
          </c:extLst>
        </c:ser>
        <c:dLbls>
          <c:showLegendKey val="0"/>
          <c:showVal val="0"/>
          <c:showCatName val="0"/>
          <c:showSerName val="0"/>
          <c:showPercent val="0"/>
          <c:showBubbleSize val="0"/>
        </c:dLbls>
        <c:gapWidth val="150"/>
        <c:axId val="554547864"/>
        <c:axId val="1"/>
      </c:barChart>
      <c:catAx>
        <c:axId val="554547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US$ bln.</a:t>
                </a:r>
              </a:p>
            </c:rich>
          </c:tx>
          <c:layout>
            <c:manualLayout>
              <c:xMode val="edge"/>
              <c:yMode val="edge"/>
              <c:x val="5.9739618640385177E-2"/>
              <c:y val="0.225711738185836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47864"/>
        <c:crosses val="autoZero"/>
        <c:crossBetween val="between"/>
      </c:valAx>
      <c:spPr>
        <a:solidFill>
          <a:srgbClr val="FFFFFF"/>
        </a:solidFill>
        <a:ln w="25400">
          <a:noFill/>
        </a:ln>
      </c:spPr>
    </c:plotArea>
    <c:legend>
      <c:legendPos val="r"/>
      <c:layout>
        <c:manualLayout>
          <c:xMode val="edge"/>
          <c:yMode val="edge"/>
          <c:x val="4.6357615894039736E-2"/>
          <c:y val="0.85167464114832536"/>
          <c:w val="0.84768211920529801"/>
          <c:h val="0.119617224880382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7887279164427"/>
          <c:y val="3.9215793548104727E-2"/>
          <c:w val="0.8006437153365179"/>
          <c:h val="0.6022425437744654"/>
        </c:manualLayout>
      </c:layout>
      <c:areaChart>
        <c:grouping val="stacked"/>
        <c:varyColors val="0"/>
        <c:ser>
          <c:idx val="0"/>
          <c:order val="0"/>
          <c:tx>
            <c:strRef>
              <c:f>'Figure 2.3.3.3'!$B$4</c:f>
              <c:strCache>
                <c:ptCount val="1"/>
                <c:pt idx="0">
                  <c:v>1st category</c:v>
                </c:pt>
              </c:strCache>
            </c:strRef>
          </c:tx>
          <c:spPr>
            <a:solidFill>
              <a:srgbClr val="9999FF"/>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2.3.3.3'!$C$4:$W$4</c:f>
              <c:numCache>
                <c:formatCode>#,##0.00</c:formatCode>
                <c:ptCount val="21"/>
                <c:pt idx="0">
                  <c:v>2563.642861993972</c:v>
                </c:pt>
                <c:pt idx="1">
                  <c:v>2872.4643089119922</c:v>
                </c:pt>
                <c:pt idx="2" formatCode="#\ ##0.000">
                  <c:v>3249.0080113835347</c:v>
                </c:pt>
                <c:pt idx="3" formatCode="#\ ##0.000">
                  <c:v>4340.0698621655265</c:v>
                </c:pt>
                <c:pt idx="4" formatCode="#\ ##0.000">
                  <c:v>5317.9395881332293</c:v>
                </c:pt>
                <c:pt idx="5" formatCode="#\ ##0.000">
                  <c:v>5359.429052296895</c:v>
                </c:pt>
                <c:pt idx="6" formatCode="#\ ##0.000">
                  <c:v>6227.2760884459731</c:v>
                </c:pt>
                <c:pt idx="7" formatCode="#\ ##0.000">
                  <c:v>6610.1754130260497</c:v>
                </c:pt>
                <c:pt idx="8" formatCode="#\ ##0.000">
                  <c:v>6874.5705535085553</c:v>
                </c:pt>
                <c:pt idx="9" formatCode="#\ ##0.000">
                  <c:v>7558.6702450964385</c:v>
                </c:pt>
                <c:pt idx="10" formatCode="#\ ##0.000">
                  <c:v>7498.6474447001856</c:v>
                </c:pt>
                <c:pt idx="11" formatCode="#\ ##0.000">
                  <c:v>7379.349147607375</c:v>
                </c:pt>
                <c:pt idx="12" formatCode="#\ ##0.000">
                  <c:v>7724.1628375410046</c:v>
                </c:pt>
                <c:pt idx="13" formatCode="#\ ##0.000">
                  <c:v>7503.3194940111644</c:v>
                </c:pt>
                <c:pt idx="14" formatCode="#\ ##0.000">
                  <c:v>8230.0341174984824</c:v>
                </c:pt>
                <c:pt idx="15" formatCode="#\ ##0.000">
                  <c:v>8361.3383720555685</c:v>
                </c:pt>
                <c:pt idx="16" formatCode="#\ ##0.000">
                  <c:v>6741.980507503964</c:v>
                </c:pt>
                <c:pt idx="17" formatCode="#\ ##0.000">
                  <c:v>6263.6966594124142</c:v>
                </c:pt>
                <c:pt idx="18" formatCode="#\ ##0.000">
                  <c:v>6656.7555735020342</c:v>
                </c:pt>
                <c:pt idx="19" formatCode="#\ ##0.000">
                  <c:v>6230.6241108493368</c:v>
                </c:pt>
                <c:pt idx="20" formatCode="#\ ##0.000">
                  <c:v>6899.2310964656199</c:v>
                </c:pt>
              </c:numCache>
            </c:numRef>
          </c:val>
          <c:extLst>
            <c:ext xmlns:c16="http://schemas.microsoft.com/office/drawing/2014/chart" uri="{C3380CC4-5D6E-409C-BE32-E72D297353CC}">
              <c16:uniqueId val="{00000000-4619-48EA-B51A-1D94E8F02DA9}"/>
            </c:ext>
          </c:extLst>
        </c:ser>
        <c:ser>
          <c:idx val="1"/>
          <c:order val="1"/>
          <c:tx>
            <c:strRef>
              <c:f>'Figure 2.3.3.3'!$B$5</c:f>
              <c:strCache>
                <c:ptCount val="1"/>
                <c:pt idx="0">
                  <c:v>Listing А (to September 2008)</c:v>
                </c:pt>
              </c:strCache>
            </c:strRef>
          </c:tx>
          <c:spPr>
            <a:solidFill>
              <a:srgbClr val="993366"/>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2.3.3.3'!$C$5:$W$5</c:f>
              <c:numCache>
                <c:formatCode>#,##0.00</c:formatCode>
                <c:ptCount val="21"/>
              </c:numCache>
            </c:numRef>
          </c:val>
          <c:extLst>
            <c:ext xmlns:c16="http://schemas.microsoft.com/office/drawing/2014/chart" uri="{C3380CC4-5D6E-409C-BE32-E72D297353CC}">
              <c16:uniqueId val="{00000001-4619-48EA-B51A-1D94E8F02DA9}"/>
            </c:ext>
          </c:extLst>
        </c:ser>
        <c:ser>
          <c:idx val="2"/>
          <c:order val="2"/>
          <c:tx>
            <c:strRef>
              <c:f>'Figure 2.3.3.3'!$B$6</c:f>
              <c:strCache>
                <c:ptCount val="1"/>
                <c:pt idx="0">
                  <c:v>2nd category</c:v>
                </c:pt>
              </c:strCache>
            </c:strRef>
          </c:tx>
          <c:spPr>
            <a:solidFill>
              <a:srgbClr val="FFFFCC"/>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2.3.3.3'!$C$6:$W$6</c:f>
              <c:numCache>
                <c:formatCode>#,##0.00</c:formatCode>
                <c:ptCount val="21"/>
                <c:pt idx="0">
                  <c:v>210.07014145757302</c:v>
                </c:pt>
                <c:pt idx="1">
                  <c:v>190.85325236406524</c:v>
                </c:pt>
                <c:pt idx="2" formatCode="#\ ##0.000">
                  <c:v>165.30722567796295</c:v>
                </c:pt>
                <c:pt idx="3" formatCode="#\ ##0.000">
                  <c:v>192.79777630786879</c:v>
                </c:pt>
                <c:pt idx="4" formatCode="#\ ##0.000">
                  <c:v>192.82841777207003</c:v>
                </c:pt>
                <c:pt idx="5" formatCode="#\ ##0.000">
                  <c:v>184.85516630407005</c:v>
                </c:pt>
                <c:pt idx="6" formatCode="#\ ##0.000">
                  <c:v>179.49028895639353</c:v>
                </c:pt>
                <c:pt idx="7" formatCode="#\ ##0.000">
                  <c:v>178.36040226677147</c:v>
                </c:pt>
                <c:pt idx="8" formatCode="#\ ##0.000">
                  <c:v>173.25190797680349</c:v>
                </c:pt>
                <c:pt idx="9" formatCode="#\ ##0.000">
                  <c:v>208.07047007058773</c:v>
                </c:pt>
                <c:pt idx="10" formatCode="#\ ##0.000">
                  <c:v>194.75253082205163</c:v>
                </c:pt>
                <c:pt idx="11" formatCode="#\ ##0.000">
                  <c:v>200.2964070387435</c:v>
                </c:pt>
                <c:pt idx="12" formatCode="#\ ##0.000">
                  <c:v>199.83730992915739</c:v>
                </c:pt>
                <c:pt idx="13" formatCode="#\ ##0.000">
                  <c:v>183.07394631280008</c:v>
                </c:pt>
                <c:pt idx="14" formatCode="#\ ##0.000">
                  <c:v>174.79972083303576</c:v>
                </c:pt>
                <c:pt idx="15" formatCode="#\ ##0.000">
                  <c:v>169.94388581999232</c:v>
                </c:pt>
                <c:pt idx="16" formatCode="#\ ##0.000">
                  <c:v>131.44644615999235</c:v>
                </c:pt>
                <c:pt idx="17" formatCode="#\ ##0.000">
                  <c:v>130.2953279153223</c:v>
                </c:pt>
                <c:pt idx="18" formatCode="#\ ##0.000">
                  <c:v>156.52133951532232</c:v>
                </c:pt>
                <c:pt idx="19" formatCode="#\ ##0.000">
                  <c:v>139.61320368982234</c:v>
                </c:pt>
                <c:pt idx="20" formatCode="#\ ##0.000">
                  <c:v>142.77895620540781</c:v>
                </c:pt>
              </c:numCache>
            </c:numRef>
          </c:val>
          <c:extLst>
            <c:ext xmlns:c16="http://schemas.microsoft.com/office/drawing/2014/chart" uri="{C3380CC4-5D6E-409C-BE32-E72D297353CC}">
              <c16:uniqueId val="{00000002-4619-48EA-B51A-1D94E8F02DA9}"/>
            </c:ext>
          </c:extLst>
        </c:ser>
        <c:ser>
          <c:idx val="3"/>
          <c:order val="3"/>
          <c:tx>
            <c:strRef>
              <c:f>'Figure 2.3.3.3'!$B$7</c:f>
              <c:strCache>
                <c:ptCount val="1"/>
                <c:pt idx="0">
                  <c:v>Listing В (to September 2008)</c:v>
                </c:pt>
              </c:strCache>
            </c:strRef>
          </c:tx>
          <c:spPr>
            <a:solidFill>
              <a:srgbClr val="CCFFFF"/>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2.3.3.3'!$C$7:$W$7</c:f>
              <c:numCache>
                <c:formatCode>#,##0.00</c:formatCode>
                <c:ptCount val="21"/>
              </c:numCache>
            </c:numRef>
          </c:val>
          <c:extLst>
            <c:ext xmlns:c16="http://schemas.microsoft.com/office/drawing/2014/chart" uri="{C3380CC4-5D6E-409C-BE32-E72D297353CC}">
              <c16:uniqueId val="{00000003-4619-48EA-B51A-1D94E8F02DA9}"/>
            </c:ext>
          </c:extLst>
        </c:ser>
        <c:ser>
          <c:idx val="4"/>
          <c:order val="4"/>
          <c:tx>
            <c:strRef>
              <c:f>'Figure 2.3.3.3'!$B$8</c:f>
              <c:strCache>
                <c:ptCount val="1"/>
                <c:pt idx="0">
                  <c:v>3rd category</c:v>
                </c:pt>
              </c:strCache>
            </c:strRef>
          </c:tx>
          <c:spPr>
            <a:solidFill>
              <a:srgbClr val="660066"/>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2.3.3.3'!$C$8:$W$8</c:f>
              <c:numCache>
                <c:formatCode>#,##0.00</c:formatCode>
                <c:ptCount val="21"/>
                <c:pt idx="0">
                  <c:v>464.91830424633179</c:v>
                </c:pt>
                <c:pt idx="1">
                  <c:v>858.36718374633188</c:v>
                </c:pt>
                <c:pt idx="2" formatCode="#\ ##0.000">
                  <c:v>544.46815617982327</c:v>
                </c:pt>
                <c:pt idx="3" formatCode="#\ ##0.000">
                  <c:v>461.62132441322314</c:v>
                </c:pt>
                <c:pt idx="4" formatCode="#\ ##0.000">
                  <c:v>458.98852147564662</c:v>
                </c:pt>
                <c:pt idx="5" formatCode="#\ ##0.000">
                  <c:v>455.86888689064665</c:v>
                </c:pt>
                <c:pt idx="6" formatCode="#\ ##0.000">
                  <c:v>468.5372710543466</c:v>
                </c:pt>
                <c:pt idx="7" formatCode="#\ ##0.000">
                  <c:v>677.66809133470326</c:v>
                </c:pt>
                <c:pt idx="8" formatCode="#\ ##0.000">
                  <c:v>674.81284522979433</c:v>
                </c:pt>
                <c:pt idx="9" formatCode="#\ ##0.000">
                  <c:v>684.71901199581441</c:v>
                </c:pt>
                <c:pt idx="10" formatCode="#\ ##0.000">
                  <c:v>943.78306705103114</c:v>
                </c:pt>
                <c:pt idx="11" formatCode="#\ ##0.000">
                  <c:v>926.5919927669313</c:v>
                </c:pt>
                <c:pt idx="12" formatCode="#\ ##0.000">
                  <c:v>892.67895493790206</c:v>
                </c:pt>
                <c:pt idx="13" formatCode="#\ ##0.000">
                  <c:v>873.09115308099581</c:v>
                </c:pt>
                <c:pt idx="14" formatCode="#\ ##0.000">
                  <c:v>898.59567648361406</c:v>
                </c:pt>
                <c:pt idx="15" formatCode="#\ ##0.000">
                  <c:v>848.07629878474972</c:v>
                </c:pt>
                <c:pt idx="16" formatCode="#\ ##0.000">
                  <c:v>884.65452468474962</c:v>
                </c:pt>
                <c:pt idx="17" formatCode="#\ ##0.000">
                  <c:v>929.43437277883686</c:v>
                </c:pt>
                <c:pt idx="18" formatCode="#\ ##0.000">
                  <c:v>951.61634842908779</c:v>
                </c:pt>
                <c:pt idx="19" formatCode="#\ ##0.000">
                  <c:v>960.66600847731706</c:v>
                </c:pt>
                <c:pt idx="20" formatCode="#\ ##0.000">
                  <c:v>968.12934275626117</c:v>
                </c:pt>
              </c:numCache>
            </c:numRef>
          </c:val>
          <c:extLst>
            <c:ext xmlns:c16="http://schemas.microsoft.com/office/drawing/2014/chart" uri="{C3380CC4-5D6E-409C-BE32-E72D297353CC}">
              <c16:uniqueId val="{00000004-4619-48EA-B51A-1D94E8F02DA9}"/>
            </c:ext>
          </c:extLst>
        </c:ser>
        <c:ser>
          <c:idx val="5"/>
          <c:order val="5"/>
          <c:tx>
            <c:strRef>
              <c:f>'Figure 2.3.3.3'!$B$9</c:f>
              <c:strCache>
                <c:ptCount val="1"/>
                <c:pt idx="0">
                  <c:v>Non-listed securities (to September 2008)</c:v>
                </c:pt>
              </c:strCache>
            </c:strRef>
          </c:tx>
          <c:spPr>
            <a:solidFill>
              <a:srgbClr val="FF8080"/>
            </a:solidFill>
            <a:ln w="12700">
              <a:solidFill>
                <a:srgbClr val="000000"/>
              </a:solidFill>
              <a:prstDash val="solid"/>
            </a:ln>
          </c:spP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2.3.3.3'!$C$9:$L$9</c:f>
              <c:numCache>
                <c:formatCode>#,##0.00</c:formatCode>
                <c:ptCount val="10"/>
              </c:numCache>
            </c:numRef>
          </c:val>
          <c:extLst>
            <c:ext xmlns:c16="http://schemas.microsoft.com/office/drawing/2014/chart" uri="{C3380CC4-5D6E-409C-BE32-E72D297353CC}">
              <c16:uniqueId val="{00000005-4619-48EA-B51A-1D94E8F02DA9}"/>
            </c:ext>
          </c:extLst>
        </c:ser>
        <c:dLbls>
          <c:showLegendKey val="0"/>
          <c:showVal val="0"/>
          <c:showCatName val="0"/>
          <c:showSerName val="0"/>
          <c:showPercent val="0"/>
          <c:showBubbleSize val="0"/>
        </c:dLbls>
        <c:axId val="556634760"/>
        <c:axId val="1"/>
      </c:areaChart>
      <c:lineChart>
        <c:grouping val="standard"/>
        <c:varyColors val="0"/>
        <c:ser>
          <c:idx val="6"/>
          <c:order val="6"/>
          <c:tx>
            <c:strRef>
              <c:f>'Figure 2.3.3.3'!$B$12</c:f>
              <c:strCache>
                <c:ptCount val="1"/>
                <c:pt idx="0">
                  <c:v>Value of the KASE shares index as of end-month (right axis)</c:v>
                </c:pt>
              </c:strCache>
            </c:strRef>
          </c:tx>
          <c:spPr>
            <a:ln w="38100">
              <a:pattFill prst="pct75">
                <a:fgClr>
                  <a:srgbClr val="0000FF"/>
                </a:fgClr>
                <a:bgClr>
                  <a:srgbClr val="FFFFFF"/>
                </a:bgClr>
              </a:pattFill>
              <a:prstDash val="solid"/>
            </a:ln>
          </c:spPr>
          <c:marker>
            <c:symbol val="none"/>
          </c:marker>
          <c:cat>
            <c:strRef>
              <c:f>'Figure 2.3.3.3'!$C$3:$W$3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2.3.3.3'!$C$12:$W$12</c:f>
              <c:numCache>
                <c:formatCode>#,##0.00</c:formatCode>
                <c:ptCount val="21"/>
                <c:pt idx="0">
                  <c:v>622.27</c:v>
                </c:pt>
                <c:pt idx="1">
                  <c:v>626.84</c:v>
                </c:pt>
                <c:pt idx="2">
                  <c:v>683.64</c:v>
                </c:pt>
                <c:pt idx="3">
                  <c:v>899.98</c:v>
                </c:pt>
                <c:pt idx="4">
                  <c:v>1157.26</c:v>
                </c:pt>
                <c:pt idx="5">
                  <c:v>1069.77</c:v>
                </c:pt>
                <c:pt idx="6">
                  <c:v>1191.74</c:v>
                </c:pt>
                <c:pt idx="7">
                  <c:v>1394.47</c:v>
                </c:pt>
                <c:pt idx="8">
                  <c:v>1512.84</c:v>
                </c:pt>
                <c:pt idx="9">
                  <c:v>1681.2</c:v>
                </c:pt>
                <c:pt idx="10">
                  <c:v>1837.76</c:v>
                </c:pt>
                <c:pt idx="11">
                  <c:v>1768.26</c:v>
                </c:pt>
                <c:pt idx="12">
                  <c:v>1838.82</c:v>
                </c:pt>
                <c:pt idx="13">
                  <c:v>1747.64</c:v>
                </c:pt>
                <c:pt idx="14">
                  <c:v>1886.11</c:v>
                </c:pt>
                <c:pt idx="15">
                  <c:v>1804.7</c:v>
                </c:pt>
                <c:pt idx="16">
                  <c:v>1457.44</c:v>
                </c:pt>
                <c:pt idx="17">
                  <c:v>1407.99</c:v>
                </c:pt>
                <c:pt idx="18">
                  <c:v>1467.84</c:v>
                </c:pt>
                <c:pt idx="19">
                  <c:v>1408.43</c:v>
                </c:pt>
                <c:pt idx="20">
                  <c:v>1525.29</c:v>
                </c:pt>
              </c:numCache>
            </c:numRef>
          </c:val>
          <c:smooth val="0"/>
          <c:extLst>
            <c:ext xmlns:c16="http://schemas.microsoft.com/office/drawing/2014/chart" uri="{C3380CC4-5D6E-409C-BE32-E72D297353CC}">
              <c16:uniqueId val="{00000006-4619-48EA-B51A-1D94E8F02DA9}"/>
            </c:ext>
          </c:extLst>
        </c:ser>
        <c:dLbls>
          <c:showLegendKey val="0"/>
          <c:showVal val="0"/>
          <c:showCatName val="0"/>
          <c:showSerName val="0"/>
          <c:showPercent val="0"/>
          <c:showBubbleSize val="0"/>
        </c:dLbls>
        <c:marker val="1"/>
        <c:smooth val="0"/>
        <c:axId val="3"/>
        <c:axId val="4"/>
      </c:lineChart>
      <c:catAx>
        <c:axId val="556634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2.2508038585209004E-2"/>
              <c:y val="0.271709565716050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34760"/>
        <c:crosses val="autoZero"/>
        <c:crossBetween val="midCat"/>
        <c:majorUnit val="2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500"/>
      </c:valAx>
      <c:spPr>
        <a:noFill/>
        <a:ln w="12700">
          <a:solidFill>
            <a:srgbClr val="808080"/>
          </a:solidFill>
          <a:prstDash val="solid"/>
        </a:ln>
      </c:spPr>
    </c:plotArea>
    <c:legend>
      <c:legendPos val="b"/>
      <c:layout>
        <c:manualLayout>
          <c:xMode val="edge"/>
          <c:yMode val="edge"/>
          <c:x val="8.0385852090032149E-3"/>
          <c:y val="0.77591036414565828"/>
          <c:w val="0.98553054662379425"/>
          <c:h val="0.212885154061624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6316725109819"/>
          <c:y val="4.142011834319527E-2"/>
          <c:w val="0.82037185397109003"/>
          <c:h val="0.55917159763313606"/>
        </c:manualLayout>
      </c:layout>
      <c:areaChart>
        <c:grouping val="stacked"/>
        <c:varyColors val="0"/>
        <c:ser>
          <c:idx val="0"/>
          <c:order val="0"/>
          <c:tx>
            <c:strRef>
              <c:f>'Figure 2.3.3.4'!$B$4</c:f>
              <c:strCache>
                <c:ptCount val="1"/>
                <c:pt idx="0">
                  <c:v>1st category</c:v>
                </c:pt>
              </c:strCache>
            </c:strRef>
          </c:tx>
          <c:spPr>
            <a:solidFill>
              <a:srgbClr val="9999FF"/>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2.3.3.4'!$C$4:$W$4</c:f>
              <c:numCache>
                <c:formatCode>#,##0.00</c:formatCode>
                <c:ptCount val="21"/>
                <c:pt idx="0">
                  <c:v>674.1585</c:v>
                </c:pt>
                <c:pt idx="1">
                  <c:v>837.88649999999996</c:v>
                </c:pt>
                <c:pt idx="2">
                  <c:v>843.15062</c:v>
                </c:pt>
                <c:pt idx="3">
                  <c:v>840.70862</c:v>
                </c:pt>
                <c:pt idx="4">
                  <c:v>839.59861999999998</c:v>
                </c:pt>
                <c:pt idx="5">
                  <c:v>842.38372600000002</c:v>
                </c:pt>
                <c:pt idx="6">
                  <c:v>843.937726</c:v>
                </c:pt>
                <c:pt idx="7">
                  <c:v>844.95463600000005</c:v>
                </c:pt>
                <c:pt idx="8">
                  <c:v>845.80272599999989</c:v>
                </c:pt>
                <c:pt idx="9">
                  <c:v>701.64044979999994</c:v>
                </c:pt>
                <c:pt idx="10">
                  <c:v>576.27458044000002</c:v>
                </c:pt>
                <c:pt idx="11">
                  <c:v>676.51568794000002</c:v>
                </c:pt>
                <c:pt idx="12">
                  <c:v>745.82792438963122</c:v>
                </c:pt>
                <c:pt idx="13">
                  <c:v>807.4324434546636</c:v>
                </c:pt>
                <c:pt idx="14">
                  <c:v>805.59030239401613</c:v>
                </c:pt>
                <c:pt idx="15">
                  <c:v>968.77493555532158</c:v>
                </c:pt>
                <c:pt idx="16">
                  <c:v>990.84366876052286</c:v>
                </c:pt>
                <c:pt idx="17">
                  <c:v>1051.4759772315722</c:v>
                </c:pt>
                <c:pt idx="18">
                  <c:v>1070.8064455398642</c:v>
                </c:pt>
                <c:pt idx="19">
                  <c:v>1065.4586253440943</c:v>
                </c:pt>
                <c:pt idx="20">
                  <c:v>1137.7036931104337</c:v>
                </c:pt>
              </c:numCache>
            </c:numRef>
          </c:val>
          <c:extLst>
            <c:ext xmlns:c16="http://schemas.microsoft.com/office/drawing/2014/chart" uri="{C3380CC4-5D6E-409C-BE32-E72D297353CC}">
              <c16:uniqueId val="{00000000-4D15-4A56-A606-23908EBAECC3}"/>
            </c:ext>
          </c:extLst>
        </c:ser>
        <c:ser>
          <c:idx val="1"/>
          <c:order val="1"/>
          <c:tx>
            <c:strRef>
              <c:f>'Figure 2.3.3.4'!$B$5</c:f>
              <c:strCache>
                <c:ptCount val="1"/>
                <c:pt idx="0">
                  <c:v>Listing А (to September 2008)</c:v>
                </c:pt>
              </c:strCache>
            </c:strRef>
          </c:tx>
          <c:spPr>
            <a:solidFill>
              <a:srgbClr val="993366"/>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2.3.3.4'!$C$5:$L$5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D15-4A56-A606-23908EBAECC3}"/>
            </c:ext>
          </c:extLst>
        </c:ser>
        <c:ser>
          <c:idx val="2"/>
          <c:order val="2"/>
          <c:tx>
            <c:strRef>
              <c:f>'Figure 2.3.3.4'!$B$6</c:f>
              <c:strCache>
                <c:ptCount val="1"/>
                <c:pt idx="0">
                  <c:v>2nd category</c:v>
                </c:pt>
              </c:strCache>
            </c:strRef>
          </c:tx>
          <c:spPr>
            <a:solidFill>
              <a:srgbClr val="FFFFCC"/>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2.3.3.4'!$C$6:$W$6</c:f>
              <c:numCache>
                <c:formatCode>#,##0.00</c:formatCode>
                <c:ptCount val="21"/>
                <c:pt idx="0">
                  <c:v>744.66814397022176</c:v>
                </c:pt>
                <c:pt idx="1">
                  <c:v>745.8497796276248</c:v>
                </c:pt>
                <c:pt idx="2">
                  <c:v>773.91554850718956</c:v>
                </c:pt>
                <c:pt idx="3">
                  <c:v>759.00774608871507</c:v>
                </c:pt>
                <c:pt idx="4">
                  <c:v>779.3234959790426</c:v>
                </c:pt>
                <c:pt idx="5">
                  <c:v>798.98624663783437</c:v>
                </c:pt>
                <c:pt idx="6">
                  <c:v>804.80058241858194</c:v>
                </c:pt>
                <c:pt idx="7">
                  <c:v>908.57650259654156</c:v>
                </c:pt>
                <c:pt idx="8">
                  <c:v>905.36374122647373</c:v>
                </c:pt>
                <c:pt idx="9">
                  <c:v>1240.9815572492851</c:v>
                </c:pt>
                <c:pt idx="10">
                  <c:v>1298.17796785113</c:v>
                </c:pt>
                <c:pt idx="11">
                  <c:v>1340.0929271197999</c:v>
                </c:pt>
                <c:pt idx="12">
                  <c:v>1727.3194724549753</c:v>
                </c:pt>
                <c:pt idx="13">
                  <c:v>1679.3634858709165</c:v>
                </c:pt>
                <c:pt idx="14">
                  <c:v>1673.5474031780311</c:v>
                </c:pt>
                <c:pt idx="15">
                  <c:v>1673.8212845148173</c:v>
                </c:pt>
                <c:pt idx="16">
                  <c:v>1634.5359762616536</c:v>
                </c:pt>
                <c:pt idx="17">
                  <c:v>1571.6314094509562</c:v>
                </c:pt>
                <c:pt idx="18">
                  <c:v>1569.1754264034389</c:v>
                </c:pt>
                <c:pt idx="19">
                  <c:v>1561.9205149913726</c:v>
                </c:pt>
                <c:pt idx="20">
                  <c:v>1560.6443903439863</c:v>
                </c:pt>
              </c:numCache>
            </c:numRef>
          </c:val>
          <c:extLst>
            <c:ext xmlns:c16="http://schemas.microsoft.com/office/drawing/2014/chart" uri="{C3380CC4-5D6E-409C-BE32-E72D297353CC}">
              <c16:uniqueId val="{00000002-4D15-4A56-A606-23908EBAECC3}"/>
            </c:ext>
          </c:extLst>
        </c:ser>
        <c:ser>
          <c:idx val="3"/>
          <c:order val="3"/>
          <c:tx>
            <c:strRef>
              <c:f>'Figure 2.3.3.4'!$B$7</c:f>
              <c:strCache>
                <c:ptCount val="1"/>
                <c:pt idx="0">
                  <c:v>Listing В (to September 2008)</c:v>
                </c:pt>
              </c:strCache>
            </c:strRef>
          </c:tx>
          <c:spPr>
            <a:solidFill>
              <a:srgbClr val="CCFFFF"/>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2.3.3.4'!$C$7:$L$7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D15-4A56-A606-23908EBAECC3}"/>
            </c:ext>
          </c:extLst>
        </c:ser>
        <c:ser>
          <c:idx val="4"/>
          <c:order val="4"/>
          <c:tx>
            <c:strRef>
              <c:f>'Figure 2.3.3.4'!$B$8</c:f>
              <c:strCache>
                <c:ptCount val="1"/>
                <c:pt idx="0">
                  <c:v>3rd category</c:v>
                </c:pt>
              </c:strCache>
            </c:strRef>
          </c:tx>
          <c:spPr>
            <a:solidFill>
              <a:srgbClr val="660066"/>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2.3.3.4'!$C$8:$W$8</c:f>
              <c:numCache>
                <c:formatCode>#,##0.00</c:formatCode>
                <c:ptCount val="21"/>
                <c:pt idx="0">
                  <c:v>118.20029</c:v>
                </c:pt>
                <c:pt idx="1">
                  <c:v>129.25755973580175</c:v>
                </c:pt>
                <c:pt idx="2">
                  <c:v>127.76992187969613</c:v>
                </c:pt>
                <c:pt idx="3">
                  <c:v>127.72507865921376</c:v>
                </c:pt>
                <c:pt idx="4">
                  <c:v>125.91468292263093</c:v>
                </c:pt>
                <c:pt idx="5">
                  <c:v>110.33469543693852</c:v>
                </c:pt>
                <c:pt idx="6">
                  <c:v>110.05618110467508</c:v>
                </c:pt>
                <c:pt idx="7">
                  <c:v>102.95139605127898</c:v>
                </c:pt>
                <c:pt idx="8">
                  <c:v>101.71789594561878</c:v>
                </c:pt>
                <c:pt idx="9">
                  <c:v>65.626783305080082</c:v>
                </c:pt>
                <c:pt idx="10">
                  <c:v>69.914230405026302</c:v>
                </c:pt>
                <c:pt idx="11">
                  <c:v>58.563313914101798</c:v>
                </c:pt>
                <c:pt idx="12">
                  <c:v>57.368049712910263</c:v>
                </c:pt>
                <c:pt idx="13">
                  <c:v>84.792765990929681</c:v>
                </c:pt>
                <c:pt idx="14">
                  <c:v>84.783314288150578</c:v>
                </c:pt>
                <c:pt idx="15">
                  <c:v>78.816634968949103</c:v>
                </c:pt>
                <c:pt idx="16">
                  <c:v>110.45350254166252</c:v>
                </c:pt>
                <c:pt idx="17">
                  <c:v>108.31194978986849</c:v>
                </c:pt>
                <c:pt idx="18">
                  <c:v>102.52180184864312</c:v>
                </c:pt>
                <c:pt idx="19">
                  <c:v>101.25486106718789</c:v>
                </c:pt>
                <c:pt idx="20">
                  <c:v>71.267642857384899</c:v>
                </c:pt>
              </c:numCache>
            </c:numRef>
          </c:val>
          <c:extLst>
            <c:ext xmlns:c16="http://schemas.microsoft.com/office/drawing/2014/chart" uri="{C3380CC4-5D6E-409C-BE32-E72D297353CC}">
              <c16:uniqueId val="{00000004-4D15-4A56-A606-23908EBAECC3}"/>
            </c:ext>
          </c:extLst>
        </c:ser>
        <c:ser>
          <c:idx val="5"/>
          <c:order val="5"/>
          <c:tx>
            <c:strRef>
              <c:f>'Figure 2.3.3.4'!$B$9</c:f>
              <c:strCache>
                <c:ptCount val="1"/>
                <c:pt idx="0">
                  <c:v>Non-listed securities (to September 2008)</c:v>
                </c:pt>
              </c:strCache>
            </c:strRef>
          </c:tx>
          <c:spPr>
            <a:solidFill>
              <a:srgbClr val="FF8080"/>
            </a:solidFill>
            <a:ln w="12700">
              <a:solidFill>
                <a:srgbClr val="000000"/>
              </a:solidFill>
              <a:prstDash val="solid"/>
            </a:ln>
          </c:spP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2.3.3.4'!$C$9:$L$9</c:f>
              <c:numCache>
                <c:formatCode>#,##0.00</c:formatCode>
                <c:ptCount val="10"/>
              </c:numCache>
            </c:numRef>
          </c:val>
          <c:extLst>
            <c:ext xmlns:c16="http://schemas.microsoft.com/office/drawing/2014/chart" uri="{C3380CC4-5D6E-409C-BE32-E72D297353CC}">
              <c16:uniqueId val="{00000005-4D15-4A56-A606-23908EBAECC3}"/>
            </c:ext>
          </c:extLst>
        </c:ser>
        <c:dLbls>
          <c:showLegendKey val="0"/>
          <c:showVal val="0"/>
          <c:showCatName val="0"/>
          <c:showSerName val="0"/>
          <c:showPercent val="0"/>
          <c:showBubbleSize val="0"/>
        </c:dLbls>
        <c:axId val="556638368"/>
        <c:axId val="1"/>
      </c:areaChart>
      <c:lineChart>
        <c:grouping val="standard"/>
        <c:varyColors val="0"/>
        <c:ser>
          <c:idx val="6"/>
          <c:order val="6"/>
          <c:tx>
            <c:strRef>
              <c:f>'Figure 2.3.3.4'!$B$12</c:f>
              <c:strCache>
                <c:ptCount val="1"/>
                <c:pt idx="0">
                  <c:v>Value of the KASE_BY index as of  end-month (right axis)</c:v>
                </c:pt>
              </c:strCache>
            </c:strRef>
          </c:tx>
          <c:spPr>
            <a:ln w="38100">
              <a:pattFill prst="pct75">
                <a:fgClr>
                  <a:srgbClr val="0000FF"/>
                </a:fgClr>
                <a:bgClr>
                  <a:srgbClr val="FFFFFF"/>
                </a:bgClr>
              </a:pattFill>
              <a:prstDash val="solid"/>
            </a:ln>
          </c:spPr>
          <c:marker>
            <c:symbol val="none"/>
          </c:marker>
          <c:cat>
            <c:strRef>
              <c:f>'Figure 2.3.3.4'!$C$3:$W$3</c:f>
              <c:strCache>
                <c:ptCount val="21"/>
                <c:pt idx="0">
                  <c:v>Jan.09</c:v>
                </c:pt>
                <c:pt idx="1">
                  <c:v>Feb.09</c:v>
                </c:pt>
                <c:pt idx="2">
                  <c:v>Mar.09</c:v>
                </c:pt>
                <c:pt idx="3">
                  <c:v>Apr.09</c:v>
                </c:pt>
                <c:pt idx="4">
                  <c:v>May.09</c:v>
                </c:pt>
                <c:pt idx="5">
                  <c:v>Jun.09</c:v>
                </c:pt>
                <c:pt idx="6">
                  <c:v>Jul.09</c:v>
                </c:pt>
                <c:pt idx="7">
                  <c:v>Aug.09</c:v>
                </c:pt>
                <c:pt idx="8">
                  <c:v>Sep.09</c:v>
                </c:pt>
                <c:pt idx="9">
                  <c:v>Oct.09</c:v>
                </c:pt>
                <c:pt idx="10">
                  <c:v>Nov.09</c:v>
                </c:pt>
                <c:pt idx="11">
                  <c:v>Dec.09</c:v>
                </c:pt>
                <c:pt idx="12">
                  <c:v>Jan.10</c:v>
                </c:pt>
                <c:pt idx="13">
                  <c:v>Feb.10</c:v>
                </c:pt>
                <c:pt idx="14">
                  <c:v>Mar.10</c:v>
                </c:pt>
                <c:pt idx="15">
                  <c:v>Apr.10</c:v>
                </c:pt>
                <c:pt idx="16">
                  <c:v>May 10</c:v>
                </c:pt>
                <c:pt idx="17">
                  <c:v>Jun.10</c:v>
                </c:pt>
                <c:pt idx="18">
                  <c:v>Jul.10</c:v>
                </c:pt>
                <c:pt idx="19">
                  <c:v>Aug.10</c:v>
                </c:pt>
                <c:pt idx="20">
                  <c:v>Sep.10</c:v>
                </c:pt>
              </c:strCache>
            </c:strRef>
          </c:cat>
          <c:val>
            <c:numRef>
              <c:f>'Figure 2.3.3.4'!$C$12:$W$12</c:f>
              <c:numCache>
                <c:formatCode>0.00%</c:formatCode>
                <c:ptCount val="21"/>
                <c:pt idx="0">
                  <c:v>0.11269999999999999</c:v>
                </c:pt>
                <c:pt idx="1">
                  <c:v>0.13602509187599998</c:v>
                </c:pt>
                <c:pt idx="2">
                  <c:v>0.17901352015200001</c:v>
                </c:pt>
                <c:pt idx="3">
                  <c:v>0.17246788852100003</c:v>
                </c:pt>
                <c:pt idx="4">
                  <c:v>0.17396499467900001</c:v>
                </c:pt>
                <c:pt idx="5">
                  <c:v>0.15246155574799999</c:v>
                </c:pt>
                <c:pt idx="6">
                  <c:v>0.17560570359099997</c:v>
                </c:pt>
                <c:pt idx="7">
                  <c:v>0.17673174192500002</c:v>
                </c:pt>
                <c:pt idx="8">
                  <c:v>0.16499422768200003</c:v>
                </c:pt>
                <c:pt idx="9">
                  <c:v>0.16190362098400002</c:v>
                </c:pt>
                <c:pt idx="10">
                  <c:v>0.16143888299699999</c:v>
                </c:pt>
                <c:pt idx="11">
                  <c:v>0.13109999999999999</c:v>
                </c:pt>
                <c:pt idx="12">
                  <c:v>0.15015204233599999</c:v>
                </c:pt>
                <c:pt idx="13">
                  <c:v>0.14890526006999999</c:v>
                </c:pt>
                <c:pt idx="14">
                  <c:v>0.141727562473</c:v>
                </c:pt>
                <c:pt idx="15">
                  <c:v>0.140229143936</c:v>
                </c:pt>
                <c:pt idx="16">
                  <c:v>0.141009996182</c:v>
                </c:pt>
                <c:pt idx="17">
                  <c:v>0.14150485748399999</c:v>
                </c:pt>
                <c:pt idx="18">
                  <c:v>0.14257181908800001</c:v>
                </c:pt>
                <c:pt idx="19">
                  <c:v>0.14260695498299999</c:v>
                </c:pt>
                <c:pt idx="20">
                  <c:v>0.14112220958400001</c:v>
                </c:pt>
              </c:numCache>
            </c:numRef>
          </c:val>
          <c:smooth val="0"/>
          <c:extLst>
            <c:ext xmlns:c16="http://schemas.microsoft.com/office/drawing/2014/chart" uri="{C3380CC4-5D6E-409C-BE32-E72D297353CC}">
              <c16:uniqueId val="{00000006-4D15-4A56-A606-23908EBAECC3}"/>
            </c:ext>
          </c:extLst>
        </c:ser>
        <c:dLbls>
          <c:showLegendKey val="0"/>
          <c:showVal val="0"/>
          <c:showCatName val="0"/>
          <c:showSerName val="0"/>
          <c:showPercent val="0"/>
          <c:showBubbleSize val="0"/>
        </c:dLbls>
        <c:marker val="1"/>
        <c:smooth val="0"/>
        <c:axId val="3"/>
        <c:axId val="4"/>
      </c:lineChart>
      <c:catAx>
        <c:axId val="55663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111111111111112E-2"/>
              <c:y val="0.248520710059171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38368"/>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valAx>
      <c:spPr>
        <a:noFill/>
        <a:ln w="12700">
          <a:solidFill>
            <a:srgbClr val="808080"/>
          </a:solidFill>
          <a:prstDash val="solid"/>
        </a:ln>
      </c:spPr>
    </c:plotArea>
    <c:legend>
      <c:legendPos val="b"/>
      <c:layout>
        <c:manualLayout>
          <c:xMode val="edge"/>
          <c:yMode val="edge"/>
          <c:wMode val="edge"/>
          <c:hMode val="edge"/>
          <c:x val="9.2592592592592587E-3"/>
          <c:y val="0.74260355029585801"/>
          <c:w val="0.9925943423738699"/>
          <c:h val="0.9911242603550296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97442455242967"/>
          <c:y val="7.0247933884297523E-2"/>
          <c:w val="0.79795396419437337"/>
          <c:h val="0.54958677685950408"/>
        </c:manualLayout>
      </c:layout>
      <c:areaChart>
        <c:grouping val="stacked"/>
        <c:varyColors val="0"/>
        <c:ser>
          <c:idx val="0"/>
          <c:order val="0"/>
          <c:tx>
            <c:strRef>
              <c:f>'Figure 3.1.1'!$B$8</c:f>
              <c:strCache>
                <c:ptCount val="1"/>
                <c:pt idx="0">
                  <c:v>25-th percentile </c:v>
                </c:pt>
              </c:strCache>
            </c:strRef>
          </c:tx>
          <c:spPr>
            <a:noFill/>
            <a:ln w="25400">
              <a:noFill/>
            </a:ln>
          </c:spPr>
          <c:cat>
            <c:strRef>
              <c:f>'Figure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3.1.1'!$C$8:$U$8</c:f>
              <c:numCache>
                <c:formatCode>0%</c:formatCode>
                <c:ptCount val="19"/>
                <c:pt idx="0">
                  <c:v>0.12896289242279821</c:v>
                </c:pt>
                <c:pt idx="1">
                  <c:v>0.13508991642859119</c:v>
                </c:pt>
                <c:pt idx="2">
                  <c:v>0.13376647031161304</c:v>
                </c:pt>
                <c:pt idx="3">
                  <c:v>0.13718385464440144</c:v>
                </c:pt>
                <c:pt idx="4">
                  <c:v>0.15964082857244766</c:v>
                </c:pt>
                <c:pt idx="5">
                  <c:v>0.12014608348239926</c:v>
                </c:pt>
                <c:pt idx="6">
                  <c:v>0.11665500707305275</c:v>
                </c:pt>
                <c:pt idx="7">
                  <c:v>0.1025424341962464</c:v>
                </c:pt>
                <c:pt idx="8">
                  <c:v>0.13319371132178676</c:v>
                </c:pt>
                <c:pt idx="9">
                  <c:v>0.13187400765876853</c:v>
                </c:pt>
                <c:pt idx="10">
                  <c:v>0.12181106136238368</c:v>
                </c:pt>
                <c:pt idx="11">
                  <c:v>7.0614043428464862E-2</c:v>
                </c:pt>
                <c:pt idx="12">
                  <c:v>0.12139163063251515</c:v>
                </c:pt>
                <c:pt idx="13">
                  <c:v>0.13304110539109473</c:v>
                </c:pt>
                <c:pt idx="14">
                  <c:v>0.17142185577523156</c:v>
                </c:pt>
                <c:pt idx="15">
                  <c:v>0.14856704338842924</c:v>
                </c:pt>
                <c:pt idx="16">
                  <c:v>0.16506230313599224</c:v>
                </c:pt>
                <c:pt idx="17">
                  <c:v>0.17206401683427619</c:v>
                </c:pt>
                <c:pt idx="18">
                  <c:v>0.15672344605469707</c:v>
                </c:pt>
              </c:numCache>
            </c:numRef>
          </c:val>
          <c:extLst>
            <c:ext xmlns:c16="http://schemas.microsoft.com/office/drawing/2014/chart" uri="{C3380CC4-5D6E-409C-BE32-E72D297353CC}">
              <c16:uniqueId val="{00000000-8AE7-41A9-AFFF-0A5FD4E821DC}"/>
            </c:ext>
          </c:extLst>
        </c:ser>
        <c:ser>
          <c:idx val="1"/>
          <c:order val="1"/>
          <c:tx>
            <c:v>inter-quartile range</c:v>
          </c:tx>
          <c:spPr>
            <a:solidFill>
              <a:srgbClr val="3366FF"/>
            </a:solidFill>
            <a:ln w="12700">
              <a:solidFill>
                <a:srgbClr val="000000"/>
              </a:solidFill>
              <a:prstDash val="solid"/>
            </a:ln>
          </c:spPr>
          <c:cat>
            <c:strRef>
              <c:f>'Figure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3.1.1'!$C$7:$U$7</c:f>
              <c:numCache>
                <c:formatCode>0%</c:formatCode>
                <c:ptCount val="19"/>
                <c:pt idx="0">
                  <c:v>0.29957230992913203</c:v>
                </c:pt>
                <c:pt idx="1">
                  <c:v>0.29311437776455773</c:v>
                </c:pt>
                <c:pt idx="2">
                  <c:v>0.33225209068349149</c:v>
                </c:pt>
                <c:pt idx="3">
                  <c:v>0.35339516078422351</c:v>
                </c:pt>
                <c:pt idx="4">
                  <c:v>0.44551033806660323</c:v>
                </c:pt>
                <c:pt idx="5">
                  <c:v>0.39183695854224809</c:v>
                </c:pt>
                <c:pt idx="6">
                  <c:v>0.35262809344760093</c:v>
                </c:pt>
                <c:pt idx="7">
                  <c:v>0.35283634748515535</c:v>
                </c:pt>
                <c:pt idx="8">
                  <c:v>0.29508090094069406</c:v>
                </c:pt>
                <c:pt idx="9">
                  <c:v>0.27271152921037112</c:v>
                </c:pt>
                <c:pt idx="10">
                  <c:v>0.27241274925519765</c:v>
                </c:pt>
                <c:pt idx="11">
                  <c:v>0.30703512734833205</c:v>
                </c:pt>
                <c:pt idx="12">
                  <c:v>0.35871932881254209</c:v>
                </c:pt>
                <c:pt idx="13">
                  <c:v>0.43269473616208076</c:v>
                </c:pt>
                <c:pt idx="14">
                  <c:v>0.4754138577070004</c:v>
                </c:pt>
                <c:pt idx="15">
                  <c:v>0.43607685948047842</c:v>
                </c:pt>
                <c:pt idx="16">
                  <c:v>0.42961305140966743</c:v>
                </c:pt>
                <c:pt idx="17">
                  <c:v>0.33281099960166627</c:v>
                </c:pt>
                <c:pt idx="18">
                  <c:v>0.45482068175404977</c:v>
                </c:pt>
              </c:numCache>
            </c:numRef>
          </c:val>
          <c:extLst>
            <c:ext xmlns:c16="http://schemas.microsoft.com/office/drawing/2014/chart" uri="{C3380CC4-5D6E-409C-BE32-E72D297353CC}">
              <c16:uniqueId val="{00000001-8AE7-41A9-AFFF-0A5FD4E821DC}"/>
            </c:ext>
          </c:extLst>
        </c:ser>
        <c:dLbls>
          <c:showLegendKey val="0"/>
          <c:showVal val="0"/>
          <c:showCatName val="0"/>
          <c:showSerName val="0"/>
          <c:showPercent val="0"/>
          <c:showBubbleSize val="0"/>
        </c:dLbls>
        <c:axId val="556640008"/>
        <c:axId val="1"/>
      </c:areaChart>
      <c:lineChart>
        <c:grouping val="standard"/>
        <c:varyColors val="0"/>
        <c:ser>
          <c:idx val="4"/>
          <c:order val="2"/>
          <c:tx>
            <c:strRef>
              <c:f>'Figure 3.1.1'!$B$6</c:f>
              <c:strCache>
                <c:ptCount val="1"/>
                <c:pt idx="0">
                  <c:v>median</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strRef>
              <c:f>'Figure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3.1.1'!$C$6:$U$6</c:f>
              <c:numCache>
                <c:formatCode>0%</c:formatCode>
                <c:ptCount val="19"/>
                <c:pt idx="0">
                  <c:v>0.19735432130999575</c:v>
                </c:pt>
                <c:pt idx="1">
                  <c:v>0.19405537730119285</c:v>
                </c:pt>
                <c:pt idx="2">
                  <c:v>0.21628839943406211</c:v>
                </c:pt>
                <c:pt idx="3">
                  <c:v>0.21842306626516117</c:v>
                </c:pt>
                <c:pt idx="4">
                  <c:v>0.21189486587756359</c:v>
                </c:pt>
                <c:pt idx="5">
                  <c:v>0.20309133507690855</c:v>
                </c:pt>
                <c:pt idx="6">
                  <c:v>0.18027328981388421</c:v>
                </c:pt>
                <c:pt idx="7">
                  <c:v>0.17416738783202176</c:v>
                </c:pt>
                <c:pt idx="8">
                  <c:v>0.1814416155554244</c:v>
                </c:pt>
                <c:pt idx="9">
                  <c:v>0.18549956296463618</c:v>
                </c:pt>
                <c:pt idx="10">
                  <c:v>0.1823669332080268</c:v>
                </c:pt>
                <c:pt idx="11">
                  <c:v>0.16838470430109126</c:v>
                </c:pt>
                <c:pt idx="12">
                  <c:v>0.16647077306210797</c:v>
                </c:pt>
                <c:pt idx="13">
                  <c:v>0.20787581311364348</c:v>
                </c:pt>
                <c:pt idx="14">
                  <c:v>0.25168671724751007</c:v>
                </c:pt>
                <c:pt idx="15">
                  <c:v>0.24883675913615338</c:v>
                </c:pt>
                <c:pt idx="16">
                  <c:v>0.20883847674826372</c:v>
                </c:pt>
                <c:pt idx="17">
                  <c:v>0.25525311287775826</c:v>
                </c:pt>
                <c:pt idx="18">
                  <c:v>0.2494096831165688</c:v>
                </c:pt>
              </c:numCache>
            </c:numRef>
          </c:val>
          <c:smooth val="1"/>
          <c:extLst>
            <c:ext xmlns:c16="http://schemas.microsoft.com/office/drawing/2014/chart" uri="{C3380CC4-5D6E-409C-BE32-E72D297353CC}">
              <c16:uniqueId val="{00000002-8AE7-41A9-AFFF-0A5FD4E821DC}"/>
            </c:ext>
          </c:extLst>
        </c:ser>
        <c:ser>
          <c:idx val="5"/>
          <c:order val="3"/>
          <c:tx>
            <c:strRef>
              <c:f>'Figure 3.1.1'!$B$5</c:f>
              <c:strCache>
                <c:ptCount val="1"/>
                <c:pt idx="0">
                  <c:v>mean</c:v>
                </c:pt>
              </c:strCache>
            </c:strRef>
          </c:tx>
          <c:spPr>
            <a:ln w="12700">
              <a:solidFill>
                <a:srgbClr val="00FF00"/>
              </a:solidFill>
              <a:prstDash val="solid"/>
            </a:ln>
          </c:spPr>
          <c:marker>
            <c:symbol val="circle"/>
            <c:size val="3"/>
            <c:spPr>
              <a:solidFill>
                <a:srgbClr val="00FF00"/>
              </a:solidFill>
              <a:ln>
                <a:solidFill>
                  <a:srgbClr val="00FF00"/>
                </a:solidFill>
                <a:prstDash val="solid"/>
              </a:ln>
            </c:spPr>
          </c:marker>
          <c:cat>
            <c:strRef>
              <c:f>'Figure 3.1.1'!$C$4:$U$4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3.1.1'!$C$5:$U$5</c:f>
              <c:numCache>
                <c:formatCode>0%</c:formatCode>
                <c:ptCount val="19"/>
                <c:pt idx="0">
                  <c:v>0.22291460349198358</c:v>
                </c:pt>
                <c:pt idx="1">
                  <c:v>0.2332630926985447</c:v>
                </c:pt>
                <c:pt idx="2">
                  <c:v>0.26014588262017291</c:v>
                </c:pt>
                <c:pt idx="3">
                  <c:v>0.28225186660503121</c:v>
                </c:pt>
                <c:pt idx="4">
                  <c:v>0.28836556107262512</c:v>
                </c:pt>
                <c:pt idx="5">
                  <c:v>0.29618195826014126</c:v>
                </c:pt>
                <c:pt idx="6">
                  <c:v>0.26408546306216563</c:v>
                </c:pt>
                <c:pt idx="7">
                  <c:v>0.22726040296284727</c:v>
                </c:pt>
                <c:pt idx="8">
                  <c:v>0.23905996534310597</c:v>
                </c:pt>
                <c:pt idx="9">
                  <c:v>0.23859992620479806</c:v>
                </c:pt>
                <c:pt idx="10">
                  <c:v>0.22144433510794645</c:v>
                </c:pt>
                <c:pt idx="11">
                  <c:v>0.21517420374164292</c:v>
                </c:pt>
                <c:pt idx="12">
                  <c:v>0.26367454544803126</c:v>
                </c:pt>
                <c:pt idx="13">
                  <c:v>0.29751114673070128</c:v>
                </c:pt>
                <c:pt idx="14">
                  <c:v>0.33508365373086296</c:v>
                </c:pt>
                <c:pt idx="15">
                  <c:v>0.31976013296885786</c:v>
                </c:pt>
                <c:pt idx="16">
                  <c:v>0.33824195560626275</c:v>
                </c:pt>
                <c:pt idx="17">
                  <c:v>0.33149109759658291</c:v>
                </c:pt>
                <c:pt idx="18">
                  <c:v>0.33094674828293524</c:v>
                </c:pt>
              </c:numCache>
            </c:numRef>
          </c:val>
          <c:smooth val="0"/>
          <c:extLst>
            <c:ext xmlns:c16="http://schemas.microsoft.com/office/drawing/2014/chart" uri="{C3380CC4-5D6E-409C-BE32-E72D297353CC}">
              <c16:uniqueId val="{00000003-8AE7-41A9-AFFF-0A5FD4E821DC}"/>
            </c:ext>
          </c:extLst>
        </c:ser>
        <c:dLbls>
          <c:showLegendKey val="0"/>
          <c:showVal val="0"/>
          <c:showCatName val="0"/>
          <c:showSerName val="0"/>
          <c:showPercent val="0"/>
          <c:showBubbleSize val="0"/>
        </c:dLbls>
        <c:marker val="1"/>
        <c:smooth val="0"/>
        <c:axId val="556640008"/>
        <c:axId val="1"/>
      </c:lineChart>
      <c:catAx>
        <c:axId val="55664000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Algn val="ctr"/>
        <c:lblOffset val="100"/>
        <c:tickLblSkip val="2"/>
        <c:tickMarkSkip val="1"/>
        <c:noMultiLvlLbl val="0"/>
      </c:catAx>
      <c:valAx>
        <c:axId val="1"/>
        <c:scaling>
          <c:orientation val="minMax"/>
          <c:max val="1"/>
          <c:min val="0"/>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40008"/>
        <c:crosses val="autoZero"/>
        <c:crossBetween val="between"/>
        <c:majorUnit val="0.2"/>
        <c:minorUnit val="0.04"/>
      </c:valAx>
    </c:plotArea>
    <c:legend>
      <c:legendPos val="b"/>
      <c:legendEntry>
        <c:idx val="1"/>
        <c:delete val="1"/>
      </c:legendEntry>
      <c:layout>
        <c:manualLayout>
          <c:xMode val="edge"/>
          <c:yMode val="edge"/>
          <c:x val="7.6726342710997444E-2"/>
          <c:y val="0.9049586776859504"/>
          <c:w val="0.8107416879795396"/>
          <c:h val="8.2644628099173556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paperSize="9" orientation="landscape" verticalDpi="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3.1.1'!#REF!</c:f>
              <c:strCache>
                <c:ptCount val="1"/>
                <c:pt idx="0">
                  <c:v>#ССЫЛКА!</c:v>
                </c:pt>
              </c:strCache>
            </c:strRef>
          </c:tx>
          <c:spPr>
            <a:ln w="25400">
              <a:solidFill>
                <a:srgbClr val="008000"/>
              </a:solidFill>
              <a:prstDash val="solid"/>
            </a:ln>
          </c:spPr>
          <c:marker>
            <c:symbol val="none"/>
          </c:marker>
          <c:cat>
            <c:numRef>
              <c:f>'Figure 3.1.1'!#REF!</c:f>
              <c:numCache>
                <c:formatCode>General</c:formatCode>
                <c:ptCount val="1"/>
                <c:pt idx="0">
                  <c:v>1</c:v>
                </c:pt>
              </c:numCache>
            </c:numRef>
          </c:cat>
          <c:val>
            <c:numRef>
              <c:f>'Figure 3.1.1'!#REF!</c:f>
              <c:numCache>
                <c:formatCode>General</c:formatCode>
                <c:ptCount val="1"/>
                <c:pt idx="0">
                  <c:v>1</c:v>
                </c:pt>
              </c:numCache>
            </c:numRef>
          </c:val>
          <c:smooth val="1"/>
          <c:extLst>
            <c:ext xmlns:c16="http://schemas.microsoft.com/office/drawing/2014/chart" uri="{C3380CC4-5D6E-409C-BE32-E72D297353CC}">
              <c16:uniqueId val="{00000000-D30C-4C75-8579-E882A1A40F49}"/>
            </c:ext>
          </c:extLst>
        </c:ser>
        <c:ser>
          <c:idx val="1"/>
          <c:order val="1"/>
          <c:tx>
            <c:strRef>
              <c:f>'Figure 3.1.1'!#REF!</c:f>
              <c:strCache>
                <c:ptCount val="1"/>
                <c:pt idx="0">
                  <c:v>#ССЫЛКА!</c:v>
                </c:pt>
              </c:strCache>
            </c:strRef>
          </c:tx>
          <c:spPr>
            <a:ln w="25400">
              <a:solidFill>
                <a:srgbClr val="FF0000"/>
              </a:solidFill>
              <a:prstDash val="solid"/>
            </a:ln>
          </c:spPr>
          <c:marker>
            <c:symbol val="none"/>
          </c:marker>
          <c:cat>
            <c:numRef>
              <c:f>'Figure 3.1.1'!#REF!</c:f>
              <c:numCache>
                <c:formatCode>General</c:formatCode>
                <c:ptCount val="1"/>
                <c:pt idx="0">
                  <c:v>1</c:v>
                </c:pt>
              </c:numCache>
            </c:numRef>
          </c:cat>
          <c:val>
            <c:numRef>
              <c:f>'Figure 3.1.1'!#REF!</c:f>
              <c:numCache>
                <c:formatCode>General</c:formatCode>
                <c:ptCount val="1"/>
                <c:pt idx="0">
                  <c:v>1</c:v>
                </c:pt>
              </c:numCache>
            </c:numRef>
          </c:val>
          <c:smooth val="0"/>
          <c:extLst>
            <c:ext xmlns:c16="http://schemas.microsoft.com/office/drawing/2014/chart" uri="{C3380CC4-5D6E-409C-BE32-E72D297353CC}">
              <c16:uniqueId val="{00000001-D30C-4C75-8579-E882A1A40F49}"/>
            </c:ext>
          </c:extLst>
        </c:ser>
        <c:ser>
          <c:idx val="2"/>
          <c:order val="2"/>
          <c:tx>
            <c:strRef>
              <c:f>'Figure 3.1.1'!#REF!</c:f>
              <c:strCache>
                <c:ptCount val="1"/>
                <c:pt idx="0">
                  <c:v>#ССЫЛКА!</c:v>
                </c:pt>
              </c:strCache>
            </c:strRef>
          </c:tx>
          <c:spPr>
            <a:ln w="25400">
              <a:solidFill>
                <a:srgbClr val="FF6600"/>
              </a:solidFill>
              <a:prstDash val="solid"/>
            </a:ln>
          </c:spPr>
          <c:marker>
            <c:symbol val="none"/>
          </c:marker>
          <c:cat>
            <c:numRef>
              <c:f>'Figure 3.1.1'!#REF!</c:f>
              <c:numCache>
                <c:formatCode>General</c:formatCode>
                <c:ptCount val="1"/>
                <c:pt idx="0">
                  <c:v>1</c:v>
                </c:pt>
              </c:numCache>
            </c:numRef>
          </c:cat>
          <c:val>
            <c:numRef>
              <c:f>'Figure 3.1.1'!#REF!</c:f>
              <c:numCache>
                <c:formatCode>General</c:formatCode>
                <c:ptCount val="1"/>
                <c:pt idx="0">
                  <c:v>1</c:v>
                </c:pt>
              </c:numCache>
            </c:numRef>
          </c:val>
          <c:smooth val="1"/>
          <c:extLst>
            <c:ext xmlns:c16="http://schemas.microsoft.com/office/drawing/2014/chart" uri="{C3380CC4-5D6E-409C-BE32-E72D297353CC}">
              <c16:uniqueId val="{00000002-D30C-4C75-8579-E882A1A40F49}"/>
            </c:ext>
          </c:extLst>
        </c:ser>
        <c:ser>
          <c:idx val="3"/>
          <c:order val="3"/>
          <c:tx>
            <c:strRef>
              <c:f>'Figure 3.1.1'!#REF!</c:f>
              <c:strCache>
                <c:ptCount val="1"/>
                <c:pt idx="0">
                  <c:v>#ССЫЛКА!</c:v>
                </c:pt>
              </c:strCache>
            </c:strRef>
          </c:tx>
          <c:spPr>
            <a:ln w="25400">
              <a:solidFill>
                <a:srgbClr val="000080"/>
              </a:solidFill>
              <a:prstDash val="solid"/>
            </a:ln>
          </c:spPr>
          <c:marker>
            <c:symbol val="none"/>
          </c:marker>
          <c:cat>
            <c:numRef>
              <c:f>'Figure 3.1.1'!#REF!</c:f>
              <c:numCache>
                <c:formatCode>General</c:formatCode>
                <c:ptCount val="1"/>
                <c:pt idx="0">
                  <c:v>1</c:v>
                </c:pt>
              </c:numCache>
            </c:numRef>
          </c:cat>
          <c:val>
            <c:numRef>
              <c:f>'Figure 3.1.1'!#REF!</c:f>
              <c:numCache>
                <c:formatCode>General</c:formatCode>
                <c:ptCount val="1"/>
                <c:pt idx="0">
                  <c:v>1</c:v>
                </c:pt>
              </c:numCache>
            </c:numRef>
          </c:val>
          <c:smooth val="1"/>
          <c:extLst>
            <c:ext xmlns:c16="http://schemas.microsoft.com/office/drawing/2014/chart" uri="{C3380CC4-5D6E-409C-BE32-E72D297353CC}">
              <c16:uniqueId val="{00000003-D30C-4C75-8579-E882A1A40F49}"/>
            </c:ext>
          </c:extLst>
        </c:ser>
        <c:dLbls>
          <c:showLegendKey val="0"/>
          <c:showVal val="0"/>
          <c:showCatName val="0"/>
          <c:showSerName val="0"/>
          <c:showPercent val="0"/>
          <c:showBubbleSize val="0"/>
        </c:dLbls>
        <c:smooth val="0"/>
        <c:axId val="556643616"/>
        <c:axId val="1"/>
      </c:lineChart>
      <c:catAx>
        <c:axId val="55664361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556643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3.1.1'!#REF!</c:f>
              <c:strCache>
                <c:ptCount val="1"/>
                <c:pt idx="0">
                  <c:v>#ССЫЛКА!</c:v>
                </c:pt>
              </c:strCache>
            </c:strRef>
          </c:tx>
          <c:spPr>
            <a:ln w="25400">
              <a:solidFill>
                <a:srgbClr val="000080"/>
              </a:solidFill>
              <a:prstDash val="solid"/>
            </a:ln>
          </c:spPr>
          <c:marker>
            <c:symbol val="none"/>
          </c:marker>
          <c:cat>
            <c:numRef>
              <c:f>'Figure 3.1.1'!#REF!</c:f>
              <c:numCache>
                <c:formatCode>General</c:formatCode>
                <c:ptCount val="1"/>
                <c:pt idx="0">
                  <c:v>1</c:v>
                </c:pt>
              </c:numCache>
            </c:numRef>
          </c:cat>
          <c:val>
            <c:numRef>
              <c:f>'Figure 3.1.1'!#REF!</c:f>
              <c:numCache>
                <c:formatCode>General</c:formatCode>
                <c:ptCount val="1"/>
                <c:pt idx="0">
                  <c:v>1</c:v>
                </c:pt>
              </c:numCache>
            </c:numRef>
          </c:val>
          <c:smooth val="0"/>
          <c:extLst>
            <c:ext xmlns:c16="http://schemas.microsoft.com/office/drawing/2014/chart" uri="{C3380CC4-5D6E-409C-BE32-E72D297353CC}">
              <c16:uniqueId val="{00000000-D349-459E-BA9C-A73F617517CF}"/>
            </c:ext>
          </c:extLst>
        </c:ser>
        <c:dLbls>
          <c:showLegendKey val="0"/>
          <c:showVal val="0"/>
          <c:showCatName val="0"/>
          <c:showSerName val="0"/>
          <c:showPercent val="0"/>
          <c:showBubbleSize val="0"/>
        </c:dLbls>
        <c:marker val="1"/>
        <c:smooth val="0"/>
        <c:axId val="556636072"/>
        <c:axId val="1"/>
      </c:lineChart>
      <c:scatterChart>
        <c:scatterStyle val="lineMarker"/>
        <c:varyColors val="0"/>
        <c:ser>
          <c:idx val="1"/>
          <c:order val="1"/>
          <c:tx>
            <c:v>максимум-минимум</c:v>
          </c:tx>
          <c:spPr>
            <a:ln w="28575">
              <a:noFill/>
            </a:ln>
          </c:spPr>
          <c:marker>
            <c:symbol val="diamond"/>
            <c:size val="3"/>
            <c:spPr>
              <a:solidFill>
                <a:srgbClr val="3366FF"/>
              </a:solidFill>
              <a:ln>
                <a:solidFill>
                  <a:srgbClr val="3366FF"/>
                </a:solidFill>
                <a:prstDash val="solid"/>
              </a:ln>
            </c:spPr>
          </c:marker>
          <c:xVal>
            <c:numRef>
              <c:f>'Figure 3.1.1'!#REF!</c:f>
              <c:numCache>
                <c:formatCode>General</c:formatCode>
                <c:ptCount val="1"/>
                <c:pt idx="0">
                  <c:v>1</c:v>
                </c:pt>
              </c:numCache>
            </c:numRef>
          </c:xVal>
          <c:yVal>
            <c:numRef>
              <c:f>'Figure 3.1.1'!#REF!</c:f>
              <c:numCache>
                <c:formatCode>General</c:formatCode>
                <c:ptCount val="1"/>
                <c:pt idx="0">
                  <c:v>1</c:v>
                </c:pt>
              </c:numCache>
            </c:numRef>
          </c:yVal>
          <c:smooth val="0"/>
          <c:extLst>
            <c:ext xmlns:c16="http://schemas.microsoft.com/office/drawing/2014/chart" uri="{C3380CC4-5D6E-409C-BE32-E72D297353CC}">
              <c16:uniqueId val="{00000001-D349-459E-BA9C-A73F617517CF}"/>
            </c:ext>
          </c:extLst>
        </c:ser>
        <c:ser>
          <c:idx val="2"/>
          <c:order val="2"/>
          <c:tx>
            <c:strRef>
              <c:f>'Figure 3.1.1'!#REF!</c:f>
              <c:strCache>
                <c:ptCount val="1"/>
                <c:pt idx="0">
                  <c:v>#ССЫЛКА!</c:v>
                </c:pt>
              </c:strCache>
            </c:strRef>
          </c:tx>
          <c:spPr>
            <a:ln w="28575">
              <a:noFill/>
            </a:ln>
          </c:spPr>
          <c:marker>
            <c:symbol val="triangle"/>
            <c:size val="3"/>
            <c:spPr>
              <a:solidFill>
                <a:srgbClr val="3366FF"/>
              </a:solidFill>
              <a:ln>
                <a:solidFill>
                  <a:srgbClr val="3366FF"/>
                </a:solidFill>
                <a:prstDash val="solid"/>
              </a:ln>
            </c:spPr>
          </c:marker>
          <c:xVal>
            <c:numRef>
              <c:f>'Figure 3.1.1'!#REF!</c:f>
              <c:numCache>
                <c:formatCode>General</c:formatCode>
                <c:ptCount val="1"/>
                <c:pt idx="0">
                  <c:v>1</c:v>
                </c:pt>
              </c:numCache>
            </c:numRef>
          </c:xVal>
          <c:yVal>
            <c:numRef>
              <c:f>'Figure 3.1.1'!$A$71:$I$71</c:f>
              <c:numCache>
                <c:formatCode>#,##0.00</c:formatCode>
                <c:ptCount val="9"/>
              </c:numCache>
            </c:numRef>
          </c:yVal>
          <c:smooth val="0"/>
          <c:extLst>
            <c:ext xmlns:c16="http://schemas.microsoft.com/office/drawing/2014/chart" uri="{C3380CC4-5D6E-409C-BE32-E72D297353CC}">
              <c16:uniqueId val="{00000002-D349-459E-BA9C-A73F617517CF}"/>
            </c:ext>
          </c:extLst>
        </c:ser>
        <c:dLbls>
          <c:showLegendKey val="0"/>
          <c:showVal val="0"/>
          <c:showCatName val="0"/>
          <c:showSerName val="0"/>
          <c:showPercent val="0"/>
          <c:showBubbleSize val="0"/>
        </c:dLbls>
        <c:axId val="556636072"/>
        <c:axId val="1"/>
      </c:scatterChart>
      <c:catAx>
        <c:axId val="556636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556636072"/>
        <c:crosses val="autoZero"/>
        <c:crossBetween val="between"/>
      </c:valAx>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3919852919264"/>
          <c:y val="6.3758493731802077E-2"/>
          <c:w val="0.86854659199537854"/>
          <c:h val="0.56040360280057611"/>
        </c:manualLayout>
      </c:layout>
      <c:lineChart>
        <c:grouping val="standard"/>
        <c:varyColors val="0"/>
        <c:ser>
          <c:idx val="1"/>
          <c:order val="0"/>
          <c:tx>
            <c:strRef>
              <c:f>'Figure 3.1.2'!$B$5</c:f>
              <c:strCache>
                <c:ptCount val="1"/>
                <c:pt idx="0">
                  <c:v>Banking system as a whole</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'Figure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3.1.2'!$C$5:$U$5</c:f>
              <c:numCache>
                <c:formatCode>#\ ##0.00_ ;\-#\ ##0.00\ </c:formatCode>
                <c:ptCount val="19"/>
                <c:pt idx="0">
                  <c:v>27.008309595124768</c:v>
                </c:pt>
                <c:pt idx="1">
                  <c:v>31.557128776577947</c:v>
                </c:pt>
                <c:pt idx="2">
                  <c:v>38.026772157771184</c:v>
                </c:pt>
                <c:pt idx="3">
                  <c:v>30.78318671624692</c:v>
                </c:pt>
                <c:pt idx="4">
                  <c:v>38.640147779489524</c:v>
                </c:pt>
                <c:pt idx="5">
                  <c:v>29.89915344651779</c:v>
                </c:pt>
                <c:pt idx="6">
                  <c:v>33.916503623837208</c:v>
                </c:pt>
                <c:pt idx="7">
                  <c:v>28.643555066416798</c:v>
                </c:pt>
                <c:pt idx="8">
                  <c:v>34.259065507279971</c:v>
                </c:pt>
                <c:pt idx="9">
                  <c:v>32.716490724223483</c:v>
                </c:pt>
                <c:pt idx="10">
                  <c:v>35.143614220287894</c:v>
                </c:pt>
                <c:pt idx="11">
                  <c:v>24.857895834435688</c:v>
                </c:pt>
                <c:pt idx="12">
                  <c:v>44.297129631988383</c:v>
                </c:pt>
                <c:pt idx="13">
                  <c:v>36.56045568009538</c:v>
                </c:pt>
                <c:pt idx="14">
                  <c:v>37.794331000713775</c:v>
                </c:pt>
                <c:pt idx="15">
                  <c:v>34.445153505524615</c:v>
                </c:pt>
                <c:pt idx="16">
                  <c:v>38.78042686975774</c:v>
                </c:pt>
                <c:pt idx="17">
                  <c:v>42.173512904141383</c:v>
                </c:pt>
                <c:pt idx="18">
                  <c:v>41.212551292785278</c:v>
                </c:pt>
              </c:numCache>
            </c:numRef>
          </c:val>
          <c:smooth val="0"/>
          <c:extLst>
            <c:ext xmlns:c16="http://schemas.microsoft.com/office/drawing/2014/chart" uri="{C3380CC4-5D6E-409C-BE32-E72D297353CC}">
              <c16:uniqueId val="{00000000-B75D-46E3-8F13-DC48E3807109}"/>
            </c:ext>
          </c:extLst>
        </c:ser>
        <c:ser>
          <c:idx val="5"/>
          <c:order val="1"/>
          <c:tx>
            <c:strRef>
              <c:f>'Figure 3.1.2'!$B$6</c:f>
              <c:strCache>
                <c:ptCount val="1"/>
                <c:pt idx="0">
                  <c:v>Group 1</c:v>
                </c:pt>
              </c:strCache>
            </c:strRef>
          </c:tx>
          <c:spPr>
            <a:ln w="25400">
              <a:solidFill>
                <a:srgbClr val="3366FF"/>
              </a:solidFill>
              <a:prstDash val="lgDash"/>
            </a:ln>
          </c:spPr>
          <c:marker>
            <c:symbol val="none"/>
          </c:marker>
          <c:cat>
            <c:strRef>
              <c:f>'Figure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3.1.2'!$C$6:$U$6</c:f>
              <c:numCache>
                <c:formatCode>0.00</c:formatCode>
                <c:ptCount val="19"/>
                <c:pt idx="0">
                  <c:v>18.100546513040175</c:v>
                </c:pt>
                <c:pt idx="1">
                  <c:v>30.56362060715368</c:v>
                </c:pt>
                <c:pt idx="2">
                  <c:v>44.539302227680579</c:v>
                </c:pt>
                <c:pt idx="3">
                  <c:v>34.046751305695928</c:v>
                </c:pt>
                <c:pt idx="4">
                  <c:v>41.266837654093749</c:v>
                </c:pt>
                <c:pt idx="5">
                  <c:v>36.940250005738164</c:v>
                </c:pt>
                <c:pt idx="6">
                  <c:v>39.255516494131555</c:v>
                </c:pt>
                <c:pt idx="7">
                  <c:v>35.476648256725824</c:v>
                </c:pt>
                <c:pt idx="8">
                  <c:v>35.077965741739717</c:v>
                </c:pt>
                <c:pt idx="9">
                  <c:v>34.920927956778051</c:v>
                </c:pt>
                <c:pt idx="10">
                  <c:v>29.977589635860589</c:v>
                </c:pt>
                <c:pt idx="11">
                  <c:v>22.623893897720933</c:v>
                </c:pt>
                <c:pt idx="12">
                  <c:v>56.304557137985512</c:v>
                </c:pt>
                <c:pt idx="13">
                  <c:v>25.736938930900472</c:v>
                </c:pt>
                <c:pt idx="14">
                  <c:v>21.189085210260732</c:v>
                </c:pt>
                <c:pt idx="15">
                  <c:v>22.435948922964155</c:v>
                </c:pt>
                <c:pt idx="16">
                  <c:v>22.218216113341104</c:v>
                </c:pt>
                <c:pt idx="17">
                  <c:v>30.753375974028362</c:v>
                </c:pt>
                <c:pt idx="18">
                  <c:v>40.747909404017534</c:v>
                </c:pt>
              </c:numCache>
            </c:numRef>
          </c:val>
          <c:smooth val="0"/>
          <c:extLst>
            <c:ext xmlns:c16="http://schemas.microsoft.com/office/drawing/2014/chart" uri="{C3380CC4-5D6E-409C-BE32-E72D297353CC}">
              <c16:uniqueId val="{00000001-B75D-46E3-8F13-DC48E3807109}"/>
            </c:ext>
          </c:extLst>
        </c:ser>
        <c:ser>
          <c:idx val="9"/>
          <c:order val="2"/>
          <c:tx>
            <c:strRef>
              <c:f>'Figure 3.1.2'!$B$7</c:f>
              <c:strCache>
                <c:ptCount val="1"/>
                <c:pt idx="0">
                  <c:v>Group 2</c:v>
                </c:pt>
              </c:strCache>
            </c:strRef>
          </c:tx>
          <c:spPr>
            <a:ln w="25400">
              <a:solidFill>
                <a:srgbClr val="3366FF"/>
              </a:solidFill>
              <a:prstDash val="sysDash"/>
            </a:ln>
          </c:spPr>
          <c:marker>
            <c:symbol val="none"/>
          </c:marker>
          <c:cat>
            <c:strRef>
              <c:f>'Figure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3.1.2'!$C$7:$U$7</c:f>
              <c:numCache>
                <c:formatCode>0.00</c:formatCode>
                <c:ptCount val="19"/>
                <c:pt idx="0">
                  <c:v>29.580003918421056</c:v>
                </c:pt>
                <c:pt idx="1">
                  <c:v>30.753646547290913</c:v>
                </c:pt>
                <c:pt idx="2">
                  <c:v>34.805314922813416</c:v>
                </c:pt>
                <c:pt idx="3">
                  <c:v>28.161626744071267</c:v>
                </c:pt>
                <c:pt idx="4">
                  <c:v>35.333809012466816</c:v>
                </c:pt>
                <c:pt idx="5">
                  <c:v>23.925837748769645</c:v>
                </c:pt>
                <c:pt idx="6">
                  <c:v>30.144416462748481</c:v>
                </c:pt>
                <c:pt idx="7">
                  <c:v>24.018811262098534</c:v>
                </c:pt>
                <c:pt idx="8">
                  <c:v>31.758271709391373</c:v>
                </c:pt>
                <c:pt idx="9">
                  <c:v>30.995250592905421</c:v>
                </c:pt>
                <c:pt idx="10">
                  <c:v>36.393485022674987</c:v>
                </c:pt>
                <c:pt idx="11">
                  <c:v>22.181187150524433</c:v>
                </c:pt>
                <c:pt idx="12">
                  <c:v>37.074732636361624</c:v>
                </c:pt>
                <c:pt idx="13">
                  <c:v>38.639667645269974</c:v>
                </c:pt>
                <c:pt idx="14">
                  <c:v>42.516414378194618</c:v>
                </c:pt>
                <c:pt idx="15">
                  <c:v>37.489716489312066</c:v>
                </c:pt>
                <c:pt idx="16">
                  <c:v>43.859540162529662</c:v>
                </c:pt>
                <c:pt idx="17">
                  <c:v>44.749785006702481</c:v>
                </c:pt>
                <c:pt idx="18">
                  <c:v>40.508506567641071</c:v>
                </c:pt>
              </c:numCache>
            </c:numRef>
          </c:val>
          <c:smooth val="0"/>
          <c:extLst>
            <c:ext xmlns:c16="http://schemas.microsoft.com/office/drawing/2014/chart" uri="{C3380CC4-5D6E-409C-BE32-E72D297353CC}">
              <c16:uniqueId val="{00000002-B75D-46E3-8F13-DC48E3807109}"/>
            </c:ext>
          </c:extLst>
        </c:ser>
        <c:ser>
          <c:idx val="13"/>
          <c:order val="3"/>
          <c:tx>
            <c:strRef>
              <c:f>'Figure 3.1.2'!$B$8</c:f>
              <c:strCache>
                <c:ptCount val="1"/>
                <c:pt idx="0">
                  <c:v>Group 3</c:v>
                </c:pt>
              </c:strCache>
            </c:strRef>
          </c:tx>
          <c:spPr>
            <a:ln w="25400">
              <a:pattFill prst="pct75">
                <a:fgClr>
                  <a:srgbClr val="3366FF"/>
                </a:fgClr>
                <a:bgClr>
                  <a:srgbClr val="FFFFFF"/>
                </a:bgClr>
              </a:pattFill>
              <a:prstDash val="solid"/>
            </a:ln>
          </c:spPr>
          <c:marker>
            <c:symbol val="none"/>
          </c:marker>
          <c:cat>
            <c:strRef>
              <c:f>'Figure 3.1.2'!$C$4:$U$4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'Figure 3.1.2'!$C$8:$U$8</c:f>
              <c:numCache>
                <c:formatCode>0.00</c:formatCode>
                <c:ptCount val="19"/>
                <c:pt idx="0">
                  <c:v>41.7995498168669</c:v>
                </c:pt>
                <c:pt idx="1">
                  <c:v>42.951933338005517</c:v>
                </c:pt>
                <c:pt idx="2">
                  <c:v>42.697134990146637</c:v>
                </c:pt>
                <c:pt idx="3">
                  <c:v>46.533153773000471</c:v>
                </c:pt>
                <c:pt idx="4">
                  <c:v>57.399277468946067</c:v>
                </c:pt>
                <c:pt idx="5">
                  <c:v>66.120554631435553</c:v>
                </c:pt>
                <c:pt idx="6">
                  <c:v>49.722605341708274</c:v>
                </c:pt>
                <c:pt idx="7">
                  <c:v>47.850635372461937</c:v>
                </c:pt>
                <c:pt idx="8">
                  <c:v>51.009391985893039</c:v>
                </c:pt>
                <c:pt idx="9">
                  <c:v>35.975110169945822</c:v>
                </c:pt>
                <c:pt idx="10">
                  <c:v>42.870620093592784</c:v>
                </c:pt>
                <c:pt idx="11">
                  <c:v>51.885361857182119</c:v>
                </c:pt>
                <c:pt idx="12">
                  <c:v>58.312407911614081</c:v>
                </c:pt>
                <c:pt idx="13">
                  <c:v>58.652290834145681</c:v>
                </c:pt>
                <c:pt idx="14">
                  <c:v>56.32934598189582</c:v>
                </c:pt>
                <c:pt idx="15">
                  <c:v>52.007922729418588</c:v>
                </c:pt>
                <c:pt idx="16">
                  <c:v>51.065298677769334</c:v>
                </c:pt>
                <c:pt idx="17">
                  <c:v>53.688494097486881</c:v>
                </c:pt>
                <c:pt idx="18">
                  <c:v>45.601014483841965</c:v>
                </c:pt>
              </c:numCache>
            </c:numRef>
          </c:val>
          <c:smooth val="0"/>
          <c:extLst>
            <c:ext xmlns:c16="http://schemas.microsoft.com/office/drawing/2014/chart" uri="{C3380CC4-5D6E-409C-BE32-E72D297353CC}">
              <c16:uniqueId val="{00000003-B75D-46E3-8F13-DC48E3807109}"/>
            </c:ext>
          </c:extLst>
        </c:ser>
        <c:dLbls>
          <c:showLegendKey val="0"/>
          <c:showVal val="0"/>
          <c:showCatName val="0"/>
          <c:showSerName val="0"/>
          <c:showPercent val="0"/>
          <c:showBubbleSize val="0"/>
        </c:dLbls>
        <c:marker val="1"/>
        <c:smooth val="0"/>
        <c:axId val="556655096"/>
        <c:axId val="1"/>
      </c:lineChart>
      <c:catAx>
        <c:axId val="55665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035722647345135E-2"/>
              <c:y val="0.31818175412637179"/>
            </c:manualLayout>
          </c:layout>
          <c:overlay val="0"/>
          <c:spPr>
            <a:noFill/>
            <a:ln w="25400">
              <a:noFill/>
            </a:ln>
          </c:spPr>
        </c:title>
        <c:numFmt formatCode="#,##0_ ;\-#,##0\ "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55096"/>
        <c:crosses val="autoZero"/>
        <c:crossBetween val="between"/>
        <c:majorUnit val="20"/>
      </c:valAx>
      <c:spPr>
        <a:solidFill>
          <a:srgbClr val="FFFFFF"/>
        </a:solidFill>
        <a:ln w="25400">
          <a:noFill/>
        </a:ln>
      </c:spPr>
    </c:plotArea>
    <c:legend>
      <c:legendPos val="r"/>
      <c:layout>
        <c:manualLayout>
          <c:xMode val="edge"/>
          <c:yMode val="edge"/>
          <c:wMode val="edge"/>
          <c:hMode val="edge"/>
          <c:x val="9.8591795743841873E-2"/>
          <c:y val="0.84899469781042469"/>
          <c:w val="0.90141042228876322"/>
          <c:h val="0.9798675333368563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38142479360364"/>
          <c:y val="5.8333570693240126E-2"/>
          <c:w val="0.83492322334828672"/>
          <c:h val="0.72916963366550158"/>
        </c:manualLayout>
      </c:layout>
      <c:lineChart>
        <c:grouping val="standard"/>
        <c:varyColors val="0"/>
        <c:ser>
          <c:idx val="1"/>
          <c:order val="0"/>
          <c:tx>
            <c:strRef>
              <c:f>'Figure 3.1.3'!$C$4</c:f>
              <c:strCache>
                <c:ptCount val="1"/>
                <c:pt idx="0">
                  <c:v>at 01.10.2008</c:v>
                </c:pt>
              </c:strCache>
            </c:strRef>
          </c:tx>
          <c:spPr>
            <a:ln w="25400">
              <a:solidFill>
                <a:srgbClr val="3366FF"/>
              </a:solidFill>
              <a:prstDash val="solid"/>
            </a:ln>
          </c:spPr>
          <c:marker>
            <c:symbol val="none"/>
          </c:marker>
          <c:cat>
            <c:strRef>
              <c:f>'Figure 3.1.3'!$B$5:$B$10</c:f>
              <c:strCache>
                <c:ptCount val="6"/>
                <c:pt idx="0">
                  <c:v>demand</c:v>
                </c:pt>
                <c:pt idx="1">
                  <c:v>up to 1 mon.</c:v>
                </c:pt>
                <c:pt idx="2">
                  <c:v>up to 3 mon.</c:v>
                </c:pt>
                <c:pt idx="3">
                  <c:v>up to 6 mon.</c:v>
                </c:pt>
                <c:pt idx="4">
                  <c:v>up to 1 year</c:v>
                </c:pt>
                <c:pt idx="5">
                  <c:v>Total</c:v>
                </c:pt>
              </c:strCache>
            </c:strRef>
          </c:cat>
          <c:val>
            <c:numRef>
              <c:f>'Figure 3.1.3'!$C$5:$C$10</c:f>
              <c:numCache>
                <c:formatCode>0.0%</c:formatCode>
                <c:ptCount val="6"/>
                <c:pt idx="0">
                  <c:v>-8.3551431189782324E-3</c:v>
                </c:pt>
                <c:pt idx="1">
                  <c:v>5.193893810424114E-2</c:v>
                </c:pt>
                <c:pt idx="2">
                  <c:v>5.0114346573317883E-3</c:v>
                </c:pt>
                <c:pt idx="3">
                  <c:v>-1.2070374743029827E-2</c:v>
                </c:pt>
                <c:pt idx="4">
                  <c:v>-1.216119151606221E-2</c:v>
                </c:pt>
                <c:pt idx="5">
                  <c:v>0.10721332859985308</c:v>
                </c:pt>
              </c:numCache>
            </c:numRef>
          </c:val>
          <c:smooth val="1"/>
          <c:extLst>
            <c:ext xmlns:c16="http://schemas.microsoft.com/office/drawing/2014/chart" uri="{C3380CC4-5D6E-409C-BE32-E72D297353CC}">
              <c16:uniqueId val="{00000000-D477-4D08-9FEA-7EB3F60B7FB4}"/>
            </c:ext>
          </c:extLst>
        </c:ser>
        <c:ser>
          <c:idx val="2"/>
          <c:order val="1"/>
          <c:tx>
            <c:strRef>
              <c:f>'Figure 3.1.3'!$D$4</c:f>
              <c:strCache>
                <c:ptCount val="1"/>
                <c:pt idx="0">
                  <c:v>at 01.10.2009</c:v>
                </c:pt>
              </c:strCache>
            </c:strRef>
          </c:tx>
          <c:spPr>
            <a:ln w="25400">
              <a:solidFill>
                <a:srgbClr val="008000"/>
              </a:solidFill>
              <a:prstDash val="solid"/>
            </a:ln>
          </c:spPr>
          <c:marker>
            <c:symbol val="none"/>
          </c:marker>
          <c:cat>
            <c:strRef>
              <c:f>'Figure 3.1.3'!$B$5:$B$10</c:f>
              <c:strCache>
                <c:ptCount val="6"/>
                <c:pt idx="0">
                  <c:v>demand</c:v>
                </c:pt>
                <c:pt idx="1">
                  <c:v>up to 1 mon.</c:v>
                </c:pt>
                <c:pt idx="2">
                  <c:v>up to 3 mon.</c:v>
                </c:pt>
                <c:pt idx="3">
                  <c:v>up to 6 mon.</c:v>
                </c:pt>
                <c:pt idx="4">
                  <c:v>up to 1 year</c:v>
                </c:pt>
                <c:pt idx="5">
                  <c:v>Total</c:v>
                </c:pt>
              </c:strCache>
            </c:strRef>
          </c:cat>
          <c:val>
            <c:numRef>
              <c:f>'Figure 3.1.3'!$D$5:$D$10</c:f>
              <c:numCache>
                <c:formatCode>0.0%</c:formatCode>
                <c:ptCount val="6"/>
                <c:pt idx="0">
                  <c:v>5.9961181798576665E-2</c:v>
                </c:pt>
                <c:pt idx="1">
                  <c:v>6.6387750700884193E-2</c:v>
                </c:pt>
                <c:pt idx="2">
                  <c:v>1.4233340521889152E-2</c:v>
                </c:pt>
                <c:pt idx="3">
                  <c:v>1.4854431744662496E-2</c:v>
                </c:pt>
                <c:pt idx="4">
                  <c:v>-4.7470347207246064E-2</c:v>
                </c:pt>
                <c:pt idx="5">
                  <c:v>-0.10101358637049816</c:v>
                </c:pt>
              </c:numCache>
            </c:numRef>
          </c:val>
          <c:smooth val="1"/>
          <c:extLst>
            <c:ext xmlns:c16="http://schemas.microsoft.com/office/drawing/2014/chart" uri="{C3380CC4-5D6E-409C-BE32-E72D297353CC}">
              <c16:uniqueId val="{00000001-D477-4D08-9FEA-7EB3F60B7FB4}"/>
            </c:ext>
          </c:extLst>
        </c:ser>
        <c:ser>
          <c:idx val="3"/>
          <c:order val="2"/>
          <c:tx>
            <c:strRef>
              <c:f>'Figure 3.1.3'!$E$4</c:f>
              <c:strCache>
                <c:ptCount val="1"/>
                <c:pt idx="0">
                  <c:v>at 01.10.2010</c:v>
                </c:pt>
              </c:strCache>
            </c:strRef>
          </c:tx>
          <c:spPr>
            <a:ln w="25400">
              <a:solidFill>
                <a:srgbClr val="FF0000"/>
              </a:solidFill>
              <a:prstDash val="solid"/>
            </a:ln>
          </c:spPr>
          <c:marker>
            <c:symbol val="none"/>
          </c:marker>
          <c:cat>
            <c:strRef>
              <c:f>'Figure 3.1.3'!$B$5:$B$10</c:f>
              <c:strCache>
                <c:ptCount val="6"/>
                <c:pt idx="0">
                  <c:v>demand</c:v>
                </c:pt>
                <c:pt idx="1">
                  <c:v>up to 1 mon.</c:v>
                </c:pt>
                <c:pt idx="2">
                  <c:v>up to 3 mon.</c:v>
                </c:pt>
                <c:pt idx="3">
                  <c:v>up to 6 mon.</c:v>
                </c:pt>
                <c:pt idx="4">
                  <c:v>up to 1 year</c:v>
                </c:pt>
                <c:pt idx="5">
                  <c:v>Total</c:v>
                </c:pt>
              </c:strCache>
            </c:strRef>
          </c:cat>
          <c:val>
            <c:numRef>
              <c:f>'Figure 3.1.3'!$E$5:$E$10</c:f>
              <c:numCache>
                <c:formatCode>0.0%</c:formatCode>
                <c:ptCount val="6"/>
                <c:pt idx="0">
                  <c:v>-5.0679095682507412E-2</c:v>
                </c:pt>
                <c:pt idx="1">
                  <c:v>7.9789327369467688E-4</c:v>
                </c:pt>
                <c:pt idx="2">
                  <c:v>6.2100879384688031E-3</c:v>
                </c:pt>
                <c:pt idx="3">
                  <c:v>-1.0487183694007921E-2</c:v>
                </c:pt>
                <c:pt idx="4">
                  <c:v>-3.3540828839407844E-2</c:v>
                </c:pt>
                <c:pt idx="5">
                  <c:v>7.0947813921836592E-2</c:v>
                </c:pt>
              </c:numCache>
            </c:numRef>
          </c:val>
          <c:smooth val="0"/>
          <c:extLst>
            <c:ext xmlns:c16="http://schemas.microsoft.com/office/drawing/2014/chart" uri="{C3380CC4-5D6E-409C-BE32-E72D297353CC}">
              <c16:uniqueId val="{00000002-D477-4D08-9FEA-7EB3F60B7FB4}"/>
            </c:ext>
          </c:extLst>
        </c:ser>
        <c:dLbls>
          <c:showLegendKey val="0"/>
          <c:showVal val="0"/>
          <c:showCatName val="0"/>
          <c:showSerName val="0"/>
          <c:showPercent val="0"/>
          <c:showBubbleSize val="0"/>
        </c:dLbls>
        <c:smooth val="0"/>
        <c:axId val="556646240"/>
        <c:axId val="1"/>
      </c:lineChart>
      <c:catAx>
        <c:axId val="556646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46240"/>
        <c:crosses val="autoZero"/>
        <c:crossBetween val="between"/>
      </c:valAx>
      <c:spPr>
        <a:noFill/>
        <a:ln w="25400">
          <a:noFill/>
        </a:ln>
      </c:spPr>
    </c:plotArea>
    <c:legend>
      <c:legendPos val="b"/>
      <c:layout>
        <c:manualLayout>
          <c:xMode val="edge"/>
          <c:yMode val="edge"/>
          <c:wMode val="edge"/>
          <c:hMode val="edge"/>
          <c:x val="0.10476223805357664"/>
          <c:y val="0.833336832895888"/>
          <c:w val="0.85079631712702586"/>
          <c:h val="0.983337270341207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3.1.4'!#REF!</c:f>
              <c:strCache>
                <c:ptCount val="1"/>
                <c:pt idx="0">
                  <c:v>#ССЫЛКА!</c:v>
                </c:pt>
              </c:strCache>
            </c:strRef>
          </c:tx>
          <c:spPr>
            <a:solidFill>
              <a:srgbClr val="9999FF"/>
            </a:solidFill>
            <a:ln w="12700">
              <a:solidFill>
                <a:srgbClr val="000000"/>
              </a:solidFill>
              <a:prstDash val="solid"/>
            </a:ln>
          </c:spPr>
          <c:cat>
            <c:numRef>
              <c:f>'Figure 3.1.4'!#REF!</c:f>
              <c:numCache>
                <c:formatCode>General</c:formatCode>
                <c:ptCount val="1"/>
                <c:pt idx="0">
                  <c:v>1</c:v>
                </c:pt>
              </c:numCache>
            </c:numRef>
          </c:cat>
          <c:val>
            <c:numRef>
              <c:f>'Figure 3.1.4'!#REF!</c:f>
              <c:numCache>
                <c:formatCode>General</c:formatCode>
                <c:ptCount val="1"/>
                <c:pt idx="0">
                  <c:v>1</c:v>
                </c:pt>
              </c:numCache>
            </c:numRef>
          </c:val>
          <c:extLst>
            <c:ext xmlns:c16="http://schemas.microsoft.com/office/drawing/2014/chart" uri="{C3380CC4-5D6E-409C-BE32-E72D297353CC}">
              <c16:uniqueId val="{00000000-EF71-4411-8A22-5BDB13432FA9}"/>
            </c:ext>
          </c:extLst>
        </c:ser>
        <c:dLbls>
          <c:showLegendKey val="0"/>
          <c:showVal val="0"/>
          <c:showCatName val="0"/>
          <c:showSerName val="0"/>
          <c:showPercent val="0"/>
          <c:showBubbleSize val="0"/>
        </c:dLbls>
        <c:axId val="556652144"/>
        <c:axId val="1"/>
      </c:areaChart>
      <c:barChart>
        <c:barDir val="col"/>
        <c:grouping val="stacked"/>
        <c:varyColors val="0"/>
        <c:ser>
          <c:idx val="1"/>
          <c:order val="1"/>
          <c:tx>
            <c:strRef>
              <c:f>'Figure 3.1.4'!#REF!</c:f>
              <c:strCache>
                <c:ptCount val="1"/>
                <c:pt idx="0">
                  <c:v>#ССЫЛКА!</c:v>
                </c:pt>
              </c:strCache>
            </c:strRef>
          </c:tx>
          <c:spPr>
            <a:solidFill>
              <a:srgbClr val="993366"/>
            </a:solidFill>
            <a:ln w="12700">
              <a:solidFill>
                <a:srgbClr val="000000"/>
              </a:solidFill>
              <a:prstDash val="solid"/>
            </a:ln>
          </c:spPr>
          <c:invertIfNegative val="0"/>
          <c:val>
            <c:numRef>
              <c:f>'Figure 3.1.4'!#REF!</c:f>
              <c:numCache>
                <c:formatCode>General</c:formatCode>
                <c:ptCount val="1"/>
                <c:pt idx="0">
                  <c:v>1</c:v>
                </c:pt>
              </c:numCache>
            </c:numRef>
          </c:val>
          <c:extLst>
            <c:ext xmlns:c16="http://schemas.microsoft.com/office/drawing/2014/chart" uri="{C3380CC4-5D6E-409C-BE32-E72D297353CC}">
              <c16:uniqueId val="{00000001-EF71-4411-8A22-5BDB13432FA9}"/>
            </c:ext>
          </c:extLst>
        </c:ser>
        <c:ser>
          <c:idx val="2"/>
          <c:order val="2"/>
          <c:tx>
            <c:strRef>
              <c:f>'Figure 3.1.4'!#REF!</c:f>
              <c:strCache>
                <c:ptCount val="1"/>
                <c:pt idx="0">
                  <c:v>#ССЫЛКА!</c:v>
                </c:pt>
              </c:strCache>
            </c:strRef>
          </c:tx>
          <c:spPr>
            <a:solidFill>
              <a:srgbClr val="FFFFCC"/>
            </a:solidFill>
            <a:ln w="12700">
              <a:solidFill>
                <a:srgbClr val="000000"/>
              </a:solidFill>
              <a:prstDash val="solid"/>
            </a:ln>
          </c:spPr>
          <c:invertIfNegative val="0"/>
          <c:val>
            <c:numRef>
              <c:f>'Figure 3.1.4'!#REF!</c:f>
              <c:numCache>
                <c:formatCode>General</c:formatCode>
                <c:ptCount val="1"/>
                <c:pt idx="0">
                  <c:v>1</c:v>
                </c:pt>
              </c:numCache>
            </c:numRef>
          </c:val>
          <c:extLst>
            <c:ext xmlns:c16="http://schemas.microsoft.com/office/drawing/2014/chart" uri="{C3380CC4-5D6E-409C-BE32-E72D297353CC}">
              <c16:uniqueId val="{00000002-EF71-4411-8A22-5BDB13432FA9}"/>
            </c:ext>
          </c:extLst>
        </c:ser>
        <c:ser>
          <c:idx val="3"/>
          <c:order val="3"/>
          <c:tx>
            <c:strRef>
              <c:f>'Figure 3.1.4'!#REF!</c:f>
              <c:strCache>
                <c:ptCount val="1"/>
                <c:pt idx="0">
                  <c:v>#ССЫЛКА!</c:v>
                </c:pt>
              </c:strCache>
            </c:strRef>
          </c:tx>
          <c:spPr>
            <a:solidFill>
              <a:srgbClr val="CCFFFF"/>
            </a:solidFill>
            <a:ln w="12700">
              <a:solidFill>
                <a:srgbClr val="000000"/>
              </a:solidFill>
              <a:prstDash val="solid"/>
            </a:ln>
          </c:spPr>
          <c:invertIfNegative val="0"/>
          <c:val>
            <c:numRef>
              <c:f>'Figure 3.1.4'!#REF!</c:f>
              <c:numCache>
                <c:formatCode>General</c:formatCode>
                <c:ptCount val="1"/>
                <c:pt idx="0">
                  <c:v>1</c:v>
                </c:pt>
              </c:numCache>
            </c:numRef>
          </c:val>
          <c:extLst>
            <c:ext xmlns:c16="http://schemas.microsoft.com/office/drawing/2014/chart" uri="{C3380CC4-5D6E-409C-BE32-E72D297353CC}">
              <c16:uniqueId val="{00000003-EF71-4411-8A22-5BDB13432FA9}"/>
            </c:ext>
          </c:extLst>
        </c:ser>
        <c:dLbls>
          <c:showLegendKey val="0"/>
          <c:showVal val="0"/>
          <c:showCatName val="0"/>
          <c:showSerName val="0"/>
          <c:showPercent val="0"/>
          <c:showBubbleSize val="0"/>
        </c:dLbls>
        <c:gapWidth val="0"/>
        <c:overlap val="100"/>
        <c:axId val="556652144"/>
        <c:axId val="1"/>
      </c:barChart>
      <c:catAx>
        <c:axId val="55665214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55665214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33415233415235"/>
          <c:y val="4.444458223146773E-2"/>
          <c:w val="0.8255528255528255"/>
          <c:h val="0.49206501756267845"/>
        </c:manualLayout>
      </c:layout>
      <c:barChart>
        <c:barDir val="col"/>
        <c:grouping val="stacked"/>
        <c:varyColors val="0"/>
        <c:ser>
          <c:idx val="1"/>
          <c:order val="0"/>
          <c:tx>
            <c:strRef>
              <c:f>'Figure 3.1.4'!$B$6</c:f>
              <c:strCache>
                <c:ptCount val="1"/>
                <c:pt idx="0">
                  <c:v>Group 1</c:v>
                </c:pt>
              </c:strCache>
            </c:strRef>
          </c:tx>
          <c:spPr>
            <a:solidFill>
              <a:srgbClr val="3366FF"/>
            </a:solidFill>
            <a:ln w="12700">
              <a:solidFill>
                <a:srgbClr val="000000"/>
              </a:solidFill>
              <a:prstDash val="solid"/>
            </a:ln>
          </c:spPr>
          <c:invertIfNegative val="0"/>
          <c:cat>
            <c:multiLvlStrRef>
              <c:f>'Figure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Cash and affined precious metals</c:v>
                  </c:pt>
                  <c:pt idx="7">
                    <c:v>Correspondent accounts and deposits with the NBRK</c:v>
                  </c:pt>
                  <c:pt idx="14">
                    <c:v>Government securities</c:v>
                  </c:pt>
                </c:lvl>
              </c:multiLvlStrCache>
            </c:multiLvlStrRef>
          </c:cat>
          <c:val>
            <c:numRef>
              <c:f>'Figure 3.1.4'!$C$6:$V$6</c:f>
              <c:numCache>
                <c:formatCode>0.00</c:formatCode>
                <c:ptCount val="20"/>
                <c:pt idx="0">
                  <c:v>48.819749000000002</c:v>
                </c:pt>
                <c:pt idx="1">
                  <c:v>46.832517000000003</c:v>
                </c:pt>
                <c:pt idx="2">
                  <c:v>49.901203000000002</c:v>
                </c:pt>
                <c:pt idx="3">
                  <c:v>48.594701000000001</c:v>
                </c:pt>
                <c:pt idx="4">
                  <c:v>60.151381000000001</c:v>
                </c:pt>
                <c:pt idx="5">
                  <c:v>57.445887999999997</c:v>
                </c:pt>
                <c:pt idx="7">
                  <c:v>196.87321399999999</c:v>
                </c:pt>
                <c:pt idx="8">
                  <c:v>23.757995000000001</c:v>
                </c:pt>
                <c:pt idx="9">
                  <c:v>13.665545</c:v>
                </c:pt>
                <c:pt idx="10">
                  <c:v>54.804201999999997</c:v>
                </c:pt>
                <c:pt idx="11">
                  <c:v>111.729871</c:v>
                </c:pt>
                <c:pt idx="12">
                  <c:v>43.582284999999999</c:v>
                </c:pt>
                <c:pt idx="14">
                  <c:v>130.00895499999999</c:v>
                </c:pt>
                <c:pt idx="15">
                  <c:v>1442.876706</c:v>
                </c:pt>
                <c:pt idx="16">
                  <c:v>1436.6040539999999</c:v>
                </c:pt>
                <c:pt idx="17">
                  <c:v>1429.795944</c:v>
                </c:pt>
                <c:pt idx="18">
                  <c:v>1428.608015</c:v>
                </c:pt>
                <c:pt idx="19">
                  <c:v>1424.192507</c:v>
                </c:pt>
              </c:numCache>
            </c:numRef>
          </c:val>
          <c:extLst>
            <c:ext xmlns:c16="http://schemas.microsoft.com/office/drawing/2014/chart" uri="{C3380CC4-5D6E-409C-BE32-E72D297353CC}">
              <c16:uniqueId val="{00000000-BBBF-428F-BDDC-4DBCB420738B}"/>
            </c:ext>
          </c:extLst>
        </c:ser>
        <c:ser>
          <c:idx val="2"/>
          <c:order val="1"/>
          <c:tx>
            <c:strRef>
              <c:f>'Figure 3.1.4'!$B$7</c:f>
              <c:strCache>
                <c:ptCount val="1"/>
                <c:pt idx="0">
                  <c:v>Group 2</c:v>
                </c:pt>
              </c:strCache>
            </c:strRef>
          </c:tx>
          <c:spPr>
            <a:solidFill>
              <a:srgbClr val="99CC00"/>
            </a:solidFill>
            <a:ln w="12700">
              <a:solidFill>
                <a:srgbClr val="000000"/>
              </a:solidFill>
              <a:prstDash val="solid"/>
            </a:ln>
          </c:spPr>
          <c:invertIfNegative val="0"/>
          <c:cat>
            <c:multiLvlStrRef>
              <c:f>'Figure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Cash and affined precious metals</c:v>
                  </c:pt>
                  <c:pt idx="7">
                    <c:v>Correspondent accounts and deposits with the NBRK</c:v>
                  </c:pt>
                  <c:pt idx="14">
                    <c:v>Government securities</c:v>
                  </c:pt>
                </c:lvl>
              </c:multiLvlStrCache>
            </c:multiLvlStrRef>
          </c:cat>
          <c:val>
            <c:numRef>
              <c:f>'Figure 3.1.4'!$C$7:$V$7</c:f>
              <c:numCache>
                <c:formatCode>0.00</c:formatCode>
                <c:ptCount val="20"/>
                <c:pt idx="0">
                  <c:v>140.591544</c:v>
                </c:pt>
                <c:pt idx="1">
                  <c:v>168.76333</c:v>
                </c:pt>
                <c:pt idx="2">
                  <c:v>165.58442400000001</c:v>
                </c:pt>
                <c:pt idx="3">
                  <c:v>156.53333900000001</c:v>
                </c:pt>
                <c:pt idx="4">
                  <c:v>151.17916199999999</c:v>
                </c:pt>
                <c:pt idx="5">
                  <c:v>169.47222099999999</c:v>
                </c:pt>
                <c:pt idx="7">
                  <c:v>311.555789</c:v>
                </c:pt>
                <c:pt idx="8">
                  <c:v>890.03015100000005</c:v>
                </c:pt>
                <c:pt idx="9">
                  <c:v>524.50537899999995</c:v>
                </c:pt>
                <c:pt idx="10">
                  <c:v>576.61694799999998</c:v>
                </c:pt>
                <c:pt idx="11">
                  <c:v>562.51927799999999</c:v>
                </c:pt>
                <c:pt idx="12">
                  <c:v>331.13095800000002</c:v>
                </c:pt>
                <c:pt idx="14">
                  <c:v>449.15149908249998</c:v>
                </c:pt>
                <c:pt idx="15">
                  <c:v>269.29831999999999</c:v>
                </c:pt>
                <c:pt idx="16">
                  <c:v>535.60270100000002</c:v>
                </c:pt>
                <c:pt idx="17">
                  <c:v>930.44216200000005</c:v>
                </c:pt>
                <c:pt idx="18">
                  <c:v>1037.4266950000001</c:v>
                </c:pt>
                <c:pt idx="19">
                  <c:v>1090.113595</c:v>
                </c:pt>
              </c:numCache>
            </c:numRef>
          </c:val>
          <c:extLst>
            <c:ext xmlns:c16="http://schemas.microsoft.com/office/drawing/2014/chart" uri="{C3380CC4-5D6E-409C-BE32-E72D297353CC}">
              <c16:uniqueId val="{00000001-BBBF-428F-BDDC-4DBCB420738B}"/>
            </c:ext>
          </c:extLst>
        </c:ser>
        <c:ser>
          <c:idx val="3"/>
          <c:order val="2"/>
          <c:tx>
            <c:strRef>
              <c:f>'Figure 3.1.4'!$B$8</c:f>
              <c:strCache>
                <c:ptCount val="1"/>
                <c:pt idx="0">
                  <c:v>Group 3</c:v>
                </c:pt>
              </c:strCache>
            </c:strRef>
          </c:tx>
          <c:spPr>
            <a:solidFill>
              <a:srgbClr val="FF6600"/>
            </a:solidFill>
            <a:ln w="12700">
              <a:solidFill>
                <a:srgbClr val="000000"/>
              </a:solidFill>
              <a:prstDash val="solid"/>
            </a:ln>
          </c:spPr>
          <c:invertIfNegative val="0"/>
          <c:cat>
            <c:multiLvlStrRef>
              <c:f>'Figure 3.1.4'!$C$4:$V$5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Cash and affined precious metals</c:v>
                  </c:pt>
                  <c:pt idx="7">
                    <c:v>Correspondent accounts and deposits with the NBRK</c:v>
                  </c:pt>
                  <c:pt idx="14">
                    <c:v>Government securities</c:v>
                  </c:pt>
                </c:lvl>
              </c:multiLvlStrCache>
            </c:multiLvlStrRef>
          </c:cat>
          <c:val>
            <c:numRef>
              <c:f>'Figure 3.1.4'!$C$8:$V$8</c:f>
              <c:numCache>
                <c:formatCode>0.00</c:formatCode>
                <c:ptCount val="20"/>
                <c:pt idx="0">
                  <c:v>12.196994</c:v>
                </c:pt>
                <c:pt idx="1">
                  <c:v>16.023983999999999</c:v>
                </c:pt>
                <c:pt idx="2">
                  <c:v>13.949353</c:v>
                </c:pt>
                <c:pt idx="3">
                  <c:v>15.819886</c:v>
                </c:pt>
                <c:pt idx="4">
                  <c:v>17.819099000000001</c:v>
                </c:pt>
                <c:pt idx="5">
                  <c:v>19.498176000000001</c:v>
                </c:pt>
                <c:pt idx="7">
                  <c:v>38.907367999999998</c:v>
                </c:pt>
                <c:pt idx="8">
                  <c:v>206.83847600000001</c:v>
                </c:pt>
                <c:pt idx="9">
                  <c:v>139.31018900000001</c:v>
                </c:pt>
                <c:pt idx="10">
                  <c:v>244.557412</c:v>
                </c:pt>
                <c:pt idx="11">
                  <c:v>143.07713100000001</c:v>
                </c:pt>
                <c:pt idx="12">
                  <c:v>148.90435199999999</c:v>
                </c:pt>
                <c:pt idx="14">
                  <c:v>69.282138000000003</c:v>
                </c:pt>
                <c:pt idx="15">
                  <c:v>57.042065999999998</c:v>
                </c:pt>
                <c:pt idx="16">
                  <c:v>88.246978999999996</c:v>
                </c:pt>
                <c:pt idx="17">
                  <c:v>132.652019</c:v>
                </c:pt>
                <c:pt idx="18">
                  <c:v>126.850966</c:v>
                </c:pt>
                <c:pt idx="19">
                  <c:v>132.27854400000001</c:v>
                </c:pt>
              </c:numCache>
            </c:numRef>
          </c:val>
          <c:extLst>
            <c:ext xmlns:c16="http://schemas.microsoft.com/office/drawing/2014/chart" uri="{C3380CC4-5D6E-409C-BE32-E72D297353CC}">
              <c16:uniqueId val="{00000002-BBBF-428F-BDDC-4DBCB420738B}"/>
            </c:ext>
          </c:extLst>
        </c:ser>
        <c:dLbls>
          <c:showLegendKey val="0"/>
          <c:showVal val="0"/>
          <c:showCatName val="0"/>
          <c:showSerName val="0"/>
          <c:showPercent val="0"/>
          <c:showBubbleSize val="0"/>
        </c:dLbls>
        <c:gapWidth val="150"/>
        <c:overlap val="100"/>
        <c:axId val="556665592"/>
        <c:axId val="1"/>
      </c:barChart>
      <c:catAx>
        <c:axId val="55666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3.4650828351615753E-3"/>
              <c:y val="0.224832562596342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65592"/>
        <c:crosses val="autoZero"/>
        <c:crossBetween val="between"/>
      </c:valAx>
      <c:spPr>
        <a:solidFill>
          <a:srgbClr val="FFFFFF"/>
        </a:solidFill>
        <a:ln w="25400">
          <a:noFill/>
        </a:ln>
      </c:spPr>
    </c:plotArea>
    <c:legend>
      <c:legendPos val="b"/>
      <c:layout>
        <c:manualLayout>
          <c:xMode val="edge"/>
          <c:yMode val="edge"/>
          <c:x val="5.4054054054054057E-2"/>
          <c:y val="0.92698412698412702"/>
          <c:w val="0.89434889434889431"/>
          <c:h val="6.3492063492063489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53504216824375"/>
          <c:y val="4.7138202132661684E-2"/>
          <c:w val="0.72093105120259271"/>
          <c:h val="0.4646479924505223"/>
        </c:manualLayout>
      </c:layout>
      <c:barChart>
        <c:barDir val="col"/>
        <c:grouping val="stacked"/>
        <c:varyColors val="0"/>
        <c:ser>
          <c:idx val="0"/>
          <c:order val="0"/>
          <c:tx>
            <c:strRef>
              <c:f>'Figure 3.1.5.'!$B$6</c:f>
              <c:strCache>
                <c:ptCount val="1"/>
                <c:pt idx="0">
                  <c:v>Group 1</c:v>
                </c:pt>
              </c:strCache>
            </c:strRef>
          </c:tx>
          <c:spPr>
            <a:solidFill>
              <a:srgbClr val="99CCFF"/>
            </a:solidFill>
            <a:ln w="12700">
              <a:solidFill>
                <a:srgbClr val="808080"/>
              </a:solidFill>
              <a:prstDash val="solid"/>
            </a:ln>
          </c:spPr>
          <c:invertIfNegative val="0"/>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3.1.5.'!$C$6:$L$6</c:f>
              <c:numCache>
                <c:formatCode>0.00</c:formatCode>
                <c:ptCount val="10"/>
                <c:pt idx="0">
                  <c:v>19.709812762960244</c:v>
                </c:pt>
                <c:pt idx="1">
                  <c:v>19.743393940518853</c:v>
                </c:pt>
                <c:pt idx="2">
                  <c:v>18.728093044395333</c:v>
                </c:pt>
                <c:pt idx="3">
                  <c:v>17.363290564372363</c:v>
                </c:pt>
                <c:pt idx="4">
                  <c:v>14.777895482882352</c:v>
                </c:pt>
                <c:pt idx="5">
                  <c:v>14.695327618430699</c:v>
                </c:pt>
                <c:pt idx="6">
                  <c:v>14.949644741685818</c:v>
                </c:pt>
                <c:pt idx="7">
                  <c:v>14.918240752458372</c:v>
                </c:pt>
                <c:pt idx="8">
                  <c:v>11.577860300550064</c:v>
                </c:pt>
                <c:pt idx="9">
                  <c:v>10.832458942250272</c:v>
                </c:pt>
              </c:numCache>
            </c:numRef>
          </c:val>
          <c:extLst>
            <c:ext xmlns:c16="http://schemas.microsoft.com/office/drawing/2014/chart" uri="{C3380CC4-5D6E-409C-BE32-E72D297353CC}">
              <c16:uniqueId val="{00000000-29E5-4510-A396-21AF255311F9}"/>
            </c:ext>
          </c:extLst>
        </c:ser>
        <c:ser>
          <c:idx val="1"/>
          <c:order val="1"/>
          <c:tx>
            <c:strRef>
              <c:f>'Figure 3.1.5.'!$B$7</c:f>
              <c:strCache>
                <c:ptCount val="1"/>
                <c:pt idx="0">
                  <c:v>Group 2</c:v>
                </c:pt>
              </c:strCache>
            </c:strRef>
          </c:tx>
          <c:spPr>
            <a:solidFill>
              <a:srgbClr val="CCFFCC"/>
            </a:solidFill>
            <a:ln w="12700">
              <a:solidFill>
                <a:srgbClr val="808080"/>
              </a:solidFill>
              <a:prstDash val="solid"/>
            </a:ln>
          </c:spPr>
          <c:invertIfNegative val="0"/>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3.1.5.'!$C$7:$L$7</c:f>
              <c:numCache>
                <c:formatCode>0.00</c:formatCode>
                <c:ptCount val="10"/>
                <c:pt idx="0">
                  <c:v>23.465573061219533</c:v>
                </c:pt>
                <c:pt idx="1">
                  <c:v>23.183880844495121</c:v>
                </c:pt>
                <c:pt idx="2">
                  <c:v>21.098688205647019</c:v>
                </c:pt>
                <c:pt idx="3">
                  <c:v>19.790077447832289</c:v>
                </c:pt>
                <c:pt idx="4">
                  <c:v>17.470350166432244</c:v>
                </c:pt>
                <c:pt idx="5">
                  <c:v>15.460818443422928</c:v>
                </c:pt>
                <c:pt idx="6">
                  <c:v>14.438914905390693</c:v>
                </c:pt>
                <c:pt idx="7">
                  <c:v>11.456770241363683</c:v>
                </c:pt>
                <c:pt idx="8">
                  <c:v>10.726840461247045</c:v>
                </c:pt>
                <c:pt idx="9">
                  <c:v>10.300993598892633</c:v>
                </c:pt>
              </c:numCache>
            </c:numRef>
          </c:val>
          <c:extLst>
            <c:ext xmlns:c16="http://schemas.microsoft.com/office/drawing/2014/chart" uri="{C3380CC4-5D6E-409C-BE32-E72D297353CC}">
              <c16:uniqueId val="{00000001-29E5-4510-A396-21AF255311F9}"/>
            </c:ext>
          </c:extLst>
        </c:ser>
        <c:ser>
          <c:idx val="2"/>
          <c:order val="2"/>
          <c:tx>
            <c:strRef>
              <c:f>'Figure 3.1.5.'!$B$8</c:f>
              <c:strCache>
                <c:ptCount val="1"/>
                <c:pt idx="0">
                  <c:v>Group 3</c:v>
                </c:pt>
              </c:strCache>
            </c:strRef>
          </c:tx>
          <c:spPr>
            <a:solidFill>
              <a:srgbClr val="FFCC99"/>
            </a:solidFill>
            <a:ln w="12700">
              <a:solidFill>
                <a:srgbClr val="808080"/>
              </a:solidFill>
              <a:prstDash val="solid"/>
            </a:ln>
          </c:spPr>
          <c:invertIfNegative val="0"/>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3.1.5.'!$C$8:$L$8</c:f>
              <c:numCache>
                <c:formatCode>0.00</c:formatCode>
                <c:ptCount val="10"/>
                <c:pt idx="0">
                  <c:v>1.9350637796999981</c:v>
                </c:pt>
                <c:pt idx="1">
                  <c:v>2.3763667692144486</c:v>
                </c:pt>
                <c:pt idx="2">
                  <c:v>1.9508932675000059</c:v>
                </c:pt>
                <c:pt idx="3">
                  <c:v>2.2341287038296431</c:v>
                </c:pt>
                <c:pt idx="4">
                  <c:v>1.9185404281620009</c:v>
                </c:pt>
                <c:pt idx="5">
                  <c:v>2.1086015032615966</c:v>
                </c:pt>
                <c:pt idx="6">
                  <c:v>2.0043976487367625</c:v>
                </c:pt>
                <c:pt idx="7">
                  <c:v>3.7966016032554988</c:v>
                </c:pt>
                <c:pt idx="8">
                  <c:v>3.9180406175519495</c:v>
                </c:pt>
                <c:pt idx="9">
                  <c:v>3.9468522392588095</c:v>
                </c:pt>
              </c:numCache>
            </c:numRef>
          </c:val>
          <c:extLst>
            <c:ext xmlns:c16="http://schemas.microsoft.com/office/drawing/2014/chart" uri="{C3380CC4-5D6E-409C-BE32-E72D297353CC}">
              <c16:uniqueId val="{00000002-29E5-4510-A396-21AF255311F9}"/>
            </c:ext>
          </c:extLst>
        </c:ser>
        <c:ser>
          <c:idx val="4"/>
          <c:order val="6"/>
          <c:tx>
            <c:strRef>
              <c:f>'Figure 3.1.5.'!$B$9</c:f>
              <c:strCache>
                <c:ptCount val="1"/>
                <c:pt idx="0">
                  <c:v>Forthcoming payments for 1 year for servicing of gross foreign debt of banks existing as of  30.06.2010</c:v>
                </c:pt>
              </c:strCache>
            </c:strRef>
          </c:tx>
          <c:spPr>
            <a:solidFill>
              <a:srgbClr val="3366FF"/>
            </a:solidFill>
            <a:ln w="12700">
              <a:solidFill>
                <a:srgbClr val="000000"/>
              </a:solidFill>
              <a:prstDash val="solid"/>
            </a:ln>
          </c:spPr>
          <c:invertIfNegative val="0"/>
          <c:val>
            <c:numRef>
              <c:f>'Figure 3.1.5.'!$C$9:$N$9</c:f>
              <c:numCache>
                <c:formatCode>0.00</c:formatCode>
                <c:ptCount val="12"/>
                <c:pt idx="11" formatCode="0.0">
                  <c:v>4.3997041520603002</c:v>
                </c:pt>
              </c:numCache>
            </c:numRef>
          </c:val>
          <c:extLst>
            <c:ext xmlns:c16="http://schemas.microsoft.com/office/drawing/2014/chart" uri="{C3380CC4-5D6E-409C-BE32-E72D297353CC}">
              <c16:uniqueId val="{00000003-29E5-4510-A396-21AF255311F9}"/>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'Figure 3.1.5.'!$B$12</c:f>
              <c:strCache>
                <c:ptCount val="1"/>
                <c:pt idx="0">
                  <c:v>Group 1</c:v>
                </c:pt>
              </c:strCache>
            </c:strRef>
          </c:tx>
          <c:spPr>
            <a:ln w="25400">
              <a:solidFill>
                <a:srgbClr val="000080"/>
              </a:solidFill>
              <a:prstDash val="solid"/>
            </a:ln>
          </c:spPr>
          <c:marker>
            <c:symbol val="triangle"/>
            <c:size val="4"/>
            <c:spPr>
              <a:solidFill>
                <a:srgbClr val="000080"/>
              </a:solidFill>
              <a:ln>
                <a:solidFill>
                  <a:srgbClr val="000080"/>
                </a:solidFill>
                <a:prstDash val="solid"/>
              </a:ln>
            </c:spPr>
          </c:marker>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3.1.5.'!$C$12:$M$12</c:f>
              <c:numCache>
                <c:formatCode>0.00</c:formatCode>
                <c:ptCount val="11"/>
                <c:pt idx="0">
                  <c:v>99.690114246684033</c:v>
                </c:pt>
                <c:pt idx="1">
                  <c:v>105.93178093822986</c:v>
                </c:pt>
                <c:pt idx="2">
                  <c:v>128.01750864644904</c:v>
                </c:pt>
                <c:pt idx="3">
                  <c:v>124.18608080332912</c:v>
                </c:pt>
                <c:pt idx="4">
                  <c:v>122.06002846478108</c:v>
                </c:pt>
                <c:pt idx="5">
                  <c:v>104.90130099792701</c:v>
                </c:pt>
                <c:pt idx="6">
                  <c:v>110.65956493543926</c:v>
                </c:pt>
                <c:pt idx="7">
                  <c:v>103.88130593437765</c:v>
                </c:pt>
                <c:pt idx="8">
                  <c:v>104.05244089713331</c:v>
                </c:pt>
                <c:pt idx="9">
                  <c:v>102.63137162318372</c:v>
                </c:pt>
                <c:pt idx="10">
                  <c:v>109.95167815118079</c:v>
                </c:pt>
              </c:numCache>
            </c:numRef>
          </c:val>
          <c:smooth val="0"/>
          <c:extLst>
            <c:ext xmlns:c16="http://schemas.microsoft.com/office/drawing/2014/chart" uri="{C3380CC4-5D6E-409C-BE32-E72D297353CC}">
              <c16:uniqueId val="{00000004-29E5-4510-A396-21AF255311F9}"/>
            </c:ext>
          </c:extLst>
        </c:ser>
        <c:ser>
          <c:idx val="5"/>
          <c:order val="4"/>
          <c:tx>
            <c:strRef>
              <c:f>'Figure 3.1.5.'!$B$13</c:f>
              <c:strCache>
                <c:ptCount val="1"/>
                <c:pt idx="0">
                  <c:v>Group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3.1.5.'!$C$13:$M$13</c:f>
              <c:numCache>
                <c:formatCode>0.00</c:formatCode>
                <c:ptCount val="11"/>
                <c:pt idx="0">
                  <c:v>106.05548587730549</c:v>
                </c:pt>
                <c:pt idx="1">
                  <c:v>111.71757009509106</c:v>
                </c:pt>
                <c:pt idx="2">
                  <c:v>127.66421492018995</c:v>
                </c:pt>
                <c:pt idx="3">
                  <c:v>113.25065865214701</c:v>
                </c:pt>
                <c:pt idx="4">
                  <c:v>140.80558557045123</c:v>
                </c:pt>
                <c:pt idx="5">
                  <c:v>144.36766182549863</c:v>
                </c:pt>
                <c:pt idx="6">
                  <c:v>165.7230193649678</c:v>
                </c:pt>
                <c:pt idx="7">
                  <c:v>166.24278934686851</c:v>
                </c:pt>
                <c:pt idx="8">
                  <c:v>180.02389855722413</c:v>
                </c:pt>
                <c:pt idx="9">
                  <c:v>192.1336098555069</c:v>
                </c:pt>
                <c:pt idx="10">
                  <c:v>190.4352193004309</c:v>
                </c:pt>
              </c:numCache>
            </c:numRef>
          </c:val>
          <c:smooth val="0"/>
          <c:extLst>
            <c:ext xmlns:c16="http://schemas.microsoft.com/office/drawing/2014/chart" uri="{C3380CC4-5D6E-409C-BE32-E72D297353CC}">
              <c16:uniqueId val="{00000005-29E5-4510-A396-21AF255311F9}"/>
            </c:ext>
          </c:extLst>
        </c:ser>
        <c:ser>
          <c:idx val="6"/>
          <c:order val="5"/>
          <c:tx>
            <c:strRef>
              <c:f>'Figure 3.1.5.'!$B$14</c:f>
              <c:strCache>
                <c:ptCount val="1"/>
                <c:pt idx="0">
                  <c:v>Group 3</c:v>
                </c:pt>
              </c:strCache>
            </c:strRef>
          </c:tx>
          <c:spPr>
            <a:ln w="25400">
              <a:solidFill>
                <a:srgbClr val="FF6600"/>
              </a:solidFill>
              <a:prstDash val="solid"/>
            </a:ln>
          </c:spPr>
          <c:marker>
            <c:symbol val="circle"/>
            <c:size val="4"/>
            <c:spPr>
              <a:solidFill>
                <a:srgbClr val="FF6600"/>
              </a:solidFill>
              <a:ln>
                <a:solidFill>
                  <a:srgbClr val="FF6600"/>
                </a:solidFill>
                <a:prstDash val="solid"/>
              </a:ln>
            </c:spPr>
          </c:marker>
          <c:cat>
            <c:strRef>
              <c:f>'Figure 3.1.5.'!$C$4:$N$4</c:f>
              <c:strCache>
                <c:ptCount val="12"/>
                <c:pt idx="0">
                  <c:v>1qtr.2008</c:v>
                </c:pt>
                <c:pt idx="1">
                  <c:v>2qtr.2008</c:v>
                </c:pt>
                <c:pt idx="2">
                  <c:v>3qtr.2008</c:v>
                </c:pt>
                <c:pt idx="3">
                  <c:v>4qtr.2008</c:v>
                </c:pt>
                <c:pt idx="4">
                  <c:v>1qtr.2009</c:v>
                </c:pt>
                <c:pt idx="5">
                  <c:v>2qtr.2009</c:v>
                </c:pt>
                <c:pt idx="6">
                  <c:v>3qtr.2009</c:v>
                </c:pt>
                <c:pt idx="7">
                  <c:v>4qtr.2009</c:v>
                </c:pt>
                <c:pt idx="8">
                  <c:v>1qtr.2010</c:v>
                </c:pt>
                <c:pt idx="9">
                  <c:v>2qtr.2010</c:v>
                </c:pt>
                <c:pt idx="10">
                  <c:v>3qtr.2010</c:v>
                </c:pt>
                <c:pt idx="11">
                  <c:v>2qtr.11*</c:v>
                </c:pt>
              </c:strCache>
            </c:strRef>
          </c:cat>
          <c:val>
            <c:numRef>
              <c:f>'Figure 3.1.5.'!$C$14:$M$14</c:f>
              <c:numCache>
                <c:formatCode>0.00</c:formatCode>
                <c:ptCount val="11"/>
                <c:pt idx="0">
                  <c:v>121.03422733554727</c:v>
                </c:pt>
                <c:pt idx="1">
                  <c:v>129.92220763963113</c:v>
                </c:pt>
                <c:pt idx="2">
                  <c:v>123.82485743485753</c:v>
                </c:pt>
                <c:pt idx="3">
                  <c:v>138.96199625315359</c:v>
                </c:pt>
                <c:pt idx="4">
                  <c:v>162.94346345133212</c:v>
                </c:pt>
                <c:pt idx="5">
                  <c:v>171.61601879052014</c:v>
                </c:pt>
                <c:pt idx="6">
                  <c:v>183.00413080008593</c:v>
                </c:pt>
                <c:pt idx="7">
                  <c:v>187.11249085584035</c:v>
                </c:pt>
                <c:pt idx="8">
                  <c:v>215.15155207948081</c:v>
                </c:pt>
                <c:pt idx="9">
                  <c:v>191.66146700963111</c:v>
                </c:pt>
                <c:pt idx="10">
                  <c:v>193.03599749650488</c:v>
                </c:pt>
              </c:numCache>
            </c:numRef>
          </c:val>
          <c:smooth val="0"/>
          <c:extLst>
            <c:ext xmlns:c16="http://schemas.microsoft.com/office/drawing/2014/chart" uri="{C3380CC4-5D6E-409C-BE32-E72D297353CC}">
              <c16:uniqueId val="{00000006-29E5-4510-A396-21AF255311F9}"/>
            </c:ext>
          </c:extLst>
        </c:ser>
        <c:dLbls>
          <c:showLegendKey val="0"/>
          <c:showVal val="0"/>
          <c:showCatName val="0"/>
          <c:showSerName val="0"/>
          <c:showPercent val="0"/>
          <c:showBubbleSize val="0"/>
        </c:dLbls>
        <c:marker val="1"/>
        <c:smooth val="0"/>
        <c:axId val="556662640"/>
        <c:axId val="1"/>
      </c:lineChart>
      <c:catAx>
        <c:axId val="556662640"/>
        <c:scaling>
          <c:orientation val="minMax"/>
        </c:scaling>
        <c:delete val="0"/>
        <c:axPos val="b"/>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Change in the bank deposits (4 qtr.2007=100)</a:t>
                </a:r>
              </a:p>
            </c:rich>
          </c:tx>
          <c:layout>
            <c:manualLayout>
              <c:xMode val="edge"/>
              <c:yMode val="edge"/>
              <c:x val="1.1627920180686979E-2"/>
              <c:y val="2.693611550437810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62640"/>
        <c:crosses val="autoZero"/>
        <c:crossBetween val="between"/>
        <c:majorUnit val="1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800" b="1" i="0" u="none" strike="noStrike" baseline="0">
                    <a:solidFill>
                      <a:srgbClr val="000000"/>
                    </a:solidFill>
                    <a:latin typeface="Times New Roman"/>
                    <a:ea typeface="Times New Roman"/>
                    <a:cs typeface="Times New Roman"/>
                  </a:defRPr>
                </a:pPr>
                <a:r>
                  <a:rPr lang="en-US"/>
                  <a:t>Gross foreign debt of banks    US$ bln.</a:t>
                </a:r>
              </a:p>
            </c:rich>
          </c:tx>
          <c:layout>
            <c:manualLayout>
              <c:xMode val="edge"/>
              <c:yMode val="edge"/>
              <c:x val="0.89976861283947895"/>
              <c:y val="3.396928424487479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minorUnit val="5"/>
      </c:valAx>
      <c:spPr>
        <a:solidFill>
          <a:srgbClr val="FFFFFF"/>
        </a:solidFill>
        <a:ln w="25400">
          <a:noFill/>
        </a:ln>
      </c:spPr>
    </c:plotArea>
    <c:legend>
      <c:legendPos val="b"/>
      <c:legendEntry>
        <c:idx val="0"/>
        <c:delete val="1"/>
      </c:legendEntry>
      <c:layout>
        <c:manualLayout>
          <c:xMode val="edge"/>
          <c:yMode val="edge"/>
          <c:x val="8.1395441264808854E-2"/>
          <c:y val="0.73400914749430335"/>
          <c:w val="0.88604751776834778"/>
          <c:h val="0.255893097291591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17614015896997"/>
          <c:y val="5.9775985990003284E-2"/>
          <c:w val="0.81943504243233911"/>
          <c:h val="0.582815863402532"/>
        </c:manualLayout>
      </c:layout>
      <c:lineChart>
        <c:grouping val="standard"/>
        <c:varyColors val="0"/>
        <c:ser>
          <c:idx val="0"/>
          <c:order val="0"/>
          <c:tx>
            <c:strRef>
              <c:f>'Figure 2.1.4'!$C$5</c:f>
              <c:strCache>
                <c:ptCount val="1"/>
                <c:pt idx="0">
                  <c:v>unemployment USA</c:v>
                </c:pt>
              </c:strCache>
            </c:strRef>
          </c:tx>
          <c:spPr>
            <a:ln w="25400">
              <a:solidFill>
                <a:srgbClr val="3366FF"/>
              </a:solidFill>
              <a:prstDash val="solid"/>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2.1.4'!$C$6:$C$20</c:f>
              <c:numCache>
                <c:formatCode>General</c:formatCode>
                <c:ptCount val="15"/>
                <c:pt idx="0">
                  <c:v>4.5100629999999997</c:v>
                </c:pt>
                <c:pt idx="1">
                  <c:v>4.4897039999999997</c:v>
                </c:pt>
                <c:pt idx="2">
                  <c:v>4.6621069999999998</c:v>
                </c:pt>
                <c:pt idx="3">
                  <c:v>4.8292729999999997</c:v>
                </c:pt>
                <c:pt idx="4">
                  <c:v>4.9511060000000002</c:v>
                </c:pt>
                <c:pt idx="5">
                  <c:v>5.3137889999999999</c:v>
                </c:pt>
                <c:pt idx="6">
                  <c:v>6.032616</c:v>
                </c:pt>
                <c:pt idx="7">
                  <c:v>6.9376670000000003</c:v>
                </c:pt>
                <c:pt idx="8">
                  <c:v>8.2002570000000006</c:v>
                </c:pt>
                <c:pt idx="9">
                  <c:v>9.2704439999999995</c:v>
                </c:pt>
                <c:pt idx="10">
                  <c:v>9.6575780000000009</c:v>
                </c:pt>
                <c:pt idx="11">
                  <c:v>10.033580000000001</c:v>
                </c:pt>
                <c:pt idx="12">
                  <c:v>9.7077240000000007</c:v>
                </c:pt>
                <c:pt idx="13">
                  <c:v>9.6910659999999993</c:v>
                </c:pt>
              </c:numCache>
            </c:numRef>
          </c:val>
          <c:smooth val="0"/>
          <c:extLst>
            <c:ext xmlns:c16="http://schemas.microsoft.com/office/drawing/2014/chart" uri="{C3380CC4-5D6E-409C-BE32-E72D297353CC}">
              <c16:uniqueId val="{00000000-A694-416D-8B4F-A7809A1CD956}"/>
            </c:ext>
          </c:extLst>
        </c:ser>
        <c:ser>
          <c:idx val="1"/>
          <c:order val="1"/>
          <c:tx>
            <c:strRef>
              <c:f>'Figure 2.1.4'!$D$5</c:f>
              <c:strCache>
                <c:ptCount val="1"/>
                <c:pt idx="0">
                  <c:v>unemployment Europe</c:v>
                </c:pt>
              </c:strCache>
            </c:strRef>
          </c:tx>
          <c:spPr>
            <a:ln w="25400">
              <a:solidFill>
                <a:srgbClr val="008000"/>
              </a:solidFill>
              <a:prstDash val="solid"/>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2.1.4'!$D$6:$D$20</c:f>
              <c:numCache>
                <c:formatCode>General</c:formatCode>
                <c:ptCount val="15"/>
                <c:pt idx="0">
                  <c:v>7.6298250000000003</c:v>
                </c:pt>
                <c:pt idx="1">
                  <c:v>7.4020859999999997</c:v>
                </c:pt>
                <c:pt idx="2">
                  <c:v>7.3737719999999998</c:v>
                </c:pt>
                <c:pt idx="3">
                  <c:v>7.2398899999999999</c:v>
                </c:pt>
                <c:pt idx="4">
                  <c:v>7.1433850000000003</c:v>
                </c:pt>
                <c:pt idx="5">
                  <c:v>7.2596930000000004</c:v>
                </c:pt>
                <c:pt idx="6">
                  <c:v>7.4512169999999998</c:v>
                </c:pt>
                <c:pt idx="7">
                  <c:v>7.9058289999999998</c:v>
                </c:pt>
                <c:pt idx="8">
                  <c:v>8.7554890000000007</c:v>
                </c:pt>
                <c:pt idx="9">
                  <c:v>9.2662279999999999</c:v>
                </c:pt>
                <c:pt idx="10">
                  <c:v>9.5413730000000001</c:v>
                </c:pt>
                <c:pt idx="11">
                  <c:v>9.7538239999999998</c:v>
                </c:pt>
                <c:pt idx="12">
                  <c:v>9.8556229999999996</c:v>
                </c:pt>
                <c:pt idx="13">
                  <c:v>9.8938210000000009</c:v>
                </c:pt>
              </c:numCache>
            </c:numRef>
          </c:val>
          <c:smooth val="0"/>
          <c:extLst>
            <c:ext xmlns:c16="http://schemas.microsoft.com/office/drawing/2014/chart" uri="{C3380CC4-5D6E-409C-BE32-E72D297353CC}">
              <c16:uniqueId val="{00000001-A694-416D-8B4F-A7809A1CD956}"/>
            </c:ext>
          </c:extLst>
        </c:ser>
        <c:ser>
          <c:idx val="2"/>
          <c:order val="2"/>
          <c:tx>
            <c:strRef>
              <c:f>'Figure 2.1.4'!$E$5</c:f>
              <c:strCache>
                <c:ptCount val="1"/>
                <c:pt idx="0">
                  <c:v>unemployment Japan</c:v>
                </c:pt>
              </c:strCache>
            </c:strRef>
          </c:tx>
          <c:spPr>
            <a:ln w="25400">
              <a:solidFill>
                <a:srgbClr val="993366"/>
              </a:solidFill>
              <a:prstDash val="solid"/>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2.1.4'!$E$6:$E$20</c:f>
              <c:numCache>
                <c:formatCode>General</c:formatCode>
                <c:ptCount val="15"/>
                <c:pt idx="0">
                  <c:v>3.9919959999999999</c:v>
                </c:pt>
                <c:pt idx="1">
                  <c:v>3.754181</c:v>
                </c:pt>
                <c:pt idx="2">
                  <c:v>3.7595109999999998</c:v>
                </c:pt>
                <c:pt idx="3">
                  <c:v>3.8841739999999998</c:v>
                </c:pt>
                <c:pt idx="4">
                  <c:v>3.8744559999999999</c:v>
                </c:pt>
                <c:pt idx="5">
                  <c:v>3.9659909999999998</c:v>
                </c:pt>
                <c:pt idx="6">
                  <c:v>3.9979909999999999</c:v>
                </c:pt>
                <c:pt idx="7">
                  <c:v>4.0869609999999996</c:v>
                </c:pt>
                <c:pt idx="8">
                  <c:v>4.5060399999999996</c:v>
                </c:pt>
                <c:pt idx="9">
                  <c:v>5.1437220000000003</c:v>
                </c:pt>
                <c:pt idx="10">
                  <c:v>5.4245999999999999</c:v>
                </c:pt>
                <c:pt idx="11">
                  <c:v>5.194477</c:v>
                </c:pt>
                <c:pt idx="12">
                  <c:v>4.9649679999999998</c:v>
                </c:pt>
                <c:pt idx="13">
                  <c:v>5.2036309999999997</c:v>
                </c:pt>
              </c:numCache>
            </c:numRef>
          </c:val>
          <c:smooth val="0"/>
          <c:extLst>
            <c:ext xmlns:c16="http://schemas.microsoft.com/office/drawing/2014/chart" uri="{C3380CC4-5D6E-409C-BE32-E72D297353CC}">
              <c16:uniqueId val="{00000002-A694-416D-8B4F-A7809A1CD956}"/>
            </c:ext>
          </c:extLst>
        </c:ser>
        <c:ser>
          <c:idx val="3"/>
          <c:order val="3"/>
          <c:tx>
            <c:strRef>
              <c:f>'Figure 2.1.4'!$F$5</c:f>
              <c:strCache>
                <c:ptCount val="1"/>
                <c:pt idx="0">
                  <c:v>inflation USA</c:v>
                </c:pt>
              </c:strCache>
            </c:strRef>
          </c:tx>
          <c:spPr>
            <a:ln w="25400">
              <a:solidFill>
                <a:srgbClr val="3366FF"/>
              </a:solidFill>
              <a:prstDash val="lgDash"/>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2.1.4'!$F$6:$F$20</c:f>
              <c:numCache>
                <c:formatCode>General</c:formatCode>
                <c:ptCount val="15"/>
                <c:pt idx="0">
                  <c:v>2.4627479999999999</c:v>
                </c:pt>
                <c:pt idx="1">
                  <c:v>2.5774059999999999</c:v>
                </c:pt>
                <c:pt idx="2">
                  <c:v>2.4165899999999998</c:v>
                </c:pt>
                <c:pt idx="3">
                  <c:v>3.505722</c:v>
                </c:pt>
                <c:pt idx="4">
                  <c:v>3.4977290000000001</c:v>
                </c:pt>
                <c:pt idx="5">
                  <c:v>3.7831980000000001</c:v>
                </c:pt>
                <c:pt idx="6">
                  <c:v>4.3102660000000004</c:v>
                </c:pt>
                <c:pt idx="7">
                  <c:v>1.7037549999999999</c:v>
                </c:pt>
                <c:pt idx="8">
                  <c:v>0.31188559999999999</c:v>
                </c:pt>
                <c:pt idx="9">
                  <c:v>-0.34638069999999999</c:v>
                </c:pt>
                <c:pt idx="10">
                  <c:v>-0.70124779999999998</c:v>
                </c:pt>
                <c:pt idx="11">
                  <c:v>1.464656</c:v>
                </c:pt>
                <c:pt idx="12">
                  <c:v>2.4082479999999999</c:v>
                </c:pt>
                <c:pt idx="13">
                  <c:v>1.9084970000000001</c:v>
                </c:pt>
                <c:pt idx="14">
                  <c:v>1.431041</c:v>
                </c:pt>
              </c:numCache>
            </c:numRef>
          </c:val>
          <c:smooth val="0"/>
          <c:extLst>
            <c:ext xmlns:c16="http://schemas.microsoft.com/office/drawing/2014/chart" uri="{C3380CC4-5D6E-409C-BE32-E72D297353CC}">
              <c16:uniqueId val="{00000003-A694-416D-8B4F-A7809A1CD956}"/>
            </c:ext>
          </c:extLst>
        </c:ser>
        <c:ser>
          <c:idx val="4"/>
          <c:order val="4"/>
          <c:tx>
            <c:strRef>
              <c:f>'Figure 2.1.4'!$G$5</c:f>
              <c:strCache>
                <c:ptCount val="1"/>
                <c:pt idx="0">
                  <c:v>inflation Europe</c:v>
                </c:pt>
              </c:strCache>
            </c:strRef>
          </c:tx>
          <c:spPr>
            <a:ln w="25400">
              <a:solidFill>
                <a:srgbClr val="008000"/>
              </a:solidFill>
              <a:prstDash val="lgDash"/>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2.1.4'!$G$6:$G$20</c:f>
              <c:numCache>
                <c:formatCode>General</c:formatCode>
                <c:ptCount val="15"/>
                <c:pt idx="0">
                  <c:v>1.913197</c:v>
                </c:pt>
                <c:pt idx="1">
                  <c:v>1.857461</c:v>
                </c:pt>
                <c:pt idx="2">
                  <c:v>1.868614</c:v>
                </c:pt>
                <c:pt idx="3">
                  <c:v>2.9009670000000001</c:v>
                </c:pt>
                <c:pt idx="4">
                  <c:v>3.3779560000000002</c:v>
                </c:pt>
                <c:pt idx="5">
                  <c:v>3.6133850000000001</c:v>
                </c:pt>
                <c:pt idx="6">
                  <c:v>3.8540070000000002</c:v>
                </c:pt>
                <c:pt idx="7">
                  <c:v>2.266508</c:v>
                </c:pt>
                <c:pt idx="8">
                  <c:v>0.9665068</c:v>
                </c:pt>
                <c:pt idx="9">
                  <c:v>0.17463699999999999</c:v>
                </c:pt>
                <c:pt idx="10">
                  <c:v>-0.38599080000000002</c:v>
                </c:pt>
                <c:pt idx="11">
                  <c:v>0.41841</c:v>
                </c:pt>
                <c:pt idx="12">
                  <c:v>1.116805</c:v>
                </c:pt>
                <c:pt idx="13">
                  <c:v>1.5117259999999999</c:v>
                </c:pt>
                <c:pt idx="14">
                  <c:v>1.7058089999999999</c:v>
                </c:pt>
              </c:numCache>
            </c:numRef>
          </c:val>
          <c:smooth val="0"/>
          <c:extLst>
            <c:ext xmlns:c16="http://schemas.microsoft.com/office/drawing/2014/chart" uri="{C3380CC4-5D6E-409C-BE32-E72D297353CC}">
              <c16:uniqueId val="{00000004-A694-416D-8B4F-A7809A1CD956}"/>
            </c:ext>
          </c:extLst>
        </c:ser>
        <c:ser>
          <c:idx val="5"/>
          <c:order val="5"/>
          <c:tx>
            <c:strRef>
              <c:f>'Figure 2.1.4'!$H$5</c:f>
              <c:strCache>
                <c:ptCount val="1"/>
                <c:pt idx="0">
                  <c:v>inflation Japan</c:v>
                </c:pt>
              </c:strCache>
            </c:strRef>
          </c:tx>
          <c:spPr>
            <a:ln w="25400">
              <a:solidFill>
                <a:srgbClr val="993366"/>
              </a:solidFill>
              <a:prstDash val="lgDash"/>
            </a:ln>
          </c:spPr>
          <c:marker>
            <c:symbol val="none"/>
          </c:marker>
          <c:cat>
            <c:strRef>
              <c:f>'Figure 2.1.4'!$B$6:$B$20</c:f>
              <c:strCache>
                <c:ptCount val="15"/>
                <c:pt idx="0">
                  <c:v>1qtr. 2007</c:v>
                </c:pt>
                <c:pt idx="1">
                  <c:v>2qtr. 2007</c:v>
                </c:pt>
                <c:pt idx="2">
                  <c:v>3qtr. 2007</c:v>
                </c:pt>
                <c:pt idx="3">
                  <c:v>4qtr. 2007</c:v>
                </c:pt>
                <c:pt idx="4">
                  <c:v>1qtr. 2008</c:v>
                </c:pt>
                <c:pt idx="5">
                  <c:v>2qtr. 2008</c:v>
                </c:pt>
                <c:pt idx="6">
                  <c:v>3qtr. 2008</c:v>
                </c:pt>
                <c:pt idx="7">
                  <c:v>4qtr. 2008</c:v>
                </c:pt>
                <c:pt idx="8">
                  <c:v>1qtr. 2009</c:v>
                </c:pt>
                <c:pt idx="9">
                  <c:v>2qtr. 2009</c:v>
                </c:pt>
                <c:pt idx="10">
                  <c:v>3qtr. 2009</c:v>
                </c:pt>
                <c:pt idx="11">
                  <c:v>4qtr. 2009</c:v>
                </c:pt>
                <c:pt idx="12">
                  <c:v>1qtr. 2010</c:v>
                </c:pt>
                <c:pt idx="13">
                  <c:v>2qtr. 2010</c:v>
                </c:pt>
                <c:pt idx="14">
                  <c:v>3qtr. 2010</c:v>
                </c:pt>
              </c:strCache>
            </c:strRef>
          </c:cat>
          <c:val>
            <c:numRef>
              <c:f>'Figure 2.1.4'!$H$6:$H$20</c:f>
              <c:numCache>
                <c:formatCode>General</c:formatCode>
                <c:ptCount val="15"/>
                <c:pt idx="0">
                  <c:v>-3.3300030000000001E-2</c:v>
                </c:pt>
                <c:pt idx="1">
                  <c:v>-3.3266799999999999E-2</c:v>
                </c:pt>
                <c:pt idx="2">
                  <c:v>-0.1658375</c:v>
                </c:pt>
                <c:pt idx="3">
                  <c:v>0.53226879999999999</c:v>
                </c:pt>
                <c:pt idx="4">
                  <c:v>0.99933380000000005</c:v>
                </c:pt>
                <c:pt idx="5">
                  <c:v>1.3976710000000001</c:v>
                </c:pt>
                <c:pt idx="6">
                  <c:v>2.0598010000000002</c:v>
                </c:pt>
                <c:pt idx="7">
                  <c:v>1.025811</c:v>
                </c:pt>
                <c:pt idx="8">
                  <c:v>-6.5963060000000004E-2</c:v>
                </c:pt>
                <c:pt idx="9">
                  <c:v>-0.98457499999999998</c:v>
                </c:pt>
                <c:pt idx="10">
                  <c:v>-2.3111980000000001</c:v>
                </c:pt>
                <c:pt idx="11">
                  <c:v>-2.030789</c:v>
                </c:pt>
                <c:pt idx="12">
                  <c:v>-1.122112</c:v>
                </c:pt>
                <c:pt idx="13">
                  <c:v>-0.92807419999999996</c:v>
                </c:pt>
                <c:pt idx="14">
                  <c:v>-0.83346050000000005</c:v>
                </c:pt>
              </c:numCache>
            </c:numRef>
          </c:val>
          <c:smooth val="0"/>
          <c:extLst>
            <c:ext xmlns:c16="http://schemas.microsoft.com/office/drawing/2014/chart" uri="{C3380CC4-5D6E-409C-BE32-E72D297353CC}">
              <c16:uniqueId val="{00000005-A694-416D-8B4F-A7809A1CD956}"/>
            </c:ext>
          </c:extLst>
        </c:ser>
        <c:dLbls>
          <c:showLegendKey val="0"/>
          <c:showVal val="0"/>
          <c:showCatName val="0"/>
          <c:showSerName val="0"/>
          <c:showPercent val="0"/>
          <c:showBubbleSize val="0"/>
        </c:dLbls>
        <c:smooth val="0"/>
        <c:axId val="554554096"/>
        <c:axId val="1"/>
      </c:lineChart>
      <c:catAx>
        <c:axId val="5545540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1" i="0" u="none" strike="noStrike" baseline="0">
                    <a:solidFill>
                      <a:srgbClr val="000000"/>
                    </a:solidFill>
                    <a:latin typeface="Times New Roman"/>
                    <a:ea typeface="Times New Roman"/>
                    <a:cs typeface="Times New Roman"/>
                  </a:defRPr>
                </a:pPr>
                <a:r>
                  <a:rPr lang="ru-RU"/>
                  <a:t>%</a:t>
                </a:r>
              </a:p>
            </c:rich>
          </c:tx>
          <c:layout>
            <c:manualLayout>
              <c:xMode val="edge"/>
              <c:yMode val="edge"/>
              <c:x val="1.3772106072947777E-2"/>
              <c:y val="0.2801999940121553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554554096"/>
        <c:crosses val="autoZero"/>
        <c:crossBetween val="between"/>
      </c:valAx>
      <c:spPr>
        <a:solidFill>
          <a:srgbClr val="FFFFFF"/>
        </a:solidFill>
        <a:ln w="25400">
          <a:noFill/>
        </a:ln>
      </c:spPr>
    </c:plotArea>
    <c:legend>
      <c:legendPos val="r"/>
      <c:layout>
        <c:manualLayout>
          <c:xMode val="edge"/>
          <c:yMode val="edge"/>
          <c:x val="7.8161095009642176E-2"/>
          <c:y val="0.82129277566539927"/>
          <c:w val="0.82758806480797598"/>
          <c:h val="0.1673003802281368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5046728971961"/>
          <c:y val="5.498300238604216E-2"/>
          <c:w val="0.83644859813084116"/>
          <c:h val="0.46048264498310304"/>
        </c:manualLayout>
      </c:layout>
      <c:barChart>
        <c:barDir val="col"/>
        <c:grouping val="stacked"/>
        <c:varyColors val="0"/>
        <c:ser>
          <c:idx val="4"/>
          <c:order val="6"/>
          <c:tx>
            <c:v>*- предстоящие платежи в течение одного года</c:v>
          </c:tx>
          <c:spPr>
            <a:noFill/>
            <a:ln w="25400">
              <a:noFill/>
            </a:ln>
          </c:spPr>
          <c:invertIfNegative val="0"/>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Lit>
              <c:formatCode>General</c:formatCode>
              <c:ptCount val="1"/>
              <c:pt idx="0">
                <c:v>1</c:v>
              </c:pt>
            </c:numLit>
          </c:val>
          <c:extLst>
            <c:ext xmlns:c16="http://schemas.microsoft.com/office/drawing/2014/chart" uri="{C3380CC4-5D6E-409C-BE32-E72D297353CC}">
              <c16:uniqueId val="{00000000-C6A0-4963-B2FE-D73517A2F349}"/>
            </c:ext>
          </c:extLst>
        </c:ser>
        <c:ser>
          <c:idx val="7"/>
          <c:order val="7"/>
          <c:tx>
            <c:v>Ссудный портфель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1-C6A0-4963-B2FE-D73517A2F349}"/>
            </c:ext>
          </c:extLst>
        </c:ser>
        <c:ser>
          <c:idx val="8"/>
          <c:order val="8"/>
          <c:tx>
            <c:v>Высоколиквидные активы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2-C6A0-4963-B2FE-D73517A2F349}"/>
            </c:ext>
          </c:extLst>
        </c:ser>
        <c:dLbls>
          <c:showLegendKey val="0"/>
          <c:showVal val="0"/>
          <c:showCatName val="0"/>
          <c:showSerName val="0"/>
          <c:showPercent val="0"/>
          <c:showBubbleSize val="0"/>
        </c:dLbls>
        <c:gapWidth val="80"/>
        <c:overlap val="100"/>
        <c:axId val="556661656"/>
        <c:axId val="1"/>
      </c:barChart>
      <c:lineChart>
        <c:grouping val="standard"/>
        <c:varyColors val="0"/>
        <c:ser>
          <c:idx val="3"/>
          <c:order val="0"/>
          <c:tx>
            <c:strRef>
              <c:f>'Figure 3.1.6'!$B$5</c:f>
              <c:strCache>
                <c:ptCount val="1"/>
                <c:pt idx="0">
                  <c:v>Loan portfolio: Group 1</c:v>
                </c:pt>
              </c:strCache>
            </c:strRef>
          </c:tx>
          <c:spPr>
            <a:ln w="25400">
              <a:solidFill>
                <a:srgbClr val="333399"/>
              </a:solidFill>
              <a:prstDash val="solid"/>
            </a:ln>
          </c:spPr>
          <c:marker>
            <c:symbol val="diamond"/>
            <c:size val="4"/>
            <c:spPr>
              <a:solidFill>
                <a:srgbClr val="000080"/>
              </a:solidFill>
              <a:ln>
                <a:solidFill>
                  <a:srgbClr val="000080"/>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3.1.6'!$C$5:$M$5</c:f>
              <c:numCache>
                <c:formatCode>0.00</c:formatCode>
                <c:ptCount val="11"/>
                <c:pt idx="0">
                  <c:v>99.526515125345227</c:v>
                </c:pt>
                <c:pt idx="1">
                  <c:v>99.260780395855321</c:v>
                </c:pt>
                <c:pt idx="2">
                  <c:v>102.27119532258848</c:v>
                </c:pt>
                <c:pt idx="3">
                  <c:v>100.64311545211133</c:v>
                </c:pt>
                <c:pt idx="4">
                  <c:v>111.32691598698364</c:v>
                </c:pt>
                <c:pt idx="5">
                  <c:v>110.39086075932354</c:v>
                </c:pt>
                <c:pt idx="6">
                  <c:v>108.85212763561344</c:v>
                </c:pt>
                <c:pt idx="7">
                  <c:v>101.40498484452058</c:v>
                </c:pt>
                <c:pt idx="8">
                  <c:v>95.785459443544212</c:v>
                </c:pt>
                <c:pt idx="9">
                  <c:v>83.582669938872087</c:v>
                </c:pt>
                <c:pt idx="10">
                  <c:v>83.317738547406933</c:v>
                </c:pt>
              </c:numCache>
            </c:numRef>
          </c:val>
          <c:smooth val="0"/>
          <c:extLst>
            <c:ext xmlns:c16="http://schemas.microsoft.com/office/drawing/2014/chart" uri="{C3380CC4-5D6E-409C-BE32-E72D297353CC}">
              <c16:uniqueId val="{00000003-C6A0-4963-B2FE-D73517A2F349}"/>
            </c:ext>
          </c:extLst>
        </c:ser>
        <c:ser>
          <c:idx val="0"/>
          <c:order val="1"/>
          <c:tx>
            <c:strRef>
              <c:f>'Figure 3.1.6'!$B$10</c:f>
              <c:strCache>
                <c:ptCount val="1"/>
                <c:pt idx="0">
                  <c:v>Highly liquid assets: Group 1</c:v>
                </c:pt>
              </c:strCache>
            </c:strRef>
          </c:tx>
          <c:spPr>
            <a:ln w="25400">
              <a:solidFill>
                <a:srgbClr val="3366FF"/>
              </a:solidFill>
              <a:prstDash val="solid"/>
            </a:ln>
          </c:spPr>
          <c:marker>
            <c:symbol val="diamond"/>
            <c:size val="4"/>
            <c:spPr>
              <a:solidFill>
                <a:srgbClr val="3366FF"/>
              </a:solidFill>
              <a:ln>
                <a:solidFill>
                  <a:srgbClr val="3366FF"/>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3.1.6'!$C$10:$M$10</c:f>
              <c:numCache>
                <c:formatCode>0.00</c:formatCode>
                <c:ptCount val="11"/>
                <c:pt idx="0">
                  <c:v>101.18625553212625</c:v>
                </c:pt>
                <c:pt idx="1">
                  <c:v>103.86864619026372</c:v>
                </c:pt>
                <c:pt idx="2">
                  <c:v>103.16063119851273</c:v>
                </c:pt>
                <c:pt idx="3">
                  <c:v>71.016436760755397</c:v>
                </c:pt>
                <c:pt idx="4">
                  <c:v>192.58459843334325</c:v>
                </c:pt>
                <c:pt idx="5">
                  <c:v>107.68168306712609</c:v>
                </c:pt>
                <c:pt idx="6">
                  <c:v>88.85680387249495</c:v>
                </c:pt>
                <c:pt idx="7">
                  <c:v>95.97681662724969</c:v>
                </c:pt>
                <c:pt idx="8">
                  <c:v>93.116662450528437</c:v>
                </c:pt>
                <c:pt idx="9">
                  <c:v>117.53907239757059</c:v>
                </c:pt>
                <c:pt idx="10">
                  <c:v>84.52476580335518</c:v>
                </c:pt>
              </c:numCache>
            </c:numRef>
          </c:val>
          <c:smooth val="0"/>
          <c:extLst>
            <c:ext xmlns:c16="http://schemas.microsoft.com/office/drawing/2014/chart" uri="{C3380CC4-5D6E-409C-BE32-E72D297353CC}">
              <c16:uniqueId val="{00000004-C6A0-4963-B2FE-D73517A2F349}"/>
            </c:ext>
          </c:extLst>
        </c:ser>
        <c:ser>
          <c:idx val="5"/>
          <c:order val="2"/>
          <c:tx>
            <c:strRef>
              <c:f>'Figure 3.1.6'!$B$6</c:f>
              <c:strCache>
                <c:ptCount val="1"/>
                <c:pt idx="0">
                  <c:v>Loan portfolio: Group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3.1.6'!$C$6:$M$6</c:f>
              <c:numCache>
                <c:formatCode>0.00</c:formatCode>
                <c:ptCount val="11"/>
                <c:pt idx="0">
                  <c:v>99.878738900098313</c:v>
                </c:pt>
                <c:pt idx="1">
                  <c:v>101.22306072032023</c:v>
                </c:pt>
                <c:pt idx="2">
                  <c:v>101.69650685398402</c:v>
                </c:pt>
                <c:pt idx="3">
                  <c:v>104.71389730503154</c:v>
                </c:pt>
                <c:pt idx="4">
                  <c:v>116.9652107568302</c:v>
                </c:pt>
                <c:pt idx="5">
                  <c:v>117.35433618527749</c:v>
                </c:pt>
                <c:pt idx="6">
                  <c:v>116.62359562747686</c:v>
                </c:pt>
                <c:pt idx="7">
                  <c:v>111.22998843114287</c:v>
                </c:pt>
                <c:pt idx="8">
                  <c:v>111.55178561440175</c:v>
                </c:pt>
                <c:pt idx="9">
                  <c:v>112.23952267330549</c:v>
                </c:pt>
                <c:pt idx="10">
                  <c:v>113.90980602422569</c:v>
                </c:pt>
              </c:numCache>
            </c:numRef>
          </c:val>
          <c:smooth val="0"/>
          <c:extLst>
            <c:ext xmlns:c16="http://schemas.microsoft.com/office/drawing/2014/chart" uri="{C3380CC4-5D6E-409C-BE32-E72D297353CC}">
              <c16:uniqueId val="{00000005-C6A0-4963-B2FE-D73517A2F349}"/>
            </c:ext>
          </c:extLst>
        </c:ser>
        <c:ser>
          <c:idx val="1"/>
          <c:order val="3"/>
          <c:tx>
            <c:strRef>
              <c:f>'Figure 3.1.6'!$B$11</c:f>
              <c:strCache>
                <c:ptCount val="1"/>
                <c:pt idx="0">
                  <c:v>Highly liquid assets: Group 2</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3.1.6'!$C$11:$M$11</c:f>
              <c:numCache>
                <c:formatCode>0.00</c:formatCode>
                <c:ptCount val="11"/>
                <c:pt idx="0">
                  <c:v>132.10107685681572</c:v>
                </c:pt>
                <c:pt idx="1">
                  <c:v>134.5226050245746</c:v>
                </c:pt>
                <c:pt idx="2">
                  <c:v>158.53343268351054</c:v>
                </c:pt>
                <c:pt idx="3">
                  <c:v>93.384199769774995</c:v>
                </c:pt>
                <c:pt idx="4">
                  <c:v>167.47123558626737</c:v>
                </c:pt>
                <c:pt idx="5">
                  <c:v>165.17506210710934</c:v>
                </c:pt>
                <c:pt idx="6">
                  <c:v>212.33616604157586</c:v>
                </c:pt>
                <c:pt idx="7">
                  <c:v>179.3399839438263</c:v>
                </c:pt>
                <c:pt idx="8">
                  <c:v>230.2876076165895</c:v>
                </c:pt>
                <c:pt idx="9">
                  <c:v>258.45715183721643</c:v>
                </c:pt>
                <c:pt idx="10">
                  <c:v>232.66054985102099</c:v>
                </c:pt>
              </c:numCache>
            </c:numRef>
          </c:val>
          <c:smooth val="0"/>
          <c:extLst>
            <c:ext xmlns:c16="http://schemas.microsoft.com/office/drawing/2014/chart" uri="{C3380CC4-5D6E-409C-BE32-E72D297353CC}">
              <c16:uniqueId val="{00000006-C6A0-4963-B2FE-D73517A2F349}"/>
            </c:ext>
          </c:extLst>
        </c:ser>
        <c:ser>
          <c:idx val="6"/>
          <c:order val="4"/>
          <c:tx>
            <c:strRef>
              <c:f>'Figure 3.1.6'!$B$7</c:f>
              <c:strCache>
                <c:ptCount val="1"/>
                <c:pt idx="0">
                  <c:v>Loan portfolio: Group 3</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3.1.6'!$C$7:$M$7</c:f>
              <c:numCache>
                <c:formatCode>0.00</c:formatCode>
                <c:ptCount val="11"/>
                <c:pt idx="0">
                  <c:v>104.54126207634408</c:v>
                </c:pt>
                <c:pt idx="1">
                  <c:v>107.84980596005987</c:v>
                </c:pt>
                <c:pt idx="2">
                  <c:v>119.41162766495499</c:v>
                </c:pt>
                <c:pt idx="3">
                  <c:v>132.94395549942627</c:v>
                </c:pt>
                <c:pt idx="4">
                  <c:v>137.42443114718159</c:v>
                </c:pt>
                <c:pt idx="5">
                  <c:v>130.21760723433184</c:v>
                </c:pt>
                <c:pt idx="6">
                  <c:v>132.43687309374147</c:v>
                </c:pt>
                <c:pt idx="7">
                  <c:v>139.54513400211914</c:v>
                </c:pt>
                <c:pt idx="8">
                  <c:v>138.88123506013986</c:v>
                </c:pt>
                <c:pt idx="9">
                  <c:v>141.96249454028796</c:v>
                </c:pt>
                <c:pt idx="10">
                  <c:v>158.43895397346967</c:v>
                </c:pt>
              </c:numCache>
            </c:numRef>
          </c:val>
          <c:smooth val="0"/>
          <c:extLst>
            <c:ext xmlns:c16="http://schemas.microsoft.com/office/drawing/2014/chart" uri="{C3380CC4-5D6E-409C-BE32-E72D297353CC}">
              <c16:uniqueId val="{00000007-C6A0-4963-B2FE-D73517A2F349}"/>
            </c:ext>
          </c:extLst>
        </c:ser>
        <c:ser>
          <c:idx val="2"/>
          <c:order val="5"/>
          <c:tx>
            <c:strRef>
              <c:f>'Figure 3.1.6'!$B$12</c:f>
              <c:strCache>
                <c:ptCount val="1"/>
                <c:pt idx="0">
                  <c:v>Highly liquid assets: Group 3</c:v>
                </c:pt>
              </c:strCache>
            </c:strRef>
          </c:tx>
          <c:spPr>
            <a:ln w="25400">
              <a:solidFill>
                <a:srgbClr val="FF99CC"/>
              </a:solidFill>
              <a:prstDash val="solid"/>
            </a:ln>
          </c:spPr>
          <c:marker>
            <c:symbol val="circle"/>
            <c:size val="5"/>
            <c:spPr>
              <a:solidFill>
                <a:srgbClr val="FF99CC"/>
              </a:solidFill>
              <a:ln>
                <a:solidFill>
                  <a:srgbClr val="FF99CC"/>
                </a:solidFill>
                <a:prstDash val="solid"/>
              </a:ln>
            </c:spPr>
          </c:marker>
          <c:cat>
            <c:strRef>
              <c:f>'Figure 3.1.6'!$C$4:$M$4</c:f>
              <c:strCache>
                <c:ptCount val="11"/>
                <c:pt idx="0">
                  <c:v>1qtr.08</c:v>
                </c:pt>
                <c:pt idx="1">
                  <c:v>2qtr.08</c:v>
                </c:pt>
                <c:pt idx="2">
                  <c:v>3qtr.08</c:v>
                </c:pt>
                <c:pt idx="3">
                  <c:v>4qtr.08</c:v>
                </c:pt>
                <c:pt idx="4">
                  <c:v>1qtr.09</c:v>
                </c:pt>
                <c:pt idx="5">
                  <c:v>2qtr.09</c:v>
                </c:pt>
                <c:pt idx="6">
                  <c:v>3qtr.09</c:v>
                </c:pt>
                <c:pt idx="7">
                  <c:v>4qtr.09</c:v>
                </c:pt>
                <c:pt idx="8">
                  <c:v>1qtr.10</c:v>
                </c:pt>
                <c:pt idx="9">
                  <c:v>2qtr.10</c:v>
                </c:pt>
                <c:pt idx="10">
                  <c:v>3qtr.10</c:v>
                </c:pt>
              </c:strCache>
            </c:strRef>
          </c:cat>
          <c:val>
            <c:numRef>
              <c:f>'Figure 3.1.6'!$C$12:$M$12</c:f>
              <c:numCache>
                <c:formatCode>0.00</c:formatCode>
                <c:ptCount val="11"/>
                <c:pt idx="0">
                  <c:v>129.98782711293978</c:v>
                </c:pt>
                <c:pt idx="1">
                  <c:v>97.319316547137859</c:v>
                </c:pt>
                <c:pt idx="2">
                  <c:v>115.5575380631025</c:v>
                </c:pt>
                <c:pt idx="3">
                  <c:v>141.46658717319681</c:v>
                </c:pt>
                <c:pt idx="4">
                  <c:v>185.26479016079179</c:v>
                </c:pt>
                <c:pt idx="5">
                  <c:v>200.65419893703728</c:v>
                </c:pt>
                <c:pt idx="6">
                  <c:v>207.25789301943328</c:v>
                </c:pt>
                <c:pt idx="7">
                  <c:v>195.84499125072767</c:v>
                </c:pt>
                <c:pt idx="8">
                  <c:v>239.82440632396492</c:v>
                </c:pt>
                <c:pt idx="9">
                  <c:v>205.17596909604578</c:v>
                </c:pt>
                <c:pt idx="10">
                  <c:v>182.51888662590673</c:v>
                </c:pt>
              </c:numCache>
            </c:numRef>
          </c:val>
          <c:smooth val="0"/>
          <c:extLst>
            <c:ext xmlns:c16="http://schemas.microsoft.com/office/drawing/2014/chart" uri="{C3380CC4-5D6E-409C-BE32-E72D297353CC}">
              <c16:uniqueId val="{00000008-C6A0-4963-B2FE-D73517A2F349}"/>
            </c:ext>
          </c:extLst>
        </c:ser>
        <c:dLbls>
          <c:showLegendKey val="0"/>
          <c:showVal val="0"/>
          <c:showCatName val="0"/>
          <c:showSerName val="0"/>
          <c:showPercent val="0"/>
          <c:showBubbleSize val="0"/>
        </c:dLbls>
        <c:marker val="1"/>
        <c:smooth val="0"/>
        <c:axId val="556661656"/>
        <c:axId val="1"/>
      </c:lineChart>
      <c:catAx>
        <c:axId val="55666165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en-US"/>
                  <a:t>index, 4</a:t>
                </a:r>
                <a:r>
                  <a:rPr lang="ru-RU"/>
                  <a:t>кв.2007=100</a:t>
                </a:r>
              </a:p>
            </c:rich>
          </c:tx>
          <c:layout>
            <c:manualLayout>
              <c:xMode val="edge"/>
              <c:yMode val="edge"/>
              <c:x val="1.1682151556248271E-2"/>
              <c:y val="6.18560339532026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61656"/>
        <c:crosses val="autoZero"/>
        <c:crossBetween val="between"/>
        <c:majorUnit val="50"/>
        <c:minorUnit val="10"/>
      </c:valAx>
      <c:spPr>
        <a:solidFill>
          <a:srgbClr val="FFFFFF"/>
        </a:solidFill>
        <a:ln w="25400">
          <a:noFill/>
        </a:ln>
      </c:spPr>
    </c:plotArea>
    <c:legend>
      <c:legendPos val="b"/>
      <c:legendEntry>
        <c:idx val="0"/>
        <c:delete val="1"/>
      </c:legendEntry>
      <c:legendEntry>
        <c:idx val="1"/>
        <c:delete val="1"/>
      </c:legendEntry>
      <c:legendEntry>
        <c:idx val="2"/>
        <c:delete val="1"/>
      </c:legendEntry>
      <c:layout>
        <c:manualLayout>
          <c:xMode val="edge"/>
          <c:yMode val="edge"/>
          <c:wMode val="edge"/>
          <c:hMode val="edge"/>
          <c:x val="1.2853470437017995E-2"/>
          <c:y val="0.7744698721170491"/>
          <c:w val="1"/>
          <c:h val="0.987236276316524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47875354107649"/>
          <c:y val="5.3231939163498096E-2"/>
          <c:w val="0.85835694050991507"/>
          <c:h val="0.81749049429657794"/>
        </c:manualLayout>
      </c:layout>
      <c:barChart>
        <c:barDir val="col"/>
        <c:grouping val="clustered"/>
        <c:varyColors val="0"/>
        <c:ser>
          <c:idx val="0"/>
          <c:order val="0"/>
          <c:tx>
            <c:strRef>
              <c:f>'Figure 3.1.7.'!$D$4</c:f>
              <c:strCache>
                <c:ptCount val="1"/>
                <c:pt idx="0">
                  <c:v>01.10.2008</c:v>
                </c:pt>
              </c:strCache>
            </c:strRef>
          </c:tx>
          <c:spPr>
            <a:solidFill>
              <a:srgbClr val="3366FF"/>
            </a:solidFill>
            <a:ln w="25400">
              <a:noFill/>
            </a:ln>
          </c:spPr>
          <c:invertIfNegative val="0"/>
          <c:cat>
            <c:multiLvlStrRef>
              <c:f>'Figure 3.1.7.'!$B$5:$C$15</c:f>
              <c:multiLvlStrCache>
                <c:ptCount val="11"/>
                <c:lvl>
                  <c:pt idx="0">
                    <c:v>Group 1</c:v>
                  </c:pt>
                  <c:pt idx="1">
                    <c:v>Group 2</c:v>
                  </c:pt>
                  <c:pt idx="2">
                    <c:v>Group 3</c:v>
                  </c:pt>
                  <c:pt idx="4">
                    <c:v>Group 1</c:v>
                  </c:pt>
                  <c:pt idx="5">
                    <c:v>Group 2</c:v>
                  </c:pt>
                  <c:pt idx="6">
                    <c:v>Group 3</c:v>
                  </c:pt>
                  <c:pt idx="8">
                    <c:v>Group 1</c:v>
                  </c:pt>
                  <c:pt idx="9">
                    <c:v>Group 2</c:v>
                  </c:pt>
                  <c:pt idx="10">
                    <c:v>Group 3</c:v>
                  </c:pt>
                </c:lvl>
                <c:lvl>
                  <c:pt idx="0">
                    <c:v>Earning assets (percentage in total assets, %)</c:v>
                  </c:pt>
                  <c:pt idx="4">
                    <c:v>ROA, %</c:v>
                  </c:pt>
                  <c:pt idx="8">
                    <c:v>Interest rate spread</c:v>
                  </c:pt>
                </c:lvl>
              </c:multiLvlStrCache>
            </c:multiLvlStrRef>
          </c:cat>
          <c:val>
            <c:numRef>
              <c:f>'Figure 3.1.7.'!$D$5:$D$15</c:f>
              <c:numCache>
                <c:formatCode>0.00</c:formatCode>
                <c:ptCount val="11"/>
                <c:pt idx="0">
                  <c:v>88.03812124275332</c:v>
                </c:pt>
                <c:pt idx="1">
                  <c:v>88.226439124060789</c:v>
                </c:pt>
                <c:pt idx="2">
                  <c:v>88.241086187908991</c:v>
                </c:pt>
                <c:pt idx="4">
                  <c:v>1.5413817685481599</c:v>
                </c:pt>
                <c:pt idx="5">
                  <c:v>0.92469775575955981</c:v>
                </c:pt>
                <c:pt idx="6">
                  <c:v>1.1506622234235004</c:v>
                </c:pt>
                <c:pt idx="8">
                  <c:v>9.0468060823146086</c:v>
                </c:pt>
                <c:pt idx="9">
                  <c:v>8.9351910761363307</c:v>
                </c:pt>
                <c:pt idx="10">
                  <c:v>8.3379091112102266</c:v>
                </c:pt>
              </c:numCache>
            </c:numRef>
          </c:val>
          <c:extLst>
            <c:ext xmlns:c16="http://schemas.microsoft.com/office/drawing/2014/chart" uri="{C3380CC4-5D6E-409C-BE32-E72D297353CC}">
              <c16:uniqueId val="{00000000-3FFE-486F-9CF2-C8E50E18B747}"/>
            </c:ext>
          </c:extLst>
        </c:ser>
        <c:ser>
          <c:idx val="1"/>
          <c:order val="1"/>
          <c:tx>
            <c:strRef>
              <c:f>'Figure 3.1.7.'!$E$4</c:f>
              <c:strCache>
                <c:ptCount val="1"/>
                <c:pt idx="0">
                  <c:v>01.10.2009</c:v>
                </c:pt>
              </c:strCache>
            </c:strRef>
          </c:tx>
          <c:spPr>
            <a:solidFill>
              <a:srgbClr val="FF6600"/>
            </a:solidFill>
            <a:ln w="25400">
              <a:noFill/>
            </a:ln>
          </c:spPr>
          <c:invertIfNegative val="0"/>
          <c:cat>
            <c:multiLvlStrRef>
              <c:f>'Figure 3.1.7.'!$B$5:$C$15</c:f>
              <c:multiLvlStrCache>
                <c:ptCount val="11"/>
                <c:lvl>
                  <c:pt idx="0">
                    <c:v>Group 1</c:v>
                  </c:pt>
                  <c:pt idx="1">
                    <c:v>Group 2</c:v>
                  </c:pt>
                  <c:pt idx="2">
                    <c:v>Group 3</c:v>
                  </c:pt>
                  <c:pt idx="4">
                    <c:v>Group 1</c:v>
                  </c:pt>
                  <c:pt idx="5">
                    <c:v>Group 2</c:v>
                  </c:pt>
                  <c:pt idx="6">
                    <c:v>Group 3</c:v>
                  </c:pt>
                  <c:pt idx="8">
                    <c:v>Group 1</c:v>
                  </c:pt>
                  <c:pt idx="9">
                    <c:v>Group 2</c:v>
                  </c:pt>
                  <c:pt idx="10">
                    <c:v>Group 3</c:v>
                  </c:pt>
                </c:lvl>
                <c:lvl>
                  <c:pt idx="0">
                    <c:v>Earning assets (percentage in total assets, %)</c:v>
                  </c:pt>
                  <c:pt idx="4">
                    <c:v>ROA, %</c:v>
                  </c:pt>
                  <c:pt idx="8">
                    <c:v>Interest rate spread</c:v>
                  </c:pt>
                </c:lvl>
              </c:multiLvlStrCache>
            </c:multiLvlStrRef>
          </c:cat>
          <c:val>
            <c:numRef>
              <c:f>'Figure 3.1.7.'!$E$5:$E$15</c:f>
              <c:numCache>
                <c:formatCode>0.00</c:formatCode>
                <c:ptCount val="11"/>
                <c:pt idx="0">
                  <c:v>77.811447570160638</c:v>
                </c:pt>
                <c:pt idx="1">
                  <c:v>87.057168985737135</c:v>
                </c:pt>
                <c:pt idx="2">
                  <c:v>84.959665982213451</c:v>
                </c:pt>
                <c:pt idx="4">
                  <c:v>-78.014322047237712</c:v>
                </c:pt>
                <c:pt idx="5">
                  <c:v>-0.56027135290651353</c:v>
                </c:pt>
                <c:pt idx="6">
                  <c:v>-23.504992830134995</c:v>
                </c:pt>
                <c:pt idx="8">
                  <c:v>0.32007428389226739</c:v>
                </c:pt>
                <c:pt idx="9">
                  <c:v>7.9894814370390934</c:v>
                </c:pt>
                <c:pt idx="10">
                  <c:v>10.852476388968219</c:v>
                </c:pt>
              </c:numCache>
            </c:numRef>
          </c:val>
          <c:extLst>
            <c:ext xmlns:c16="http://schemas.microsoft.com/office/drawing/2014/chart" uri="{C3380CC4-5D6E-409C-BE32-E72D297353CC}">
              <c16:uniqueId val="{00000001-3FFE-486F-9CF2-C8E50E18B747}"/>
            </c:ext>
          </c:extLst>
        </c:ser>
        <c:ser>
          <c:idx val="2"/>
          <c:order val="2"/>
          <c:tx>
            <c:strRef>
              <c:f>'Figure 3.1.7.'!$F$4</c:f>
              <c:strCache>
                <c:ptCount val="1"/>
                <c:pt idx="0">
                  <c:v>01.10.2010</c:v>
                </c:pt>
              </c:strCache>
            </c:strRef>
          </c:tx>
          <c:spPr>
            <a:solidFill>
              <a:srgbClr val="008000"/>
            </a:solidFill>
            <a:ln w="25400">
              <a:noFill/>
            </a:ln>
          </c:spPr>
          <c:invertIfNegative val="0"/>
          <c:cat>
            <c:multiLvlStrRef>
              <c:f>'Figure 3.1.7.'!$B$5:$C$15</c:f>
              <c:multiLvlStrCache>
                <c:ptCount val="11"/>
                <c:lvl>
                  <c:pt idx="0">
                    <c:v>Group 1</c:v>
                  </c:pt>
                  <c:pt idx="1">
                    <c:v>Group 2</c:v>
                  </c:pt>
                  <c:pt idx="2">
                    <c:v>Group 3</c:v>
                  </c:pt>
                  <c:pt idx="4">
                    <c:v>Group 1</c:v>
                  </c:pt>
                  <c:pt idx="5">
                    <c:v>Group 2</c:v>
                  </c:pt>
                  <c:pt idx="6">
                    <c:v>Group 3</c:v>
                  </c:pt>
                  <c:pt idx="8">
                    <c:v>Group 1</c:v>
                  </c:pt>
                  <c:pt idx="9">
                    <c:v>Group 2</c:v>
                  </c:pt>
                  <c:pt idx="10">
                    <c:v>Group 3</c:v>
                  </c:pt>
                </c:lvl>
                <c:lvl>
                  <c:pt idx="0">
                    <c:v>Earning assets (percentage in total assets, %)</c:v>
                  </c:pt>
                  <c:pt idx="4">
                    <c:v>ROA, %</c:v>
                  </c:pt>
                  <c:pt idx="8">
                    <c:v>Interest rate spread</c:v>
                  </c:pt>
                </c:lvl>
              </c:multiLvlStrCache>
            </c:multiLvlStrRef>
          </c:cat>
          <c:val>
            <c:numRef>
              <c:f>'Figure 3.1.7.'!$F$5:$F$15</c:f>
              <c:numCache>
                <c:formatCode>0.00</c:formatCode>
                <c:ptCount val="11"/>
                <c:pt idx="0">
                  <c:v>56.817615938470198</c:v>
                </c:pt>
                <c:pt idx="1">
                  <c:v>79.672509611361448</c:v>
                </c:pt>
                <c:pt idx="2">
                  <c:v>75.021264141466688</c:v>
                </c:pt>
                <c:pt idx="4">
                  <c:v>53.381230147518664</c:v>
                </c:pt>
                <c:pt idx="5">
                  <c:v>0.2204953312772488</c:v>
                </c:pt>
                <c:pt idx="6">
                  <c:v>12.339280160932921</c:v>
                </c:pt>
                <c:pt idx="8">
                  <c:v>-2.4888627321560914</c:v>
                </c:pt>
                <c:pt idx="9">
                  <c:v>6.6731202031075352</c:v>
                </c:pt>
                <c:pt idx="10">
                  <c:v>9.5621294142345548</c:v>
                </c:pt>
              </c:numCache>
            </c:numRef>
          </c:val>
          <c:extLst>
            <c:ext xmlns:c16="http://schemas.microsoft.com/office/drawing/2014/chart" uri="{C3380CC4-5D6E-409C-BE32-E72D297353CC}">
              <c16:uniqueId val="{00000002-3FFE-486F-9CF2-C8E50E18B747}"/>
            </c:ext>
          </c:extLst>
        </c:ser>
        <c:dLbls>
          <c:showLegendKey val="0"/>
          <c:showVal val="0"/>
          <c:showCatName val="0"/>
          <c:showSerName val="0"/>
          <c:showPercent val="0"/>
          <c:showBubbleSize val="0"/>
        </c:dLbls>
        <c:gapWidth val="150"/>
        <c:axId val="556657392"/>
        <c:axId val="1"/>
      </c:barChart>
      <c:catAx>
        <c:axId val="55665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
          <c:min val="-1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164305949008499E-2"/>
              <c:y val="0.43346007604562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57392"/>
        <c:crosses val="autoZero"/>
        <c:crossBetween val="between"/>
        <c:majorUnit val="40"/>
      </c:valAx>
    </c:plotArea>
    <c:legend>
      <c:legendPos val="r"/>
      <c:layout>
        <c:manualLayout>
          <c:xMode val="edge"/>
          <c:yMode val="edge"/>
          <c:wMode val="edge"/>
          <c:hMode val="edge"/>
          <c:x val="0.10481586402266289"/>
          <c:y val="0.88212927756653992"/>
          <c:w val="0.98583569405099147"/>
          <c:h val="0.9885931558935361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67621131741214"/>
          <c:y val="5.7851239669421489E-2"/>
          <c:w val="0.8760575429928793"/>
          <c:h val="0.68595041322314054"/>
        </c:manualLayout>
      </c:layout>
      <c:areaChart>
        <c:grouping val="standard"/>
        <c:varyColors val="0"/>
        <c:ser>
          <c:idx val="0"/>
          <c:order val="0"/>
          <c:tx>
            <c:v>inter-quartile range</c:v>
          </c:tx>
          <c:spPr>
            <a:solidFill>
              <a:srgbClr val="3366FF"/>
            </a:solidFill>
            <a:ln w="25400">
              <a:noFill/>
            </a:ln>
          </c:spPr>
          <c:cat>
            <c:strRef>
              <c:f>'Figure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3.1.8'!$C$7:$R$7</c:f>
              <c:numCache>
                <c:formatCode>0.00</c:formatCode>
                <c:ptCount val="16"/>
                <c:pt idx="0">
                  <c:v>3.5980167379967685</c:v>
                </c:pt>
                <c:pt idx="1">
                  <c:v>4.2273976629974417</c:v>
                </c:pt>
                <c:pt idx="2">
                  <c:v>4.5497911042746813</c:v>
                </c:pt>
                <c:pt idx="3">
                  <c:v>4.1914756965431943</c:v>
                </c:pt>
                <c:pt idx="4">
                  <c:v>3.4595743636520355</c:v>
                </c:pt>
                <c:pt idx="5">
                  <c:v>3.6687331579130644</c:v>
                </c:pt>
                <c:pt idx="6">
                  <c:v>2.9808956657953956</c:v>
                </c:pt>
                <c:pt idx="7">
                  <c:v>2.6990956627443894</c:v>
                </c:pt>
                <c:pt idx="8">
                  <c:v>1.8047672215931743</c:v>
                </c:pt>
                <c:pt idx="9">
                  <c:v>2.5582668576565259</c:v>
                </c:pt>
                <c:pt idx="10">
                  <c:v>1.8578583195187193</c:v>
                </c:pt>
                <c:pt idx="11">
                  <c:v>2.3357465844466216</c:v>
                </c:pt>
                <c:pt idx="12">
                  <c:v>0.97099786804088517</c:v>
                </c:pt>
                <c:pt idx="13">
                  <c:v>1.5141098957522252</c:v>
                </c:pt>
                <c:pt idx="14">
                  <c:v>1.6108975606202078</c:v>
                </c:pt>
                <c:pt idx="15">
                  <c:v>1.7063251268074728</c:v>
                </c:pt>
              </c:numCache>
            </c:numRef>
          </c:val>
          <c:extLst>
            <c:ext xmlns:c16="http://schemas.microsoft.com/office/drawing/2014/chart" uri="{C3380CC4-5D6E-409C-BE32-E72D297353CC}">
              <c16:uniqueId val="{00000000-E3B0-4880-AB11-2906F11FE7C5}"/>
            </c:ext>
          </c:extLst>
        </c:ser>
        <c:ser>
          <c:idx val="1"/>
          <c:order val="1"/>
          <c:tx>
            <c:strRef>
              <c:f>'Figure 3.1.8'!$B$8</c:f>
              <c:strCache>
                <c:ptCount val="1"/>
                <c:pt idx="0">
                  <c:v>25-th percentile </c:v>
                </c:pt>
              </c:strCache>
            </c:strRef>
          </c:tx>
          <c:spPr>
            <a:solidFill>
              <a:srgbClr val="3366FF"/>
            </a:solidFill>
            <a:ln w="25400">
              <a:noFill/>
            </a:ln>
          </c:spPr>
          <c:cat>
            <c:strRef>
              <c:f>'Figure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3.1.8'!$C$8:$R$8</c:f>
              <c:numCache>
                <c:formatCode>0.00</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pt idx="8">
                  <c:v>0.49485466440850423</c:v>
                </c:pt>
                <c:pt idx="9">
                  <c:v>-0.59271650633260942</c:v>
                </c:pt>
                <c:pt idx="10">
                  <c:v>-0.80498198622981543</c:v>
                </c:pt>
                <c:pt idx="11">
                  <c:v>-1.099926291873119</c:v>
                </c:pt>
                <c:pt idx="12">
                  <c:v>6.7728681503924276E-2</c:v>
                </c:pt>
                <c:pt idx="13">
                  <c:v>-0.54062021855616416</c:v>
                </c:pt>
                <c:pt idx="14">
                  <c:v>-0.72895151036082195</c:v>
                </c:pt>
                <c:pt idx="15">
                  <c:v>-0.78948399736678765</c:v>
                </c:pt>
              </c:numCache>
            </c:numRef>
          </c:val>
          <c:extLst>
            <c:ext xmlns:c16="http://schemas.microsoft.com/office/drawing/2014/chart" uri="{C3380CC4-5D6E-409C-BE32-E72D297353CC}">
              <c16:uniqueId val="{00000001-E3B0-4880-AB11-2906F11FE7C5}"/>
            </c:ext>
          </c:extLst>
        </c:ser>
        <c:ser>
          <c:idx val="3"/>
          <c:order val="3"/>
          <c:spPr>
            <a:solidFill>
              <a:srgbClr val="FFFFFF"/>
            </a:solidFill>
            <a:ln w="25400">
              <a:noFill/>
            </a:ln>
          </c:spPr>
          <c:cat>
            <c:strRef>
              <c:f>'Figure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3.1.8'!$C$9:$R$9</c:f>
              <c:numCache>
                <c:formatCode>General</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numCache>
            </c:numRef>
          </c:val>
          <c:extLst>
            <c:ext xmlns:c16="http://schemas.microsoft.com/office/drawing/2014/chart" uri="{C3380CC4-5D6E-409C-BE32-E72D297353CC}">
              <c16:uniqueId val="{00000002-E3B0-4880-AB11-2906F11FE7C5}"/>
            </c:ext>
          </c:extLst>
        </c:ser>
        <c:dLbls>
          <c:showLegendKey val="0"/>
          <c:showVal val="0"/>
          <c:showCatName val="0"/>
          <c:showSerName val="0"/>
          <c:showPercent val="0"/>
          <c:showBubbleSize val="0"/>
        </c:dLbls>
        <c:axId val="556675760"/>
        <c:axId val="1"/>
      </c:areaChart>
      <c:lineChart>
        <c:grouping val="standard"/>
        <c:varyColors val="0"/>
        <c:ser>
          <c:idx val="2"/>
          <c:order val="2"/>
          <c:tx>
            <c:strRef>
              <c:f>'Figure 3.1.8'!$B$5</c:f>
              <c:strCache>
                <c:ptCount val="1"/>
                <c:pt idx="0">
                  <c:v>mean</c:v>
                </c:pt>
              </c:strCache>
            </c:strRef>
          </c:tx>
          <c:marker>
            <c:symbol val="none"/>
          </c:marker>
          <c:cat>
            <c:strRef>
              <c:f>'Figure 3.1.8'!$C$4:$R$4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3.1.8'!$C$5:$R$5</c:f>
              <c:numCache>
                <c:formatCode>0.00</c:formatCode>
                <c:ptCount val="16"/>
                <c:pt idx="0">
                  <c:v>2.9638971593382801</c:v>
                </c:pt>
                <c:pt idx="1">
                  <c:v>3.0137179285074951</c:v>
                </c:pt>
                <c:pt idx="2">
                  <c:v>3.1171005967290655</c:v>
                </c:pt>
                <c:pt idx="3">
                  <c:v>3.1803173145192756</c:v>
                </c:pt>
                <c:pt idx="4">
                  <c:v>3.0293240165275939</c:v>
                </c:pt>
                <c:pt idx="5">
                  <c:v>2.5603873169442442</c:v>
                </c:pt>
                <c:pt idx="6">
                  <c:v>2.1410803848355302</c:v>
                </c:pt>
                <c:pt idx="7">
                  <c:v>1.8703108946712044</c:v>
                </c:pt>
                <c:pt idx="8">
                  <c:v>1.2666075822314486</c:v>
                </c:pt>
                <c:pt idx="9">
                  <c:v>1.0019217461775041</c:v>
                </c:pt>
                <c:pt idx="10">
                  <c:v>-1.3425339028363288</c:v>
                </c:pt>
                <c:pt idx="11">
                  <c:v>-2.4694433142663694</c:v>
                </c:pt>
                <c:pt idx="12">
                  <c:v>-3.5299858715874048</c:v>
                </c:pt>
                <c:pt idx="13">
                  <c:v>-2.63493498381668</c:v>
                </c:pt>
                <c:pt idx="14">
                  <c:v>-1.2141936249369107</c:v>
                </c:pt>
                <c:pt idx="15">
                  <c:v>1.389712752086167</c:v>
                </c:pt>
              </c:numCache>
            </c:numRef>
          </c:val>
          <c:smooth val="0"/>
          <c:extLst>
            <c:ext xmlns:c16="http://schemas.microsoft.com/office/drawing/2014/chart" uri="{C3380CC4-5D6E-409C-BE32-E72D297353CC}">
              <c16:uniqueId val="{00000003-E3B0-4880-AB11-2906F11FE7C5}"/>
            </c:ext>
          </c:extLst>
        </c:ser>
        <c:ser>
          <c:idx val="4"/>
          <c:order val="4"/>
          <c:tx>
            <c:strRef>
              <c:f>'Figure 3.1.8'!$B$6</c:f>
              <c:strCache>
                <c:ptCount val="1"/>
                <c:pt idx="0">
                  <c:v>median</c:v>
                </c:pt>
              </c:strCache>
            </c:strRef>
          </c:tx>
          <c:spPr>
            <a:ln w="12700">
              <a:solidFill>
                <a:srgbClr val="FFFF00"/>
              </a:solidFill>
              <a:prstDash val="solid"/>
            </a:ln>
          </c:spPr>
          <c:marker>
            <c:symbol val="diamond"/>
            <c:size val="4"/>
            <c:spPr>
              <a:solidFill>
                <a:srgbClr val="FFFF00"/>
              </a:solidFill>
              <a:ln>
                <a:solidFill>
                  <a:srgbClr val="FFFF00"/>
                </a:solidFill>
                <a:prstDash val="solid"/>
              </a:ln>
            </c:spPr>
          </c:marker>
          <c:val>
            <c:numRef>
              <c:f>'Figure 3.1.8'!$C$6:$R$6</c:f>
              <c:numCache>
                <c:formatCode>0.00</c:formatCode>
                <c:ptCount val="16"/>
                <c:pt idx="0">
                  <c:v>2.3776196130044727</c:v>
                </c:pt>
                <c:pt idx="1">
                  <c:v>2.818612465829363</c:v>
                </c:pt>
                <c:pt idx="2">
                  <c:v>2.9879415540136907</c:v>
                </c:pt>
                <c:pt idx="3">
                  <c:v>2.5678711043882707</c:v>
                </c:pt>
                <c:pt idx="4">
                  <c:v>2.8266447137455764</c:v>
                </c:pt>
                <c:pt idx="5">
                  <c:v>2.2909223846295332</c:v>
                </c:pt>
                <c:pt idx="6">
                  <c:v>1.7760627167262708</c:v>
                </c:pt>
                <c:pt idx="7">
                  <c:v>1.4863018974627986</c:v>
                </c:pt>
                <c:pt idx="8">
                  <c:v>0.73021964242013848</c:v>
                </c:pt>
                <c:pt idx="9">
                  <c:v>0.4160859366392301</c:v>
                </c:pt>
                <c:pt idx="10">
                  <c:v>0.26319603004471936</c:v>
                </c:pt>
                <c:pt idx="11">
                  <c:v>0.1040041852877103</c:v>
                </c:pt>
                <c:pt idx="12">
                  <c:v>0.23660290379524337</c:v>
                </c:pt>
                <c:pt idx="13">
                  <c:v>0.23881514854167105</c:v>
                </c:pt>
                <c:pt idx="14">
                  <c:v>0.28869573731268611</c:v>
                </c:pt>
                <c:pt idx="15">
                  <c:v>0.32460670504978983</c:v>
                </c:pt>
              </c:numCache>
            </c:numRef>
          </c:val>
          <c:smooth val="0"/>
          <c:extLst>
            <c:ext xmlns:c16="http://schemas.microsoft.com/office/drawing/2014/chart" uri="{C3380CC4-5D6E-409C-BE32-E72D297353CC}">
              <c16:uniqueId val="{00000004-E3B0-4880-AB11-2906F11FE7C5}"/>
            </c:ext>
          </c:extLst>
        </c:ser>
        <c:dLbls>
          <c:showLegendKey val="0"/>
          <c:showVal val="0"/>
          <c:showCatName val="0"/>
          <c:showSerName val="0"/>
          <c:showPercent val="0"/>
          <c:showBubbleSize val="0"/>
        </c:dLbls>
        <c:marker val="1"/>
        <c:smooth val="0"/>
        <c:axId val="556675760"/>
        <c:axId val="1"/>
      </c:lineChart>
      <c:catAx>
        <c:axId val="55667576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75760"/>
        <c:crosses val="autoZero"/>
        <c:crossBetween val="between"/>
      </c:valAx>
    </c:plotArea>
    <c:legend>
      <c:legendPos val="r"/>
      <c:legendEntry>
        <c:idx val="1"/>
        <c:delete val="1"/>
      </c:legendEntry>
      <c:legendEntry>
        <c:idx val="2"/>
        <c:delete val="1"/>
      </c:legendEntry>
      <c:layout>
        <c:manualLayout>
          <c:xMode val="edge"/>
          <c:yMode val="edge"/>
          <c:x val="7.8431587096209454E-2"/>
          <c:y val="0.86363636363636365"/>
          <c:w val="0.90476437971698753"/>
          <c:h val="0.123966942148760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44" l="0.7000000000000004" r="0.7000000000000004" t="0.75000000000000044" header="0.30000000000000021" footer="0.30000000000000021"/>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78778135048231"/>
          <c:y val="5.7851239669421489E-2"/>
          <c:w val="0.74276527331189712"/>
          <c:h val="0.68181818181818177"/>
        </c:manualLayout>
      </c:layout>
      <c:scatterChart>
        <c:scatterStyle val="lineMarker"/>
        <c:varyColors val="0"/>
        <c:ser>
          <c:idx val="0"/>
          <c:order val="0"/>
          <c:tx>
            <c:strRef>
              <c:f>'Figure 3.1.9'!$E$5</c:f>
              <c:strCache>
                <c:ptCount val="1"/>
                <c:pt idx="0">
                  <c:v>01.10.2009</c:v>
                </c:pt>
              </c:strCache>
            </c:strRef>
          </c:tx>
          <c:spPr>
            <a:ln w="28575">
              <a:noFill/>
            </a:ln>
          </c:spPr>
          <c:marker>
            <c:symbol val="diamond"/>
            <c:size val="6"/>
            <c:spPr>
              <a:solidFill>
                <a:srgbClr val="008000"/>
              </a:solidFill>
              <a:ln>
                <a:solidFill>
                  <a:srgbClr val="008000"/>
                </a:solidFill>
                <a:prstDash val="solid"/>
              </a:ln>
            </c:spPr>
          </c:marker>
          <c:trendline>
            <c:spPr>
              <a:ln w="25400">
                <a:solidFill>
                  <a:srgbClr val="00B050"/>
                </a:solidFill>
                <a:prstDash val="sysDash"/>
              </a:ln>
            </c:spPr>
            <c:trendlineType val="linear"/>
            <c:dispRSqr val="1"/>
            <c:dispEq val="0"/>
            <c:trendlineLbl>
              <c:layout>
                <c:manualLayout>
                  <c:xMode val="edge"/>
                  <c:yMode val="edge"/>
                  <c:x val="0.77491961414791"/>
                  <c:y val="0.15289256198347106"/>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'Figure 3.1.9'!$C$6:$C$29</c:f>
              <c:numCache>
                <c:formatCode>#\ ##0.0</c:formatCode>
                <c:ptCount val="24"/>
                <c:pt idx="0">
                  <c:v>2.5131912584355116</c:v>
                </c:pt>
                <c:pt idx="1">
                  <c:v>8.4319874175027927</c:v>
                </c:pt>
                <c:pt idx="2">
                  <c:v>13.441033454762657</c:v>
                </c:pt>
                <c:pt idx="3">
                  <c:v>0.64587029007013153</c:v>
                </c:pt>
                <c:pt idx="4">
                  <c:v>7.9957239946479453</c:v>
                </c:pt>
                <c:pt idx="5">
                  <c:v>6.7257207424822507</c:v>
                </c:pt>
                <c:pt idx="6">
                  <c:v>2.7320913889713605</c:v>
                </c:pt>
                <c:pt idx="7">
                  <c:v>20.811049521808634</c:v>
                </c:pt>
                <c:pt idx="8">
                  <c:v>17.633028243890543</c:v>
                </c:pt>
                <c:pt idx="9">
                  <c:v>9.5114784849744165</c:v>
                </c:pt>
                <c:pt idx="10">
                  <c:v>8.0344122482999722</c:v>
                </c:pt>
                <c:pt idx="11">
                  <c:v>23.834241156780458</c:v>
                </c:pt>
                <c:pt idx="12">
                  <c:v>21.223991901215893</c:v>
                </c:pt>
                <c:pt idx="13">
                  <c:v>34.664321760512948</c:v>
                </c:pt>
                <c:pt idx="14">
                  <c:v>36.676828310260191</c:v>
                </c:pt>
                <c:pt idx="15">
                  <c:v>32.755817348515897</c:v>
                </c:pt>
                <c:pt idx="16">
                  <c:v>17.888878803676722</c:v>
                </c:pt>
                <c:pt idx="17">
                  <c:v>12.55283541034602</c:v>
                </c:pt>
                <c:pt idx="18">
                  <c:v>13.388324130654503</c:v>
                </c:pt>
                <c:pt idx="19">
                  <c:v>18.415299453506908</c:v>
                </c:pt>
                <c:pt idx="20">
                  <c:v>25.648081066567922</c:v>
                </c:pt>
                <c:pt idx="21">
                  <c:v>62.947501334587884</c:v>
                </c:pt>
                <c:pt idx="22">
                  <c:v>60.013991608714832</c:v>
                </c:pt>
                <c:pt idx="23">
                  <c:v>23.266818403987966</c:v>
                </c:pt>
              </c:numCache>
            </c:numRef>
          </c:xVal>
          <c:yVal>
            <c:numRef>
              <c:f>'Figure 3.1.9'!$E$6:$E$29</c:f>
              <c:numCache>
                <c:formatCode>0.00</c:formatCode>
                <c:ptCount val="24"/>
                <c:pt idx="0">
                  <c:v>-0.30089706020830637</c:v>
                </c:pt>
                <c:pt idx="1">
                  <c:v>3.3208659308963857</c:v>
                </c:pt>
                <c:pt idx="2">
                  <c:v>0.63301959819984654</c:v>
                </c:pt>
                <c:pt idx="3">
                  <c:v>6.7880503666114089</c:v>
                </c:pt>
                <c:pt idx="4">
                  <c:v>9.6607363493569611</c:v>
                </c:pt>
                <c:pt idx="5">
                  <c:v>7.9989367488507828</c:v>
                </c:pt>
                <c:pt idx="6">
                  <c:v>7.0681272671082125</c:v>
                </c:pt>
                <c:pt idx="7">
                  <c:v>8.693530539303671</c:v>
                </c:pt>
                <c:pt idx="8">
                  <c:v>5.3140353874390174</c:v>
                </c:pt>
                <c:pt idx="9">
                  <c:v>3.6592158489461859</c:v>
                </c:pt>
                <c:pt idx="10">
                  <c:v>7.0140063536710855</c:v>
                </c:pt>
                <c:pt idx="11">
                  <c:v>10.924222994322864</c:v>
                </c:pt>
                <c:pt idx="12">
                  <c:v>7.5715925736273348</c:v>
                </c:pt>
                <c:pt idx="13">
                  <c:v>6.6616173937407916</c:v>
                </c:pt>
                <c:pt idx="14">
                  <c:v>13.479139851534526</c:v>
                </c:pt>
                <c:pt idx="15">
                  <c:v>4.795677569863896</c:v>
                </c:pt>
                <c:pt idx="16">
                  <c:v>9.0689334344606181</c:v>
                </c:pt>
                <c:pt idx="17">
                  <c:v>11.059968664535559</c:v>
                </c:pt>
                <c:pt idx="18">
                  <c:v>1.8493634477134728</c:v>
                </c:pt>
                <c:pt idx="19">
                  <c:v>9.1836522189362526</c:v>
                </c:pt>
                <c:pt idx="20">
                  <c:v>3.0246897962253416</c:v>
                </c:pt>
                <c:pt idx="21">
                  <c:v>24.077150880003213</c:v>
                </c:pt>
                <c:pt idx="22">
                  <c:v>22.738632029078861</c:v>
                </c:pt>
                <c:pt idx="23">
                  <c:v>12.611092564124057</c:v>
                </c:pt>
              </c:numCache>
            </c:numRef>
          </c:yVal>
          <c:smooth val="0"/>
          <c:extLst>
            <c:ext xmlns:c16="http://schemas.microsoft.com/office/drawing/2014/chart" uri="{C3380CC4-5D6E-409C-BE32-E72D297353CC}">
              <c16:uniqueId val="{00000001-65CD-4358-BDE9-28C255C5A631}"/>
            </c:ext>
          </c:extLst>
        </c:ser>
        <c:ser>
          <c:idx val="1"/>
          <c:order val="1"/>
          <c:tx>
            <c:strRef>
              <c:f>'Figure 3.1.9'!$F$5</c:f>
              <c:strCache>
                <c:ptCount val="1"/>
                <c:pt idx="0">
                  <c:v>01.10.2010</c:v>
                </c:pt>
              </c:strCache>
            </c:strRef>
          </c:tx>
          <c:spPr>
            <a:ln w="28575">
              <a:noFill/>
            </a:ln>
          </c:spPr>
          <c:marker>
            <c:symbol val="square"/>
            <c:size val="4"/>
            <c:spPr>
              <a:solidFill>
                <a:srgbClr val="3366FF"/>
              </a:solidFill>
              <a:ln>
                <a:solidFill>
                  <a:srgbClr val="3366FF"/>
                </a:solidFill>
                <a:prstDash val="solid"/>
              </a:ln>
            </c:spPr>
          </c:marker>
          <c:trendline>
            <c:spPr>
              <a:ln w="25400">
                <a:solidFill>
                  <a:srgbClr val="002060"/>
                </a:solidFill>
                <a:prstDash val="sysDash"/>
              </a:ln>
            </c:spPr>
            <c:trendlineType val="linear"/>
            <c:dispRSqr val="1"/>
            <c:dispEq val="0"/>
            <c:trendlineLbl>
              <c:layout>
                <c:manualLayout>
                  <c:xMode val="edge"/>
                  <c:yMode val="edge"/>
                  <c:x val="0.45337620578778137"/>
                  <c:y val="0.22727272727272727"/>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'Figure 3.1.9'!$D$6:$D$29</c:f>
              <c:numCache>
                <c:formatCode>#\ ##0.0</c:formatCode>
                <c:ptCount val="24"/>
                <c:pt idx="0">
                  <c:v>0.70634554179150688</c:v>
                </c:pt>
                <c:pt idx="1">
                  <c:v>1.0637916815155932</c:v>
                </c:pt>
                <c:pt idx="2">
                  <c:v>1.6640461671763573</c:v>
                </c:pt>
                <c:pt idx="3">
                  <c:v>0.94473493813035359</c:v>
                </c:pt>
                <c:pt idx="4">
                  <c:v>5.6397562281958855</c:v>
                </c:pt>
                <c:pt idx="5">
                  <c:v>1.5409219824401206</c:v>
                </c:pt>
                <c:pt idx="6">
                  <c:v>3.2889794008604403</c:v>
                </c:pt>
                <c:pt idx="7">
                  <c:v>8.0961014034338561</c:v>
                </c:pt>
                <c:pt idx="8">
                  <c:v>9.2625828170011193</c:v>
                </c:pt>
                <c:pt idx="9">
                  <c:v>5.2584063312449265</c:v>
                </c:pt>
                <c:pt idx="10">
                  <c:v>31.124943474408628</c:v>
                </c:pt>
                <c:pt idx="11">
                  <c:v>12.105996591252097</c:v>
                </c:pt>
                <c:pt idx="12">
                  <c:v>14.871847735905225</c:v>
                </c:pt>
                <c:pt idx="13">
                  <c:v>23.921833427991807</c:v>
                </c:pt>
                <c:pt idx="14">
                  <c:v>36.039682763374628</c:v>
                </c:pt>
                <c:pt idx="15">
                  <c:v>16.421646724734824</c:v>
                </c:pt>
                <c:pt idx="16">
                  <c:v>10.511500738614457</c:v>
                </c:pt>
                <c:pt idx="17">
                  <c:v>6.8855604185743973</c:v>
                </c:pt>
                <c:pt idx="18">
                  <c:v>6.5948177734360387</c:v>
                </c:pt>
                <c:pt idx="19">
                  <c:v>12.399283040322679</c:v>
                </c:pt>
                <c:pt idx="20">
                  <c:v>20.919729898515449</c:v>
                </c:pt>
                <c:pt idx="21">
                  <c:v>22.550553049863346</c:v>
                </c:pt>
                <c:pt idx="22">
                  <c:v>0.65784383808754787</c:v>
                </c:pt>
                <c:pt idx="23">
                  <c:v>10.496910426940683</c:v>
                </c:pt>
              </c:numCache>
            </c:numRef>
          </c:xVal>
          <c:yVal>
            <c:numRef>
              <c:f>'Figure 3.1.9'!$F$6:$F$29</c:f>
              <c:numCache>
                <c:formatCode>0.00</c:formatCode>
                <c:ptCount val="24"/>
                <c:pt idx="0">
                  <c:v>-2.9009509035253696</c:v>
                </c:pt>
                <c:pt idx="1">
                  <c:v>0.87113809480487969</c:v>
                </c:pt>
                <c:pt idx="2">
                  <c:v>-11.011394994918176</c:v>
                </c:pt>
                <c:pt idx="3">
                  <c:v>5.4666771896923176</c:v>
                </c:pt>
                <c:pt idx="4">
                  <c:v>8.3063182569912914</c:v>
                </c:pt>
                <c:pt idx="5">
                  <c:v>6.8697598386536027</c:v>
                </c:pt>
                <c:pt idx="6">
                  <c:v>4.9243697442022043</c:v>
                </c:pt>
                <c:pt idx="7">
                  <c:v>5.3249812259999905</c:v>
                </c:pt>
                <c:pt idx="8">
                  <c:v>6.7813652851491684</c:v>
                </c:pt>
                <c:pt idx="9">
                  <c:v>8.1938230894302908</c:v>
                </c:pt>
                <c:pt idx="10">
                  <c:v>6.6123892159164646</c:v>
                </c:pt>
                <c:pt idx="11">
                  <c:v>7.1065403027625234</c:v>
                </c:pt>
                <c:pt idx="12">
                  <c:v>8.2600086901748124</c:v>
                </c:pt>
                <c:pt idx="13">
                  <c:v>5.9618794559987434</c:v>
                </c:pt>
                <c:pt idx="14">
                  <c:v>25.261571384950663</c:v>
                </c:pt>
                <c:pt idx="15">
                  <c:v>4.0673757103120618</c:v>
                </c:pt>
                <c:pt idx="16">
                  <c:v>9.3466360325250335</c:v>
                </c:pt>
                <c:pt idx="17">
                  <c:v>6.7300935339735215</c:v>
                </c:pt>
                <c:pt idx="18">
                  <c:v>7.7154973327034391</c:v>
                </c:pt>
                <c:pt idx="19">
                  <c:v>8.8266624274612742</c:v>
                </c:pt>
                <c:pt idx="20">
                  <c:v>13.894202413477885</c:v>
                </c:pt>
                <c:pt idx="21">
                  <c:v>7.2460346643812512</c:v>
                </c:pt>
                <c:pt idx="22">
                  <c:v>17.923087557593664</c:v>
                </c:pt>
                <c:pt idx="23">
                  <c:v>11.651719174651575</c:v>
                </c:pt>
              </c:numCache>
            </c:numRef>
          </c:yVal>
          <c:smooth val="0"/>
          <c:extLst>
            <c:ext xmlns:c16="http://schemas.microsoft.com/office/drawing/2014/chart" uri="{C3380CC4-5D6E-409C-BE32-E72D297353CC}">
              <c16:uniqueId val="{00000003-65CD-4358-BDE9-28C255C5A631}"/>
            </c:ext>
          </c:extLst>
        </c:ser>
        <c:dLbls>
          <c:showLegendKey val="0"/>
          <c:showVal val="0"/>
          <c:showCatName val="0"/>
          <c:showSerName val="0"/>
          <c:showPercent val="0"/>
          <c:showBubbleSize val="0"/>
        </c:dLbls>
        <c:axId val="556669528"/>
        <c:axId val="1"/>
      </c:scatterChart>
      <c:valAx>
        <c:axId val="556669528"/>
        <c:scaling>
          <c:orientation val="minMax"/>
          <c:max val="6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Percentage of operating expenses in the total income</a:t>
                </a:r>
              </a:p>
            </c:rich>
          </c:tx>
          <c:layout>
            <c:manualLayout>
              <c:xMode val="edge"/>
              <c:yMode val="edge"/>
              <c:x val="0.24647374062165059"/>
              <c:y val="0.76859504132231404"/>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max val="30"/>
          <c:min val="-12"/>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Profitability Spread</a:t>
                </a:r>
              </a:p>
            </c:rich>
          </c:tx>
          <c:layout>
            <c:manualLayout>
              <c:xMode val="edge"/>
              <c:yMode val="edge"/>
              <c:x val="1.607717041800643E-2"/>
              <c:y val="0.1942148760330578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69528"/>
        <c:crosses val="autoZero"/>
        <c:crossBetween val="midCat"/>
        <c:majorUnit val="6"/>
      </c:valAx>
      <c:spPr>
        <a:solidFill>
          <a:srgbClr val="FFFFFF"/>
        </a:solidFill>
        <a:ln w="25400">
          <a:noFill/>
        </a:ln>
      </c:spPr>
    </c:plotArea>
    <c:legend>
      <c:legendPos val="r"/>
      <c:legendEntry>
        <c:idx val="2"/>
        <c:delete val="1"/>
      </c:legendEntry>
      <c:legendEntry>
        <c:idx val="3"/>
        <c:delete val="1"/>
      </c:legendEntry>
      <c:layout>
        <c:manualLayout>
          <c:xMode val="edge"/>
          <c:yMode val="edge"/>
          <c:wMode val="edge"/>
          <c:hMode val="edge"/>
          <c:x val="0.20257234726688103"/>
          <c:y val="0.87603305785123964"/>
          <c:w val="0.909967845659164"/>
          <c:h val="0.9752066115702479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74738571596417E-2"/>
          <c:y val="4.7457705670196089E-2"/>
          <c:w val="0.79684571631093659"/>
          <c:h val="0.47457705670196093"/>
        </c:manualLayout>
      </c:layout>
      <c:barChart>
        <c:barDir val="col"/>
        <c:grouping val="stacked"/>
        <c:varyColors val="0"/>
        <c:ser>
          <c:idx val="0"/>
          <c:order val="0"/>
          <c:tx>
            <c:strRef>
              <c:f>'Figure 3.1.10'!$B$6</c:f>
              <c:strCache>
                <c:ptCount val="1"/>
                <c:pt idx="0">
                  <c:v>Accrued interest income</c:v>
                </c:pt>
              </c:strCache>
            </c:strRef>
          </c:tx>
          <c:spPr>
            <a:solidFill>
              <a:srgbClr val="3366FF"/>
            </a:solidFill>
            <a:ln w="25400">
              <a:noFill/>
            </a:ln>
          </c:spPr>
          <c:invertIfNegative val="0"/>
          <c:cat>
            <c:multiLvlStrRef>
              <c:f>'Figure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Group 1 </c:v>
                  </c:pt>
                  <c:pt idx="4">
                    <c:v> Group 2 </c:v>
                  </c:pt>
                  <c:pt idx="8">
                    <c:v> Group 3 </c:v>
                  </c:pt>
                </c:lvl>
              </c:multiLvlStrCache>
            </c:multiLvlStrRef>
          </c:cat>
          <c:val>
            <c:numRef>
              <c:f>'Figure 3.1.10'!$C$6:$M$6</c:f>
              <c:numCache>
                <c:formatCode>_-* #\ ##0.0_р_._-;\-* #\ ##0.0_р_._-;_-* "-"??_р_._-;_-@_-</c:formatCode>
                <c:ptCount val="11"/>
                <c:pt idx="0">
                  <c:v>34.504365999999997</c:v>
                </c:pt>
                <c:pt idx="1">
                  <c:v>77.528385999999998</c:v>
                </c:pt>
                <c:pt idx="2">
                  <c:v>70.536112000000003</c:v>
                </c:pt>
                <c:pt idx="4">
                  <c:v>42.436632000000003</c:v>
                </c:pt>
                <c:pt idx="5">
                  <c:v>126.266637</c:v>
                </c:pt>
                <c:pt idx="6">
                  <c:v>204.141345</c:v>
                </c:pt>
                <c:pt idx="8">
                  <c:v>2.764249</c:v>
                </c:pt>
                <c:pt idx="9">
                  <c:v>4.2253109999999996</c:v>
                </c:pt>
                <c:pt idx="10">
                  <c:v>6.996893</c:v>
                </c:pt>
              </c:numCache>
            </c:numRef>
          </c:val>
          <c:extLst>
            <c:ext xmlns:c16="http://schemas.microsoft.com/office/drawing/2014/chart" uri="{C3380CC4-5D6E-409C-BE32-E72D297353CC}">
              <c16:uniqueId val="{00000000-5E4D-498B-A816-93DD40972562}"/>
            </c:ext>
          </c:extLst>
        </c:ser>
        <c:ser>
          <c:idx val="1"/>
          <c:order val="1"/>
          <c:tx>
            <c:strRef>
              <c:f>'Figure 3.1.10'!$B$7</c:f>
              <c:strCache>
                <c:ptCount val="1"/>
                <c:pt idx="0">
                  <c:v>Accrued income on loans and financial leasing to customers</c:v>
                </c:pt>
              </c:strCache>
            </c:strRef>
          </c:tx>
          <c:spPr>
            <a:solidFill>
              <a:srgbClr val="FF9900"/>
            </a:solidFill>
            <a:ln w="25400">
              <a:noFill/>
            </a:ln>
          </c:spPr>
          <c:invertIfNegative val="0"/>
          <c:cat>
            <c:multiLvlStrRef>
              <c:f>'Figure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Group 1 </c:v>
                  </c:pt>
                  <c:pt idx="4">
                    <c:v> Group 2 </c:v>
                  </c:pt>
                  <c:pt idx="8">
                    <c:v> Group 3 </c:v>
                  </c:pt>
                </c:lvl>
              </c:multiLvlStrCache>
            </c:multiLvlStrRef>
          </c:cat>
          <c:val>
            <c:numRef>
              <c:f>'Figure 3.1.10'!$C$7:$M$7</c:f>
              <c:numCache>
                <c:formatCode>_-* #\ ##0.0_р_._-;\-* #\ ##0.0_р_._-;_-* "-"??_р_._-;_-@_-</c:formatCode>
                <c:ptCount val="11"/>
                <c:pt idx="0">
                  <c:v>196.12465399999999</c:v>
                </c:pt>
                <c:pt idx="1">
                  <c:v>278.05327299999999</c:v>
                </c:pt>
                <c:pt idx="2">
                  <c:v>261.91207700000001</c:v>
                </c:pt>
                <c:pt idx="4">
                  <c:v>185.67597799999999</c:v>
                </c:pt>
                <c:pt idx="5">
                  <c:v>342.03307699999999</c:v>
                </c:pt>
                <c:pt idx="6">
                  <c:v>429.81984799999998</c:v>
                </c:pt>
                <c:pt idx="8">
                  <c:v>6.9351330000000004</c:v>
                </c:pt>
                <c:pt idx="9">
                  <c:v>15.563967999999999</c:v>
                </c:pt>
                <c:pt idx="10">
                  <c:v>22.145240999999999</c:v>
                </c:pt>
              </c:numCache>
            </c:numRef>
          </c:val>
          <c:extLst>
            <c:ext xmlns:c16="http://schemas.microsoft.com/office/drawing/2014/chart" uri="{C3380CC4-5D6E-409C-BE32-E72D297353CC}">
              <c16:uniqueId val="{00000001-5E4D-498B-A816-93DD40972562}"/>
            </c:ext>
          </c:extLst>
        </c:ser>
        <c:dLbls>
          <c:showLegendKey val="0"/>
          <c:showVal val="0"/>
          <c:showCatName val="0"/>
          <c:showSerName val="0"/>
          <c:showPercent val="0"/>
          <c:showBubbleSize val="0"/>
        </c:dLbls>
        <c:gapWidth val="150"/>
        <c:overlap val="100"/>
        <c:axId val="3"/>
        <c:axId val="4"/>
      </c:barChart>
      <c:lineChart>
        <c:grouping val="standard"/>
        <c:varyColors val="0"/>
        <c:ser>
          <c:idx val="3"/>
          <c:order val="3"/>
          <c:tx>
            <c:strRef>
              <c:f>'Figure 3.1.10'!$B$9</c:f>
              <c:strCache>
                <c:ptCount val="1"/>
                <c:pt idx="0">
                  <c:v>Share of problem loans in the total loan portfolio, % (right axis)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multiLvlStrRef>
              <c:f>'Figure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Group 1 </c:v>
                  </c:pt>
                  <c:pt idx="4">
                    <c:v> Group 2 </c:v>
                  </c:pt>
                  <c:pt idx="8">
                    <c:v> Group 3 </c:v>
                  </c:pt>
                </c:lvl>
              </c:multiLvlStrCache>
            </c:multiLvlStrRef>
          </c:cat>
          <c:val>
            <c:numRef>
              <c:f>'Figure 3.1.10'!$C$9:$M$9</c:f>
              <c:numCache>
                <c:formatCode>_-* #\ ##0.0_р_._-;\-* #\ ##0.0_р_._-;_-* "-"??_р_._-;_-@_-</c:formatCode>
                <c:ptCount val="11"/>
                <c:pt idx="0">
                  <c:v>6.7830710230238198</c:v>
                </c:pt>
                <c:pt idx="1">
                  <c:v>72.252935902721575</c:v>
                </c:pt>
                <c:pt idx="2">
                  <c:v>67.345203787708016</c:v>
                </c:pt>
                <c:pt idx="4">
                  <c:v>12.346053686459705</c:v>
                </c:pt>
                <c:pt idx="5">
                  <c:v>27.968182790762814</c:v>
                </c:pt>
                <c:pt idx="6">
                  <c:v>38.548064205822442</c:v>
                </c:pt>
                <c:pt idx="8">
                  <c:v>7.7848724341842717</c:v>
                </c:pt>
                <c:pt idx="9">
                  <c:v>12.869885777888188</c:v>
                </c:pt>
                <c:pt idx="10">
                  <c:v>15.218083876943393</c:v>
                </c:pt>
              </c:numCache>
            </c:numRef>
          </c:val>
          <c:smooth val="0"/>
          <c:extLst>
            <c:ext xmlns:c16="http://schemas.microsoft.com/office/drawing/2014/chart" uri="{C3380CC4-5D6E-409C-BE32-E72D297353CC}">
              <c16:uniqueId val="{00000002-5E4D-498B-A816-93DD40972562}"/>
            </c:ext>
          </c:extLst>
        </c:ser>
        <c:dLbls>
          <c:showLegendKey val="0"/>
          <c:showVal val="0"/>
          <c:showCatName val="0"/>
          <c:showSerName val="0"/>
          <c:showPercent val="0"/>
          <c:showBubbleSize val="0"/>
        </c:dLbls>
        <c:marker val="1"/>
        <c:smooth val="0"/>
        <c:axId val="556647552"/>
        <c:axId val="1"/>
      </c:lineChart>
      <c:lineChart>
        <c:grouping val="standard"/>
        <c:varyColors val="0"/>
        <c:ser>
          <c:idx val="2"/>
          <c:order val="2"/>
          <c:tx>
            <c:strRef>
              <c:f>'Figure 3.1.10'!$B$8</c:f>
              <c:strCache>
                <c:ptCount val="1"/>
                <c:pt idx="0">
                  <c:v>Interest earning</c:v>
                </c:pt>
              </c:strCache>
            </c:strRef>
          </c:tx>
          <c:spPr>
            <a:ln w="28575">
              <a:noFill/>
            </a:ln>
          </c:spPr>
          <c:marker>
            <c:symbol val="circle"/>
            <c:size val="4"/>
            <c:spPr>
              <a:solidFill>
                <a:srgbClr val="003366"/>
              </a:solidFill>
              <a:ln>
                <a:solidFill>
                  <a:srgbClr val="003366"/>
                </a:solidFill>
                <a:prstDash val="solid"/>
              </a:ln>
            </c:spPr>
          </c:marker>
          <c:cat>
            <c:multiLvlStrRef>
              <c:f>'Figure 3.1.10'!$C$4:$M$5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Group 1 </c:v>
                  </c:pt>
                  <c:pt idx="4">
                    <c:v> Group 2 </c:v>
                  </c:pt>
                  <c:pt idx="8">
                    <c:v> Group 3 </c:v>
                  </c:pt>
                </c:lvl>
              </c:multiLvlStrCache>
            </c:multiLvlStrRef>
          </c:cat>
          <c:val>
            <c:numRef>
              <c:f>'Figure 3.1.10'!$C$8:$M$8</c:f>
              <c:numCache>
                <c:formatCode>_-* #\ ##0.0_р_._-;\-* #\ ##0.0_р_._-;_-* "-"??_р_._-;_-@_-</c:formatCode>
                <c:ptCount val="11"/>
                <c:pt idx="0">
                  <c:v>406.73638799999998</c:v>
                </c:pt>
                <c:pt idx="1">
                  <c:v>240.87390099999999</c:v>
                </c:pt>
                <c:pt idx="2">
                  <c:v>126.821332</c:v>
                </c:pt>
                <c:pt idx="4">
                  <c:v>645.63577599999996</c:v>
                </c:pt>
                <c:pt idx="5">
                  <c:v>710.29761900000005</c:v>
                </c:pt>
                <c:pt idx="6">
                  <c:v>583.49198100000001</c:v>
                </c:pt>
                <c:pt idx="8">
                  <c:v>43.485805999999997</c:v>
                </c:pt>
                <c:pt idx="9">
                  <c:v>54.282330000000002</c:v>
                </c:pt>
                <c:pt idx="10">
                  <c:v>53.818821</c:v>
                </c:pt>
              </c:numCache>
            </c:numRef>
          </c:val>
          <c:smooth val="0"/>
          <c:extLst>
            <c:ext xmlns:c16="http://schemas.microsoft.com/office/drawing/2014/chart" uri="{C3380CC4-5D6E-409C-BE32-E72D297353CC}">
              <c16:uniqueId val="{00000003-5E4D-498B-A816-93DD40972562}"/>
            </c:ext>
          </c:extLst>
        </c:ser>
        <c:dLbls>
          <c:showLegendKey val="0"/>
          <c:showVal val="0"/>
          <c:showCatName val="0"/>
          <c:showSerName val="0"/>
          <c:showPercent val="0"/>
          <c:showBubbleSize val="0"/>
        </c:dLbls>
        <c:marker val="1"/>
        <c:smooth val="0"/>
        <c:axId val="3"/>
        <c:axId val="4"/>
      </c:lineChart>
      <c:catAx>
        <c:axId val="55664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619329388560158E-3"/>
              <c:y val="0.261017305040259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475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5660935874139996"/>
              <c:y val="0.24067832198941233"/>
            </c:manualLayout>
          </c:layout>
          <c:overlay val="0"/>
          <c:spPr>
            <a:noFill/>
            <a:ln w="25400">
              <a:noFill/>
            </a:ln>
          </c:spPr>
        </c:title>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9.8619519345412941E-3"/>
          <c:y val="0.77966230743893583"/>
          <c:w val="0.98027802229340466"/>
          <c:h val="0.2101698393965826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2312312312312"/>
          <c:y val="5.0541516245487361E-2"/>
          <c:w val="0.81681681681681684"/>
          <c:h val="0.50180505415162457"/>
        </c:manualLayout>
      </c:layout>
      <c:areaChart>
        <c:grouping val="stacked"/>
        <c:varyColors val="0"/>
        <c:ser>
          <c:idx val="0"/>
          <c:order val="0"/>
          <c:tx>
            <c:strRef>
              <c:f>'Figure 3.2.1'!$B$7</c:f>
              <c:strCache>
                <c:ptCount val="1"/>
                <c:pt idx="0">
                  <c:v>25th percentile</c:v>
                </c:pt>
              </c:strCache>
            </c:strRef>
          </c:tx>
          <c:spPr>
            <a:noFill/>
            <a:ln w="25400">
              <a:noFill/>
            </a:ln>
          </c:spPr>
          <c:cat>
            <c:numRef>
              <c:f>'Figure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'Figure 3.2.1'!$C$7:$Q$7</c:f>
              <c:numCache>
                <c:formatCode>0.00</c:formatCode>
                <c:ptCount val="15"/>
                <c:pt idx="0">
                  <c:v>1.3314551964393961E-2</c:v>
                </c:pt>
                <c:pt idx="1">
                  <c:v>2.6941866519834434E-2</c:v>
                </c:pt>
                <c:pt idx="2">
                  <c:v>7.8057820503326658E-3</c:v>
                </c:pt>
                <c:pt idx="3">
                  <c:v>-3.863824422200407E-2</c:v>
                </c:pt>
                <c:pt idx="4">
                  <c:v>-5.3495905434038815E-2</c:v>
                </c:pt>
                <c:pt idx="5">
                  <c:v>-6.3653167612959693E-2</c:v>
                </c:pt>
                <c:pt idx="6">
                  <c:v>-2.6240511266857003E-2</c:v>
                </c:pt>
                <c:pt idx="7">
                  <c:v>-2.1752589540747491E-2</c:v>
                </c:pt>
                <c:pt idx="8">
                  <c:v>-1.6239855668978453E-2</c:v>
                </c:pt>
                <c:pt idx="9">
                  <c:v>-6.8722840908963134E-2</c:v>
                </c:pt>
                <c:pt idx="10">
                  <c:v>-3.3561189084461013E-2</c:v>
                </c:pt>
                <c:pt idx="11">
                  <c:v>-8.5374586525869212E-2</c:v>
                </c:pt>
                <c:pt idx="12">
                  <c:v>-2.1770386242181972E-2</c:v>
                </c:pt>
                <c:pt idx="13">
                  <c:v>-1.6105706356352167E-2</c:v>
                </c:pt>
                <c:pt idx="14">
                  <c:v>-3.7394400023899488E-2</c:v>
                </c:pt>
              </c:numCache>
            </c:numRef>
          </c:val>
          <c:extLst>
            <c:ext xmlns:c16="http://schemas.microsoft.com/office/drawing/2014/chart" uri="{C3380CC4-5D6E-409C-BE32-E72D297353CC}">
              <c16:uniqueId val="{00000000-FB73-4E5F-A0ED-BD7C2BECD92D}"/>
            </c:ext>
          </c:extLst>
        </c:ser>
        <c:ser>
          <c:idx val="1"/>
          <c:order val="1"/>
          <c:tx>
            <c:v>25 - 75th percentiles</c:v>
          </c:tx>
          <c:spPr>
            <a:solidFill>
              <a:srgbClr val="000080"/>
            </a:solidFill>
            <a:ln w="12700">
              <a:solidFill>
                <a:srgbClr val="000000"/>
              </a:solidFill>
              <a:prstDash val="solid"/>
            </a:ln>
          </c:spPr>
          <c:cat>
            <c:numRef>
              <c:f>'Figure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'Figure 3.2.1'!$C$8:$Q$8</c:f>
              <c:numCache>
                <c:formatCode>0.00</c:formatCode>
                <c:ptCount val="15"/>
                <c:pt idx="0">
                  <c:v>0.14035403486977827</c:v>
                </c:pt>
                <c:pt idx="1">
                  <c:v>0.29391818940045189</c:v>
                </c:pt>
                <c:pt idx="2">
                  <c:v>0.16584695183369558</c:v>
                </c:pt>
                <c:pt idx="3">
                  <c:v>0.16357320972053763</c:v>
                </c:pt>
                <c:pt idx="4">
                  <c:v>9.8721224317531275E-2</c:v>
                </c:pt>
                <c:pt idx="5">
                  <c:v>9.885661349475261E-2</c:v>
                </c:pt>
                <c:pt idx="6">
                  <c:v>0.13524695813362886</c:v>
                </c:pt>
                <c:pt idx="7">
                  <c:v>0.14674270172314718</c:v>
                </c:pt>
                <c:pt idx="8">
                  <c:v>0.1249272576791407</c:v>
                </c:pt>
                <c:pt idx="9">
                  <c:v>2.2615137983736155E-2</c:v>
                </c:pt>
                <c:pt idx="10">
                  <c:v>9.0802909037450086E-2</c:v>
                </c:pt>
                <c:pt idx="11">
                  <c:v>7.7960352164639701E-2</c:v>
                </c:pt>
                <c:pt idx="12">
                  <c:v>0.1402169252259835</c:v>
                </c:pt>
                <c:pt idx="13">
                  <c:v>9.7095621008285504E-2</c:v>
                </c:pt>
                <c:pt idx="14">
                  <c:v>0.15988740801221746</c:v>
                </c:pt>
              </c:numCache>
            </c:numRef>
          </c:val>
          <c:extLst>
            <c:ext xmlns:c16="http://schemas.microsoft.com/office/drawing/2014/chart" uri="{C3380CC4-5D6E-409C-BE32-E72D297353CC}">
              <c16:uniqueId val="{00000001-FB73-4E5F-A0ED-BD7C2BECD92D}"/>
            </c:ext>
          </c:extLst>
        </c:ser>
        <c:dLbls>
          <c:showLegendKey val="0"/>
          <c:showVal val="0"/>
          <c:showCatName val="0"/>
          <c:showSerName val="0"/>
          <c:showPercent val="0"/>
          <c:showBubbleSize val="0"/>
        </c:dLbls>
        <c:axId val="556666576"/>
        <c:axId val="1"/>
      </c:areaChart>
      <c:lineChart>
        <c:grouping val="standard"/>
        <c:varyColors val="0"/>
        <c:ser>
          <c:idx val="4"/>
          <c:order val="2"/>
          <c:tx>
            <c:strRef>
              <c:f>'Figure 3.2.1'!$B$5</c:f>
              <c:strCache>
                <c:ptCount val="1"/>
                <c:pt idx="0">
                  <c:v>Median</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numRef>
              <c:f>'Figure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'Figure 3.2.1'!$C$5:$Q$5</c:f>
              <c:numCache>
                <c:formatCode>0.00</c:formatCode>
                <c:ptCount val="15"/>
                <c:pt idx="0">
                  <c:v>6.4958716746328804E-2</c:v>
                </c:pt>
                <c:pt idx="1">
                  <c:v>0.20411767144464477</c:v>
                </c:pt>
                <c:pt idx="2">
                  <c:v>0.11702232613483876</c:v>
                </c:pt>
                <c:pt idx="3">
                  <c:v>3.1625791136684178E-2</c:v>
                </c:pt>
                <c:pt idx="4">
                  <c:v>3.2530082430597407E-3</c:v>
                </c:pt>
                <c:pt idx="5">
                  <c:v>4.0214582989470671E-3</c:v>
                </c:pt>
                <c:pt idx="6">
                  <c:v>9.9831352119525985E-3</c:v>
                </c:pt>
                <c:pt idx="7">
                  <c:v>2.988459711849023E-2</c:v>
                </c:pt>
                <c:pt idx="8">
                  <c:v>4.5014651608341838E-2</c:v>
                </c:pt>
                <c:pt idx="9">
                  <c:v>-2.3060371133210245E-2</c:v>
                </c:pt>
                <c:pt idx="10">
                  <c:v>9.672891533416772E-3</c:v>
                </c:pt>
                <c:pt idx="11">
                  <c:v>-7.6614351089051569E-3</c:v>
                </c:pt>
                <c:pt idx="12">
                  <c:v>1.640934291039009E-2</c:v>
                </c:pt>
                <c:pt idx="13">
                  <c:v>6.8953633379142953E-3</c:v>
                </c:pt>
                <c:pt idx="14">
                  <c:v>1.1317458778292711E-2</c:v>
                </c:pt>
              </c:numCache>
            </c:numRef>
          </c:val>
          <c:smooth val="1"/>
          <c:extLst>
            <c:ext xmlns:c16="http://schemas.microsoft.com/office/drawing/2014/chart" uri="{C3380CC4-5D6E-409C-BE32-E72D297353CC}">
              <c16:uniqueId val="{00000002-FB73-4E5F-A0ED-BD7C2BECD92D}"/>
            </c:ext>
          </c:extLst>
        </c:ser>
        <c:ser>
          <c:idx val="5"/>
          <c:order val="3"/>
          <c:tx>
            <c:strRef>
              <c:f>'Figure 3.2.1'!$B$6</c:f>
              <c:strCache>
                <c:ptCount val="1"/>
                <c:pt idx="0">
                  <c:v>Average</c:v>
                </c:pt>
              </c:strCache>
            </c:strRef>
          </c:tx>
          <c:spPr>
            <a:ln w="28575">
              <a:noFill/>
            </a:ln>
          </c:spPr>
          <c:marker>
            <c:symbol val="circle"/>
            <c:size val="6"/>
            <c:spPr>
              <a:solidFill>
                <a:srgbClr val="00FFFF"/>
              </a:solidFill>
              <a:ln>
                <a:solidFill>
                  <a:srgbClr val="00FFFF"/>
                </a:solidFill>
                <a:prstDash val="solid"/>
              </a:ln>
            </c:spPr>
          </c:marker>
          <c:cat>
            <c:numRef>
              <c:f>'Figure 3.2.1'!$C$4:$Q$4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'Figure 3.2.1'!$C$6:$Q$6</c:f>
              <c:numCache>
                <c:formatCode>0.00</c:formatCode>
                <c:ptCount val="15"/>
                <c:pt idx="0">
                  <c:v>7.7501561382259734E-2</c:v>
                </c:pt>
                <c:pt idx="1">
                  <c:v>0.25667318592805333</c:v>
                </c:pt>
                <c:pt idx="2">
                  <c:v>0.11509000727379123</c:v>
                </c:pt>
                <c:pt idx="3">
                  <c:v>0.10109947856205523</c:v>
                </c:pt>
                <c:pt idx="4">
                  <c:v>2.5433071324513674E-2</c:v>
                </c:pt>
                <c:pt idx="5">
                  <c:v>3.2282531723709804E-2</c:v>
                </c:pt>
                <c:pt idx="6">
                  <c:v>4.0540841888847622E-2</c:v>
                </c:pt>
                <c:pt idx="7">
                  <c:v>1.7550402997173669</c:v>
                </c:pt>
                <c:pt idx="8">
                  <c:v>8.1265002501115541E-2</c:v>
                </c:pt>
                <c:pt idx="9">
                  <c:v>7.1477805285307281E-3</c:v>
                </c:pt>
                <c:pt idx="10">
                  <c:v>3.6820014164233979E-2</c:v>
                </c:pt>
                <c:pt idx="11">
                  <c:v>-8.2517289904375183E-3</c:v>
                </c:pt>
                <c:pt idx="12">
                  <c:v>5.491853778537685E-2</c:v>
                </c:pt>
                <c:pt idx="13">
                  <c:v>6.6483864348179364E-2</c:v>
                </c:pt>
                <c:pt idx="14">
                  <c:v>0.1040546896744966</c:v>
                </c:pt>
              </c:numCache>
            </c:numRef>
          </c:val>
          <c:smooth val="0"/>
          <c:extLst>
            <c:ext xmlns:c16="http://schemas.microsoft.com/office/drawing/2014/chart" uri="{C3380CC4-5D6E-409C-BE32-E72D297353CC}">
              <c16:uniqueId val="{00000003-FB73-4E5F-A0ED-BD7C2BECD92D}"/>
            </c:ext>
          </c:extLst>
        </c:ser>
        <c:dLbls>
          <c:showLegendKey val="0"/>
          <c:showVal val="0"/>
          <c:showCatName val="0"/>
          <c:showSerName val="0"/>
          <c:showPercent val="0"/>
          <c:showBubbleSize val="0"/>
        </c:dLbls>
        <c:marker val="1"/>
        <c:smooth val="0"/>
        <c:axId val="556666576"/>
        <c:axId val="1"/>
      </c:lineChart>
      <c:dateAx>
        <c:axId val="55666657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Offset val="100"/>
        <c:baseTimeUnit val="months"/>
        <c:majorUnit val="3"/>
        <c:majorTimeUnit val="months"/>
        <c:minorUnit val="1"/>
        <c:minorTimeUnit val="months"/>
      </c:dateAx>
      <c:valAx>
        <c:axId val="1"/>
        <c:scaling>
          <c:orientation val="minMax"/>
          <c:max val="0.4"/>
          <c:min val="-0.1"/>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66576"/>
        <c:crosses val="autoZero"/>
        <c:crossBetween val="between"/>
        <c:majorUnit val="0.2"/>
        <c:minorUnit val="0.04"/>
      </c:valAx>
      <c:spPr>
        <a:solidFill>
          <a:srgbClr val="FFFFFF"/>
        </a:solidFill>
        <a:ln w="25400">
          <a:noFill/>
        </a:ln>
      </c:spPr>
    </c:plotArea>
    <c:legend>
      <c:legendPos val="b"/>
      <c:legendEntry>
        <c:idx val="1"/>
        <c:delete val="1"/>
      </c:legendEntry>
      <c:layout>
        <c:manualLayout>
          <c:xMode val="edge"/>
          <c:yMode val="edge"/>
          <c:x val="0.17417417417417416"/>
          <c:y val="0.84476534296028882"/>
          <c:w val="0.79579579579579585"/>
          <c:h val="0.1155234657039711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0E04-47F2-9B9A-031ABCC0A900}"/>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0E04-47F2-9B9A-031ABCC0A900}"/>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0E04-47F2-9B9A-031ABCC0A900}"/>
            </c:ext>
          </c:extLst>
        </c:ser>
        <c:dLbls>
          <c:showLegendKey val="0"/>
          <c:showVal val="0"/>
          <c:showCatName val="0"/>
          <c:showSerName val="0"/>
          <c:showPercent val="0"/>
          <c:showBubbleSize val="0"/>
        </c:dLbls>
        <c:gapWidth val="150"/>
        <c:axId val="556714464"/>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0E04-47F2-9B9A-031ABCC0A900}"/>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0E04-47F2-9B9A-031ABCC0A900}"/>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0E04-47F2-9B9A-031ABCC0A900}"/>
            </c:ext>
          </c:extLst>
        </c:ser>
        <c:dLbls>
          <c:showLegendKey val="0"/>
          <c:showVal val="0"/>
          <c:showCatName val="0"/>
          <c:showSerName val="0"/>
          <c:showPercent val="0"/>
          <c:showBubbleSize val="0"/>
        </c:dLbls>
        <c:marker val="1"/>
        <c:smooth val="0"/>
        <c:axId val="556714464"/>
        <c:axId val="1"/>
      </c:lineChart>
      <c:catAx>
        <c:axId val="55671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55671446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'Figure 3.2.2'!$B$5</c:f>
              <c:strCache>
                <c:ptCount val="1"/>
                <c:pt idx="0">
                  <c:v>Quality of loan portfolio - corporate sector</c:v>
                </c:pt>
              </c:strCache>
            </c:strRef>
          </c:tx>
          <c:spPr>
            <a:solidFill>
              <a:srgbClr val="993366"/>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C469-4F96-9369-C20E2139B5D4}"/>
            </c:ext>
          </c:extLst>
        </c:ser>
        <c:ser>
          <c:idx val="0"/>
          <c:order val="1"/>
          <c:tx>
            <c:strRef>
              <c:f>'Figure 3.2.2'!$B$6</c:f>
              <c:strCache>
                <c:ptCount val="1"/>
                <c:pt idx="0">
                  <c:v>Quality of loan portfolio - mortgage loans</c:v>
                </c:pt>
              </c:strCache>
            </c:strRef>
          </c:tx>
          <c:spPr>
            <a:solidFill>
              <a:srgbClr val="9999FF"/>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C469-4F96-9369-C20E2139B5D4}"/>
            </c:ext>
          </c:extLst>
        </c:ser>
        <c:ser>
          <c:idx val="5"/>
          <c:order val="2"/>
          <c:tx>
            <c:strRef>
              <c:f>'Figure 3.2.2'!$B$7</c:f>
              <c:strCache>
                <c:ptCount val="1"/>
                <c:pt idx="0">
                  <c:v>Quality of loan portfolio - consumer loans</c:v>
                </c:pt>
              </c:strCache>
            </c:strRef>
          </c:tx>
          <c:spPr>
            <a:solidFill>
              <a:srgbClr val="FF8080"/>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C469-4F96-9369-C20E2139B5D4}"/>
            </c:ext>
          </c:extLst>
        </c:ser>
        <c:dLbls>
          <c:showLegendKey val="0"/>
          <c:showVal val="0"/>
          <c:showCatName val="0"/>
          <c:showSerName val="0"/>
          <c:showPercent val="0"/>
          <c:showBubbleSize val="0"/>
        </c:dLbls>
        <c:gapWidth val="150"/>
        <c:axId val="556715776"/>
        <c:axId val="1"/>
      </c:barChart>
      <c:lineChart>
        <c:grouping val="standard"/>
        <c:varyColors val="0"/>
        <c:ser>
          <c:idx val="2"/>
          <c:order val="3"/>
          <c:tx>
            <c:strRef>
              <c:f>'Figure 3.2.2'!$B$8</c:f>
              <c:strCache>
                <c:ptCount val="1"/>
                <c:pt idx="0">
                  <c:v>Lending policy, legal entities</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C469-4F96-9369-C20E2139B5D4}"/>
            </c:ext>
          </c:extLst>
        </c:ser>
        <c:ser>
          <c:idx val="3"/>
          <c:order val="4"/>
          <c:tx>
            <c:strRef>
              <c:f>'Figure 3.2.2'!$B$9</c:f>
              <c:strCache>
                <c:ptCount val="1"/>
                <c:pt idx="0">
                  <c:v>Lending policy, individuals, mortgage loans</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C469-4F96-9369-C20E2139B5D4}"/>
            </c:ext>
          </c:extLst>
        </c:ser>
        <c:ser>
          <c:idx val="4"/>
          <c:order val="5"/>
          <c:tx>
            <c:strRef>
              <c:f>'Figure 3.2.2'!$B$10</c:f>
              <c:strCache>
                <c:ptCount val="1"/>
                <c:pt idx="0">
                  <c:v>Lending policy, individuals, consumer loans</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C469-4F96-9369-C20E2139B5D4}"/>
            </c:ext>
          </c:extLst>
        </c:ser>
        <c:dLbls>
          <c:showLegendKey val="0"/>
          <c:showVal val="0"/>
          <c:showCatName val="0"/>
          <c:showSerName val="0"/>
          <c:showPercent val="0"/>
          <c:showBubbleSize val="0"/>
        </c:dLbls>
        <c:marker val="1"/>
        <c:smooth val="0"/>
        <c:axId val="3"/>
        <c:axId val="4"/>
      </c:lineChart>
      <c:catAx>
        <c:axId val="556715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715776"/>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5802495058488059"/>
          <c:y val="0.65470993255887855"/>
          <c:w val="0.99012578983182653"/>
          <c:h val="0.986549439167637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21B1-4816-9580-B75E76A2A780}"/>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21B1-4816-9580-B75E76A2A780}"/>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21B1-4816-9580-B75E76A2A780}"/>
            </c:ext>
          </c:extLst>
        </c:ser>
        <c:dLbls>
          <c:showLegendKey val="0"/>
          <c:showVal val="0"/>
          <c:showCatName val="0"/>
          <c:showSerName val="0"/>
          <c:showPercent val="0"/>
          <c:showBubbleSize val="0"/>
        </c:dLbls>
        <c:gapWidth val="150"/>
        <c:axId val="556711840"/>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21B1-4816-9580-B75E76A2A780}"/>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21B1-4816-9580-B75E76A2A780}"/>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21B1-4816-9580-B75E76A2A780}"/>
            </c:ext>
          </c:extLst>
        </c:ser>
        <c:dLbls>
          <c:showLegendKey val="0"/>
          <c:showVal val="0"/>
          <c:showCatName val="0"/>
          <c:showSerName val="0"/>
          <c:showPercent val="0"/>
          <c:showBubbleSize val="0"/>
        </c:dLbls>
        <c:marker val="1"/>
        <c:smooth val="0"/>
        <c:axId val="556711840"/>
        <c:axId val="1"/>
      </c:lineChart>
      <c:catAx>
        <c:axId val="556711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55671184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'Figure 3.2.2'!$B$5</c:f>
              <c:strCache>
                <c:ptCount val="1"/>
                <c:pt idx="0">
                  <c:v>Quality of loan portfolio - corporate sector</c:v>
                </c:pt>
              </c:strCache>
            </c:strRef>
          </c:tx>
          <c:spPr>
            <a:solidFill>
              <a:srgbClr val="993366"/>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6895-42DA-A4DF-A7D406C9A756}"/>
            </c:ext>
          </c:extLst>
        </c:ser>
        <c:ser>
          <c:idx val="0"/>
          <c:order val="1"/>
          <c:tx>
            <c:strRef>
              <c:f>'Figure 3.2.2'!$B$6</c:f>
              <c:strCache>
                <c:ptCount val="1"/>
                <c:pt idx="0">
                  <c:v>Quality of loan portfolio - mortgage loans</c:v>
                </c:pt>
              </c:strCache>
            </c:strRef>
          </c:tx>
          <c:spPr>
            <a:solidFill>
              <a:srgbClr val="9999FF"/>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6895-42DA-A4DF-A7D406C9A756}"/>
            </c:ext>
          </c:extLst>
        </c:ser>
        <c:ser>
          <c:idx val="5"/>
          <c:order val="2"/>
          <c:tx>
            <c:strRef>
              <c:f>'Figure 3.2.2'!$B$7</c:f>
              <c:strCache>
                <c:ptCount val="1"/>
                <c:pt idx="0">
                  <c:v>Quality of loan portfolio - consumer loans</c:v>
                </c:pt>
              </c:strCache>
            </c:strRef>
          </c:tx>
          <c:spPr>
            <a:solidFill>
              <a:srgbClr val="FF8080"/>
            </a:solidFill>
            <a:ln w="12700">
              <a:solidFill>
                <a:srgbClr val="000000"/>
              </a:solidFill>
              <a:prstDash val="solid"/>
            </a:ln>
          </c:spPr>
          <c:invertIfNegative val="0"/>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6895-42DA-A4DF-A7D406C9A756}"/>
            </c:ext>
          </c:extLst>
        </c:ser>
        <c:dLbls>
          <c:showLegendKey val="0"/>
          <c:showVal val="0"/>
          <c:showCatName val="0"/>
          <c:showSerName val="0"/>
          <c:showPercent val="0"/>
          <c:showBubbleSize val="0"/>
        </c:dLbls>
        <c:gapWidth val="150"/>
        <c:axId val="556721680"/>
        <c:axId val="1"/>
      </c:barChart>
      <c:lineChart>
        <c:grouping val="standard"/>
        <c:varyColors val="0"/>
        <c:ser>
          <c:idx val="2"/>
          <c:order val="3"/>
          <c:tx>
            <c:strRef>
              <c:f>'Figure 3.2.2'!$B$8</c:f>
              <c:strCache>
                <c:ptCount val="1"/>
                <c:pt idx="0">
                  <c:v>Lending policy, legal entities</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6895-42DA-A4DF-A7D406C9A756}"/>
            </c:ext>
          </c:extLst>
        </c:ser>
        <c:ser>
          <c:idx val="3"/>
          <c:order val="4"/>
          <c:tx>
            <c:strRef>
              <c:f>'Figure 3.2.2'!$B$9</c:f>
              <c:strCache>
                <c:ptCount val="1"/>
                <c:pt idx="0">
                  <c:v>Lending policy, individuals, mortgage loans</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6895-42DA-A4DF-A7D406C9A756}"/>
            </c:ext>
          </c:extLst>
        </c:ser>
        <c:ser>
          <c:idx val="4"/>
          <c:order val="5"/>
          <c:tx>
            <c:strRef>
              <c:f>'Figure 3.2.2'!$B$10</c:f>
              <c:strCache>
                <c:ptCount val="1"/>
                <c:pt idx="0">
                  <c:v>Lending policy, individuals, consumer loans</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'Figure 3.2.2'!$C$4:$I$4</c:f>
              <c:strCache>
                <c:ptCount val="7"/>
                <c:pt idx="0">
                  <c:v>I_2009</c:v>
                </c:pt>
                <c:pt idx="1">
                  <c:v>II_2009</c:v>
                </c:pt>
                <c:pt idx="2">
                  <c:v>III_2009</c:v>
                </c:pt>
                <c:pt idx="3">
                  <c:v>IV_2009</c:v>
                </c:pt>
                <c:pt idx="4">
                  <c:v>I_2010</c:v>
                </c:pt>
                <c:pt idx="5">
                  <c:v>II_2010</c:v>
                </c:pt>
                <c:pt idx="6">
                  <c:v>III_2010</c:v>
                </c:pt>
              </c:strCache>
            </c:strRef>
          </c:cat>
          <c:val>
            <c:numRef>
              <c:f>'Figure 3.2.2'!$C$10:$I$10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6895-42DA-A4DF-A7D406C9A756}"/>
            </c:ext>
          </c:extLst>
        </c:ser>
        <c:dLbls>
          <c:showLegendKey val="0"/>
          <c:showVal val="0"/>
          <c:showCatName val="0"/>
          <c:showSerName val="0"/>
          <c:showPercent val="0"/>
          <c:showBubbleSize val="0"/>
        </c:dLbls>
        <c:marker val="1"/>
        <c:smooth val="0"/>
        <c:axId val="3"/>
        <c:axId val="4"/>
      </c:lineChart>
      <c:catAx>
        <c:axId val="5567216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721680"/>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x val="0.10864197530864197"/>
          <c:y val="0.64573991031390132"/>
          <c:w val="0.87654320987654322"/>
          <c:h val="0.340807174887892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2078721607605"/>
          <c:y val="0.1012662400540614"/>
          <c:w val="0.82989795160724011"/>
          <c:h val="0.51055062693922626"/>
        </c:manualLayout>
      </c:layout>
      <c:lineChart>
        <c:grouping val="standard"/>
        <c:varyColors val="0"/>
        <c:ser>
          <c:idx val="0"/>
          <c:order val="0"/>
          <c:tx>
            <c:strRef>
              <c:f>'Figure 2.1.5'!$C$4</c:f>
              <c:strCache>
                <c:ptCount val="1"/>
                <c:pt idx="0">
                  <c:v>FRS</c:v>
                </c:pt>
              </c:strCache>
            </c:strRef>
          </c:tx>
          <c:spPr>
            <a:ln w="25400">
              <a:solidFill>
                <a:srgbClr val="333399"/>
              </a:solidFill>
              <a:prstDash val="solid"/>
            </a:ln>
          </c:spPr>
          <c:marker>
            <c:symbol val="none"/>
          </c:marker>
          <c:cat>
            <c:numRef>
              <c:f>'Figure 2.1.5'!$B$6:$B$53</c:f>
              <c:numCache>
                <c:formatCode>[$-409]mmm\-yy;@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'Figure 2.1.5'!$C$6:$C$53</c:f>
              <c:numCache>
                <c:formatCode>General</c:formatCode>
                <c:ptCount val="48"/>
                <c:pt idx="0">
                  <c:v>5.17</c:v>
                </c:pt>
                <c:pt idx="1">
                  <c:v>5.29</c:v>
                </c:pt>
                <c:pt idx="2">
                  <c:v>5.31</c:v>
                </c:pt>
                <c:pt idx="3">
                  <c:v>5.25</c:v>
                </c:pt>
                <c:pt idx="4">
                  <c:v>5.26</c:v>
                </c:pt>
                <c:pt idx="5">
                  <c:v>5.23</c:v>
                </c:pt>
                <c:pt idx="6">
                  <c:v>5.31</c:v>
                </c:pt>
                <c:pt idx="7">
                  <c:v>5.3</c:v>
                </c:pt>
                <c:pt idx="8">
                  <c:v>4.96</c:v>
                </c:pt>
                <c:pt idx="9">
                  <c:v>4.92</c:v>
                </c:pt>
                <c:pt idx="10">
                  <c:v>4.59</c:v>
                </c:pt>
                <c:pt idx="11">
                  <c:v>4.5199999999999996</c:v>
                </c:pt>
                <c:pt idx="12">
                  <c:v>3.06</c:v>
                </c:pt>
                <c:pt idx="13">
                  <c:v>3.12</c:v>
                </c:pt>
                <c:pt idx="14">
                  <c:v>3.1</c:v>
                </c:pt>
                <c:pt idx="15">
                  <c:v>2.38</c:v>
                </c:pt>
                <c:pt idx="16">
                  <c:v>2.16</c:v>
                </c:pt>
                <c:pt idx="17">
                  <c:v>2.06</c:v>
                </c:pt>
                <c:pt idx="18">
                  <c:v>2.11</c:v>
                </c:pt>
                <c:pt idx="19">
                  <c:v>2.04</c:v>
                </c:pt>
                <c:pt idx="20">
                  <c:v>1.94</c:v>
                </c:pt>
                <c:pt idx="21">
                  <c:v>1.1499999999999999</c:v>
                </c:pt>
                <c:pt idx="22">
                  <c:v>0.23</c:v>
                </c:pt>
                <c:pt idx="23">
                  <c:v>0.52</c:v>
                </c:pt>
                <c:pt idx="24">
                  <c:v>0.14000000000000001</c:v>
                </c:pt>
                <c:pt idx="25">
                  <c:v>0.24</c:v>
                </c:pt>
                <c:pt idx="26">
                  <c:v>0.22</c:v>
                </c:pt>
                <c:pt idx="27">
                  <c:v>0.16</c:v>
                </c:pt>
                <c:pt idx="28">
                  <c:v>0.22</c:v>
                </c:pt>
                <c:pt idx="29">
                  <c:v>0.21</c:v>
                </c:pt>
                <c:pt idx="30">
                  <c:v>0.2</c:v>
                </c:pt>
                <c:pt idx="31">
                  <c:v>0.18</c:v>
                </c:pt>
                <c:pt idx="32">
                  <c:v>0.15</c:v>
                </c:pt>
                <c:pt idx="33">
                  <c:v>0.11</c:v>
                </c:pt>
                <c:pt idx="34">
                  <c:v>0.12</c:v>
                </c:pt>
                <c:pt idx="35">
                  <c:v>0.13</c:v>
                </c:pt>
                <c:pt idx="36">
                  <c:v>0.05</c:v>
                </c:pt>
                <c:pt idx="37">
                  <c:v>0.14000000000000001</c:v>
                </c:pt>
                <c:pt idx="38">
                  <c:v>0.14000000000000001</c:v>
                </c:pt>
                <c:pt idx="39">
                  <c:v>0.17</c:v>
                </c:pt>
                <c:pt idx="40">
                  <c:v>0.2</c:v>
                </c:pt>
                <c:pt idx="41">
                  <c:v>0.2</c:v>
                </c:pt>
                <c:pt idx="42">
                  <c:v>0.17</c:v>
                </c:pt>
                <c:pt idx="43">
                  <c:v>0.19</c:v>
                </c:pt>
                <c:pt idx="44">
                  <c:v>0.19</c:v>
                </c:pt>
                <c:pt idx="45">
                  <c:v>0.2</c:v>
                </c:pt>
                <c:pt idx="46">
                  <c:v>0.2</c:v>
                </c:pt>
                <c:pt idx="47">
                  <c:v>0.2</c:v>
                </c:pt>
              </c:numCache>
            </c:numRef>
          </c:val>
          <c:smooth val="0"/>
          <c:extLst>
            <c:ext xmlns:c16="http://schemas.microsoft.com/office/drawing/2014/chart" uri="{C3380CC4-5D6E-409C-BE32-E72D297353CC}">
              <c16:uniqueId val="{00000000-FEE0-4810-B206-A5BF5D721DBA}"/>
            </c:ext>
          </c:extLst>
        </c:ser>
        <c:ser>
          <c:idx val="1"/>
          <c:order val="1"/>
          <c:tx>
            <c:strRef>
              <c:f>'Figure 2.1.5'!$D$4</c:f>
              <c:strCache>
                <c:ptCount val="1"/>
                <c:pt idx="0">
                  <c:v>ECB</c:v>
                </c:pt>
              </c:strCache>
            </c:strRef>
          </c:tx>
          <c:spPr>
            <a:ln w="25400">
              <a:solidFill>
                <a:srgbClr val="003300"/>
              </a:solidFill>
              <a:prstDash val="solid"/>
            </a:ln>
          </c:spPr>
          <c:marker>
            <c:symbol val="none"/>
          </c:marker>
          <c:cat>
            <c:numRef>
              <c:f>'Figure 2.1.5'!$B$6:$B$53</c:f>
              <c:numCache>
                <c:formatCode>[$-409]mmm\-yy;@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'Figure 2.1.5'!$D$6:$D$53</c:f>
              <c:numCache>
                <c:formatCode>General</c:formatCode>
                <c:ptCount val="48"/>
                <c:pt idx="0">
                  <c:v>3.5</c:v>
                </c:pt>
                <c:pt idx="1">
                  <c:v>3.5</c:v>
                </c:pt>
                <c:pt idx="2">
                  <c:v>3.5</c:v>
                </c:pt>
                <c:pt idx="3">
                  <c:v>3.75</c:v>
                </c:pt>
                <c:pt idx="4">
                  <c:v>3.75</c:v>
                </c:pt>
                <c:pt idx="5">
                  <c:v>3.75</c:v>
                </c:pt>
                <c:pt idx="6">
                  <c:v>4</c:v>
                </c:pt>
                <c:pt idx="7">
                  <c:v>4</c:v>
                </c:pt>
                <c:pt idx="8">
                  <c:v>4</c:v>
                </c:pt>
                <c:pt idx="9">
                  <c:v>4</c:v>
                </c:pt>
                <c:pt idx="10">
                  <c:v>4</c:v>
                </c:pt>
                <c:pt idx="11">
                  <c:v>4</c:v>
                </c:pt>
                <c:pt idx="12">
                  <c:v>4</c:v>
                </c:pt>
                <c:pt idx="13">
                  <c:v>4</c:v>
                </c:pt>
                <c:pt idx="14">
                  <c:v>4</c:v>
                </c:pt>
                <c:pt idx="15">
                  <c:v>4</c:v>
                </c:pt>
                <c:pt idx="16">
                  <c:v>4</c:v>
                </c:pt>
                <c:pt idx="17">
                  <c:v>4</c:v>
                </c:pt>
                <c:pt idx="18">
                  <c:v>4</c:v>
                </c:pt>
                <c:pt idx="19">
                  <c:v>4.25</c:v>
                </c:pt>
                <c:pt idx="20">
                  <c:v>4.25</c:v>
                </c:pt>
                <c:pt idx="21">
                  <c:v>4.25</c:v>
                </c:pt>
                <c:pt idx="22">
                  <c:v>3.75</c:v>
                </c:pt>
                <c:pt idx="23">
                  <c:v>3.25</c:v>
                </c:pt>
                <c:pt idx="24">
                  <c:v>2.5</c:v>
                </c:pt>
                <c:pt idx="25">
                  <c:v>2</c:v>
                </c:pt>
                <c:pt idx="26">
                  <c:v>2</c:v>
                </c:pt>
                <c:pt idx="27">
                  <c:v>1.5</c:v>
                </c:pt>
                <c:pt idx="28">
                  <c:v>1.25</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val>
          <c:smooth val="0"/>
          <c:extLst>
            <c:ext xmlns:c16="http://schemas.microsoft.com/office/drawing/2014/chart" uri="{C3380CC4-5D6E-409C-BE32-E72D297353CC}">
              <c16:uniqueId val="{00000001-FEE0-4810-B206-A5BF5D721DBA}"/>
            </c:ext>
          </c:extLst>
        </c:ser>
        <c:ser>
          <c:idx val="2"/>
          <c:order val="2"/>
          <c:tx>
            <c:strRef>
              <c:f>'Figure 2.1.5'!$E$4</c:f>
              <c:strCache>
                <c:ptCount val="1"/>
                <c:pt idx="0">
                  <c:v>Bank of Japan</c:v>
                </c:pt>
              </c:strCache>
            </c:strRef>
          </c:tx>
          <c:spPr>
            <a:ln w="25400">
              <a:solidFill>
                <a:srgbClr val="FF6600"/>
              </a:solidFill>
              <a:prstDash val="solid"/>
            </a:ln>
          </c:spPr>
          <c:marker>
            <c:symbol val="none"/>
          </c:marker>
          <c:cat>
            <c:numRef>
              <c:f>'Figure 2.1.5'!$B$6:$B$53</c:f>
              <c:numCache>
                <c:formatCode>[$-409]mmm\-yy;@</c:formatCode>
                <c:ptCount val="4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numCache>
            </c:numRef>
          </c:cat>
          <c:val>
            <c:numRef>
              <c:f>'Figure 2.1.5'!$E$6:$E$53</c:f>
              <c:numCache>
                <c:formatCode>General</c:formatCode>
                <c:ptCount val="48"/>
                <c:pt idx="0">
                  <c:v>0.25</c:v>
                </c:pt>
                <c:pt idx="1">
                  <c:v>0.25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0.3</c:v>
                </c:pt>
                <c:pt idx="23">
                  <c:v>0.3</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numCache>
            </c:numRef>
          </c:val>
          <c:smooth val="0"/>
          <c:extLst>
            <c:ext xmlns:c16="http://schemas.microsoft.com/office/drawing/2014/chart" uri="{C3380CC4-5D6E-409C-BE32-E72D297353CC}">
              <c16:uniqueId val="{00000002-FEE0-4810-B206-A5BF5D721DBA}"/>
            </c:ext>
          </c:extLst>
        </c:ser>
        <c:dLbls>
          <c:showLegendKey val="0"/>
          <c:showVal val="0"/>
          <c:showCatName val="0"/>
          <c:showSerName val="0"/>
          <c:showPercent val="0"/>
          <c:showBubbleSize val="0"/>
        </c:dLbls>
        <c:smooth val="0"/>
        <c:axId val="554557048"/>
        <c:axId val="1"/>
      </c:lineChart>
      <c:catAx>
        <c:axId val="554557048"/>
        <c:scaling>
          <c:orientation val="minMax"/>
        </c:scaling>
        <c:delete val="0"/>
        <c:axPos val="b"/>
        <c:numFmt formatCode="[$-409]mmm\-yy;@"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6"/>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6391752577319589E-2"/>
              <c:y val="0.324895843715738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57048"/>
        <c:crosses val="autoZero"/>
        <c:crossBetween val="between"/>
      </c:valAx>
      <c:spPr>
        <a:solidFill>
          <a:srgbClr val="FFFFFF"/>
        </a:solidFill>
        <a:ln w="25400">
          <a:noFill/>
        </a:ln>
      </c:spPr>
    </c:plotArea>
    <c:legend>
      <c:legendPos val="r"/>
      <c:layout>
        <c:manualLayout>
          <c:xMode val="edge"/>
          <c:yMode val="edge"/>
          <c:x val="0.12886597938144329"/>
          <c:y val="0.80168776371308015"/>
          <c:w val="0.77061855670103097"/>
          <c:h val="0.185654008438818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35955331166111"/>
          <c:y val="7.089565155603493E-2"/>
          <c:w val="0.83863180803957826"/>
          <c:h val="0.63059816384052125"/>
        </c:manualLayout>
      </c:layout>
      <c:barChart>
        <c:barDir val="col"/>
        <c:grouping val="clustered"/>
        <c:varyColors val="0"/>
        <c:ser>
          <c:idx val="1"/>
          <c:order val="0"/>
          <c:tx>
            <c:strRef>
              <c:f>'Figure 3.2.3'!$B$5</c:f>
              <c:strCache>
                <c:ptCount val="1"/>
                <c:pt idx="0">
                  <c:v>Total demand of non-financial organizations</c:v>
                </c:pt>
              </c:strCache>
            </c:strRef>
          </c:tx>
          <c:spPr>
            <a:solidFill>
              <a:srgbClr val="993366"/>
            </a:solidFill>
            <a:ln w="12700">
              <a:solidFill>
                <a:srgbClr val="000000"/>
              </a:solidFill>
              <a:prstDash val="solid"/>
            </a:ln>
          </c:spPr>
          <c:invertIfNegative val="0"/>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3.2.3'!$C$5:$I$5</c:f>
              <c:numCache>
                <c:formatCode>0.00%</c:formatCode>
                <c:ptCount val="7"/>
                <c:pt idx="0">
                  <c:v>8.8235294117647078E-2</c:v>
                </c:pt>
                <c:pt idx="1">
                  <c:v>0.15151515151515149</c:v>
                </c:pt>
                <c:pt idx="2">
                  <c:v>6.0606060606060608E-2</c:v>
                </c:pt>
                <c:pt idx="3">
                  <c:v>0.27272727272727271</c:v>
                </c:pt>
                <c:pt idx="4">
                  <c:v>0.48484848484848486</c:v>
                </c:pt>
                <c:pt idx="5">
                  <c:v>0.42424242424242425</c:v>
                </c:pt>
                <c:pt idx="6">
                  <c:v>0.39393939393939392</c:v>
                </c:pt>
              </c:numCache>
            </c:numRef>
          </c:val>
          <c:extLst>
            <c:ext xmlns:c16="http://schemas.microsoft.com/office/drawing/2014/chart" uri="{C3380CC4-5D6E-409C-BE32-E72D297353CC}">
              <c16:uniqueId val="{00000000-B648-4C2C-A1B0-8D81AFF955C5}"/>
            </c:ext>
          </c:extLst>
        </c:ser>
        <c:ser>
          <c:idx val="0"/>
          <c:order val="1"/>
          <c:tx>
            <c:strRef>
              <c:f>'Figure 3.2.3'!$B$6</c:f>
              <c:strCache>
                <c:ptCount val="1"/>
                <c:pt idx="0">
                  <c:v>Demand - large business</c:v>
                </c:pt>
              </c:strCache>
            </c:strRef>
          </c:tx>
          <c:spPr>
            <a:solidFill>
              <a:srgbClr val="9999FF"/>
            </a:solidFill>
            <a:ln w="12700">
              <a:solidFill>
                <a:srgbClr val="000000"/>
              </a:solidFill>
              <a:prstDash val="solid"/>
            </a:ln>
          </c:spPr>
          <c:invertIfNegative val="0"/>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3.2.3'!$C$6:$I$6</c:f>
              <c:numCache>
                <c:formatCode>0.00%</c:formatCode>
                <c:ptCount val="7"/>
                <c:pt idx="0">
                  <c:v>0</c:v>
                </c:pt>
                <c:pt idx="1">
                  <c:v>0.1818181818181818</c:v>
                </c:pt>
                <c:pt idx="2">
                  <c:v>6.0606060606060608E-2</c:v>
                </c:pt>
                <c:pt idx="3">
                  <c:v>0.21875</c:v>
                </c:pt>
                <c:pt idx="4">
                  <c:v>0.38709677419354838</c:v>
                </c:pt>
                <c:pt idx="5">
                  <c:v>0.41935483870967738</c:v>
                </c:pt>
                <c:pt idx="6">
                  <c:v>0.38709677419354838</c:v>
                </c:pt>
              </c:numCache>
            </c:numRef>
          </c:val>
          <c:extLst>
            <c:ext xmlns:c16="http://schemas.microsoft.com/office/drawing/2014/chart" uri="{C3380CC4-5D6E-409C-BE32-E72D297353CC}">
              <c16:uniqueId val="{00000001-B648-4C2C-A1B0-8D81AFF955C5}"/>
            </c:ext>
          </c:extLst>
        </c:ser>
        <c:ser>
          <c:idx val="6"/>
          <c:order val="2"/>
          <c:tx>
            <c:strRef>
              <c:f>'Figure 3.2.3'!$B$7</c:f>
              <c:strCache>
                <c:ptCount val="1"/>
                <c:pt idx="0">
                  <c:v>Demand - medium-size business</c:v>
                </c:pt>
              </c:strCache>
            </c:strRef>
          </c:tx>
          <c:spPr>
            <a:solidFill>
              <a:srgbClr val="0066CC"/>
            </a:solidFill>
            <a:ln w="12700">
              <a:solidFill>
                <a:srgbClr val="000000"/>
              </a:solidFill>
              <a:prstDash val="solid"/>
            </a:ln>
          </c:spPr>
          <c:invertIfNegative val="0"/>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3.2.3'!$C$7:$I$7</c:f>
              <c:numCache>
                <c:formatCode>0.00%</c:formatCode>
                <c:ptCount val="7"/>
                <c:pt idx="0">
                  <c:v>6.4516129032258035E-2</c:v>
                </c:pt>
                <c:pt idx="1">
                  <c:v>6.6666666666666652E-2</c:v>
                </c:pt>
                <c:pt idx="2">
                  <c:v>6.6666666666666652E-2</c:v>
                </c:pt>
                <c:pt idx="3">
                  <c:v>0.19354838709677424</c:v>
                </c:pt>
                <c:pt idx="4">
                  <c:v>0.45161290322580649</c:v>
                </c:pt>
                <c:pt idx="5">
                  <c:v>0.45161290322580649</c:v>
                </c:pt>
                <c:pt idx="6">
                  <c:v>0.46666666666666667</c:v>
                </c:pt>
              </c:numCache>
            </c:numRef>
          </c:val>
          <c:extLst>
            <c:ext xmlns:c16="http://schemas.microsoft.com/office/drawing/2014/chart" uri="{C3380CC4-5D6E-409C-BE32-E72D297353CC}">
              <c16:uniqueId val="{00000002-B648-4C2C-A1B0-8D81AFF955C5}"/>
            </c:ext>
          </c:extLst>
        </c:ser>
        <c:ser>
          <c:idx val="7"/>
          <c:order val="3"/>
          <c:tx>
            <c:strRef>
              <c:f>'Figure 3.2.3'!$B$8</c:f>
              <c:strCache>
                <c:ptCount val="1"/>
                <c:pt idx="0">
                  <c:v>Demand - small business</c:v>
                </c:pt>
              </c:strCache>
            </c:strRef>
          </c:tx>
          <c:spPr>
            <a:solidFill>
              <a:srgbClr val="FFFFCC"/>
            </a:solidFill>
            <a:ln w="12700">
              <a:solidFill>
                <a:srgbClr val="000000"/>
              </a:solidFill>
              <a:prstDash val="solid"/>
            </a:ln>
          </c:spPr>
          <c:invertIfNegative val="0"/>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3.2.3'!$C$8:$I$8</c:f>
              <c:numCache>
                <c:formatCode>0.00%</c:formatCode>
                <c:ptCount val="7"/>
                <c:pt idx="0">
                  <c:v>3.3333333333333326E-2</c:v>
                </c:pt>
                <c:pt idx="1">
                  <c:v>0.27586206896551729</c:v>
                </c:pt>
                <c:pt idx="2">
                  <c:v>6.8965517241379309E-2</c:v>
                </c:pt>
                <c:pt idx="3">
                  <c:v>6.8965517241379323E-2</c:v>
                </c:pt>
                <c:pt idx="4">
                  <c:v>0.33333333333333331</c:v>
                </c:pt>
                <c:pt idx="5">
                  <c:v>0.3666666666666667</c:v>
                </c:pt>
                <c:pt idx="6">
                  <c:v>0.25</c:v>
                </c:pt>
              </c:numCache>
            </c:numRef>
          </c:val>
          <c:extLst>
            <c:ext xmlns:c16="http://schemas.microsoft.com/office/drawing/2014/chart" uri="{C3380CC4-5D6E-409C-BE32-E72D297353CC}">
              <c16:uniqueId val="{00000003-B648-4C2C-A1B0-8D81AFF955C5}"/>
            </c:ext>
          </c:extLst>
        </c:ser>
        <c:dLbls>
          <c:showLegendKey val="0"/>
          <c:showVal val="0"/>
          <c:showCatName val="0"/>
          <c:showSerName val="0"/>
          <c:showPercent val="0"/>
          <c:showBubbleSize val="0"/>
        </c:dLbls>
        <c:gapWidth val="150"/>
        <c:axId val="496840160"/>
        <c:axId val="1"/>
      </c:barChart>
      <c:lineChart>
        <c:grouping val="standard"/>
        <c:varyColors val="0"/>
        <c:ser>
          <c:idx val="2"/>
          <c:order val="4"/>
          <c:tx>
            <c:strRef>
              <c:f>'Figure 3.2.3'!$B$9</c:f>
              <c:strCache>
                <c:ptCount val="1"/>
                <c:pt idx="0">
                  <c:v>Willingness to lend, in general</c:v>
                </c:pt>
              </c:strCache>
            </c:strRef>
          </c:tx>
          <c:spPr>
            <a:ln w="38100">
              <a:solidFill>
                <a:srgbClr val="00FF00"/>
              </a:solidFill>
              <a:prstDash val="solid"/>
            </a:ln>
          </c:spPr>
          <c:marker>
            <c:symbol val="circle"/>
            <c:size val="6"/>
            <c:spPr>
              <a:solidFill>
                <a:srgbClr val="99CC00"/>
              </a:solidFill>
              <a:ln>
                <a:solidFill>
                  <a:srgbClr val="99CC00"/>
                </a:solidFill>
                <a:prstDash val="solid"/>
              </a:ln>
            </c:spPr>
          </c:marker>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3.2.3'!$C$9:$I$9</c:f>
              <c:numCache>
                <c:formatCode>0.00%</c:formatCode>
                <c:ptCount val="7"/>
                <c:pt idx="0">
                  <c:v>2.9411764705882359E-2</c:v>
                </c:pt>
                <c:pt idx="1">
                  <c:v>9.0909090909090884E-2</c:v>
                </c:pt>
                <c:pt idx="2">
                  <c:v>0.1818181818181818</c:v>
                </c:pt>
                <c:pt idx="3">
                  <c:v>0.24242424242424243</c:v>
                </c:pt>
                <c:pt idx="4">
                  <c:v>0.51515151515151514</c:v>
                </c:pt>
                <c:pt idx="5">
                  <c:v>0.48484848484848486</c:v>
                </c:pt>
                <c:pt idx="6">
                  <c:v>0.57575757575757569</c:v>
                </c:pt>
              </c:numCache>
            </c:numRef>
          </c:val>
          <c:smooth val="0"/>
          <c:extLst>
            <c:ext xmlns:c16="http://schemas.microsoft.com/office/drawing/2014/chart" uri="{C3380CC4-5D6E-409C-BE32-E72D297353CC}">
              <c16:uniqueId val="{00000004-B648-4C2C-A1B0-8D81AFF955C5}"/>
            </c:ext>
          </c:extLst>
        </c:ser>
        <c:ser>
          <c:idx val="3"/>
          <c:order val="5"/>
          <c:tx>
            <c:strRef>
              <c:f>'Figure 3.2.3'!$B$10</c:f>
              <c:strCache>
                <c:ptCount val="1"/>
                <c:pt idx="0">
                  <c:v>Willingness to lend - large business</c:v>
                </c:pt>
              </c:strCache>
            </c:strRef>
          </c:tx>
          <c:spPr>
            <a:ln w="38100">
              <a:solidFill>
                <a:srgbClr val="FF00FF"/>
              </a:solidFill>
              <a:prstDash val="solid"/>
            </a:ln>
          </c:spPr>
          <c:marker>
            <c:symbol val="x"/>
            <c:size val="4"/>
            <c:spPr>
              <a:solidFill>
                <a:srgbClr val="FF00FF"/>
              </a:solidFill>
              <a:ln>
                <a:solidFill>
                  <a:srgbClr val="FF00FF"/>
                </a:solidFill>
                <a:prstDash val="solid"/>
              </a:ln>
            </c:spPr>
          </c:marker>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3.2.3'!$C$10:$I$10</c:f>
              <c:numCache>
                <c:formatCode>0.00%</c:formatCode>
                <c:ptCount val="7"/>
                <c:pt idx="0">
                  <c:v>-6.25E-2</c:v>
                </c:pt>
                <c:pt idx="1">
                  <c:v>0.125</c:v>
                </c:pt>
                <c:pt idx="2">
                  <c:v>0.125</c:v>
                </c:pt>
                <c:pt idx="3">
                  <c:v>0.16129032258064516</c:v>
                </c:pt>
                <c:pt idx="4">
                  <c:v>0.4375</c:v>
                </c:pt>
                <c:pt idx="5">
                  <c:v>0.4375</c:v>
                </c:pt>
                <c:pt idx="6">
                  <c:v>0.53125</c:v>
                </c:pt>
              </c:numCache>
            </c:numRef>
          </c:val>
          <c:smooth val="0"/>
          <c:extLst>
            <c:ext xmlns:c16="http://schemas.microsoft.com/office/drawing/2014/chart" uri="{C3380CC4-5D6E-409C-BE32-E72D297353CC}">
              <c16:uniqueId val="{00000005-B648-4C2C-A1B0-8D81AFF955C5}"/>
            </c:ext>
          </c:extLst>
        </c:ser>
        <c:ser>
          <c:idx val="4"/>
          <c:order val="6"/>
          <c:tx>
            <c:strRef>
              <c:f>'Figure 3.2.3'!$B$11</c:f>
              <c:strCache>
                <c:ptCount val="1"/>
                <c:pt idx="0">
                  <c:v>Willingness to lend - medium-size business</c:v>
                </c:pt>
              </c:strCache>
            </c:strRef>
          </c:tx>
          <c:spPr>
            <a:ln w="38100">
              <a:solidFill>
                <a:srgbClr val="800080"/>
              </a:solidFill>
              <a:prstDash val="solid"/>
            </a:ln>
          </c:spPr>
          <c:marker>
            <c:symbol val="triangle"/>
            <c:size val="6"/>
            <c:spPr>
              <a:solidFill>
                <a:srgbClr val="800080"/>
              </a:solidFill>
              <a:ln>
                <a:solidFill>
                  <a:srgbClr val="800080"/>
                </a:solidFill>
                <a:prstDash val="solid"/>
              </a:ln>
            </c:spPr>
          </c:marker>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3.2.3'!$C$11:$I$11</c:f>
              <c:numCache>
                <c:formatCode>0.00%</c:formatCode>
                <c:ptCount val="7"/>
                <c:pt idx="0">
                  <c:v>0.22580645161290325</c:v>
                </c:pt>
                <c:pt idx="1">
                  <c:v>0.23333333333333336</c:v>
                </c:pt>
                <c:pt idx="2">
                  <c:v>0.26666666666666672</c:v>
                </c:pt>
                <c:pt idx="3">
                  <c:v>0.32258064516129026</c:v>
                </c:pt>
                <c:pt idx="4">
                  <c:v>0.4838709677419355</c:v>
                </c:pt>
                <c:pt idx="5">
                  <c:v>0.35483870967741937</c:v>
                </c:pt>
                <c:pt idx="6">
                  <c:v>0.58064516129032262</c:v>
                </c:pt>
              </c:numCache>
            </c:numRef>
          </c:val>
          <c:smooth val="0"/>
          <c:extLst>
            <c:ext xmlns:c16="http://schemas.microsoft.com/office/drawing/2014/chart" uri="{C3380CC4-5D6E-409C-BE32-E72D297353CC}">
              <c16:uniqueId val="{00000006-B648-4C2C-A1B0-8D81AFF955C5}"/>
            </c:ext>
          </c:extLst>
        </c:ser>
        <c:ser>
          <c:idx val="5"/>
          <c:order val="7"/>
          <c:tx>
            <c:strRef>
              <c:f>'Figure 3.2.3'!$B$12</c:f>
              <c:strCache>
                <c:ptCount val="1"/>
                <c:pt idx="0">
                  <c:v>Willingness to lend - small business</c:v>
                </c:pt>
              </c:strCache>
            </c:strRef>
          </c:tx>
          <c:spPr>
            <a:ln w="38100">
              <a:solidFill>
                <a:srgbClr val="0000FF"/>
              </a:solidFill>
              <a:prstDash val="solid"/>
            </a:ln>
          </c:spPr>
          <c:marker>
            <c:symbol val="diamond"/>
            <c:size val="6"/>
            <c:spPr>
              <a:solidFill>
                <a:srgbClr val="0000FF"/>
              </a:solidFill>
              <a:ln>
                <a:solidFill>
                  <a:srgbClr val="0000FF"/>
                </a:solidFill>
                <a:prstDash val="solid"/>
              </a:ln>
            </c:spPr>
          </c:marker>
          <c:cat>
            <c:strRef>
              <c:f>'Figure 3.2.3'!$C$4:$I$4</c:f>
              <c:strCache>
                <c:ptCount val="7"/>
                <c:pt idx="0">
                  <c:v>I_2009</c:v>
                </c:pt>
                <c:pt idx="1">
                  <c:v>II_2009</c:v>
                </c:pt>
                <c:pt idx="2">
                  <c:v>III_2009</c:v>
                </c:pt>
                <c:pt idx="3">
                  <c:v>IV_2009</c:v>
                </c:pt>
                <c:pt idx="4">
                  <c:v>I_2010</c:v>
                </c:pt>
                <c:pt idx="5">
                  <c:v>II_2010</c:v>
                </c:pt>
                <c:pt idx="6">
                  <c:v>III_2010</c:v>
                </c:pt>
              </c:strCache>
            </c:strRef>
          </c:cat>
          <c:val>
            <c:numRef>
              <c:f>'Figure 3.2.3'!$C$12:$I$12</c:f>
              <c:numCache>
                <c:formatCode>0.00%</c:formatCode>
                <c:ptCount val="7"/>
                <c:pt idx="0">
                  <c:v>0.1333333333333333</c:v>
                </c:pt>
                <c:pt idx="1">
                  <c:v>0.16666666666666666</c:v>
                </c:pt>
                <c:pt idx="2">
                  <c:v>0.1</c:v>
                </c:pt>
                <c:pt idx="3">
                  <c:v>0.13333333333333336</c:v>
                </c:pt>
                <c:pt idx="4">
                  <c:v>0.4</c:v>
                </c:pt>
                <c:pt idx="5">
                  <c:v>0.23333333333333331</c:v>
                </c:pt>
                <c:pt idx="6">
                  <c:v>0.41379310344827586</c:v>
                </c:pt>
              </c:numCache>
            </c:numRef>
          </c:val>
          <c:smooth val="0"/>
          <c:extLst>
            <c:ext xmlns:c16="http://schemas.microsoft.com/office/drawing/2014/chart" uri="{C3380CC4-5D6E-409C-BE32-E72D297353CC}">
              <c16:uniqueId val="{00000007-B648-4C2C-A1B0-8D81AFF955C5}"/>
            </c:ext>
          </c:extLst>
        </c:ser>
        <c:dLbls>
          <c:showLegendKey val="0"/>
          <c:showVal val="0"/>
          <c:showCatName val="0"/>
          <c:showSerName val="0"/>
          <c:showPercent val="0"/>
          <c:showBubbleSize val="0"/>
        </c:dLbls>
        <c:marker val="1"/>
        <c:smooth val="0"/>
        <c:axId val="3"/>
        <c:axId val="4"/>
      </c:lineChart>
      <c:catAx>
        <c:axId val="4968401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0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b"/>
      <c:legendEntry>
        <c:idx val="0"/>
        <c:txPr>
          <a:bodyPr/>
          <a:lstStyle/>
          <a:p>
            <a:pPr>
              <a:defRPr sz="690" b="0" i="0" u="none" strike="noStrike" baseline="0">
                <a:solidFill>
                  <a:srgbClr val="000000"/>
                </a:solidFill>
                <a:latin typeface="Times New Roman"/>
                <a:ea typeface="Times New Roman"/>
                <a:cs typeface="Times New Roman"/>
              </a:defRPr>
            </a:pPr>
            <a:endParaRPr lang="ru-RU"/>
          </a:p>
        </c:txPr>
      </c:legendEntry>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C5CA-4B4A-AED9-D6CE6797CE1C}"/>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C5CA-4B4A-AED9-D6CE6797CE1C}"/>
            </c:ext>
          </c:extLst>
        </c:ser>
        <c:dLbls>
          <c:showLegendKey val="0"/>
          <c:showVal val="0"/>
          <c:showCatName val="0"/>
          <c:showSerName val="0"/>
          <c:showPercent val="0"/>
          <c:showBubbleSize val="0"/>
        </c:dLbls>
        <c:gapWidth val="150"/>
        <c:axId val="559112720"/>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C5CA-4B4A-AED9-D6CE6797CE1C}"/>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C5CA-4B4A-AED9-D6CE6797CE1C}"/>
            </c:ext>
          </c:extLst>
        </c:ser>
        <c:dLbls>
          <c:showLegendKey val="0"/>
          <c:showVal val="0"/>
          <c:showCatName val="0"/>
          <c:showSerName val="0"/>
          <c:showPercent val="0"/>
          <c:showBubbleSize val="0"/>
        </c:dLbls>
        <c:marker val="1"/>
        <c:smooth val="0"/>
        <c:axId val="559112720"/>
        <c:axId val="1"/>
      </c:lineChart>
      <c:catAx>
        <c:axId val="55911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55911272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C66D-4AF0-9EFD-CFF246EE51EF}"/>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C66D-4AF0-9EFD-CFF246EE51EF}"/>
            </c:ext>
          </c:extLst>
        </c:ser>
        <c:dLbls>
          <c:showLegendKey val="0"/>
          <c:showVal val="0"/>
          <c:showCatName val="0"/>
          <c:showSerName val="0"/>
          <c:showPercent val="0"/>
          <c:showBubbleSize val="0"/>
        </c:dLbls>
        <c:gapWidth val="150"/>
        <c:axId val="559110096"/>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C66D-4AF0-9EFD-CFF246EE51EF}"/>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C66D-4AF0-9EFD-CFF246EE51EF}"/>
            </c:ext>
          </c:extLst>
        </c:ser>
        <c:dLbls>
          <c:showLegendKey val="0"/>
          <c:showVal val="0"/>
          <c:showCatName val="0"/>
          <c:showSerName val="0"/>
          <c:showPercent val="0"/>
          <c:showBubbleSize val="0"/>
        </c:dLbls>
        <c:marker val="1"/>
        <c:smooth val="0"/>
        <c:axId val="559110096"/>
        <c:axId val="1"/>
      </c:lineChart>
      <c:catAx>
        <c:axId val="559110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5591100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04872389791183"/>
          <c:y val="6.8292845590809809E-2"/>
          <c:w val="0.86774941995359633"/>
          <c:h val="0.58536724792122696"/>
        </c:manualLayout>
      </c:layout>
      <c:barChart>
        <c:barDir val="col"/>
        <c:grouping val="clustered"/>
        <c:varyColors val="0"/>
        <c:ser>
          <c:idx val="1"/>
          <c:order val="0"/>
          <c:tx>
            <c:strRef>
              <c:f>'Figure 3.2.4'!$B$5</c:f>
              <c:strCache>
                <c:ptCount val="1"/>
                <c:pt idx="0">
                  <c:v>Mortgage lending</c:v>
                </c:pt>
              </c:strCache>
            </c:strRef>
          </c:tx>
          <c:spPr>
            <a:solidFill>
              <a:srgbClr val="993366"/>
            </a:solidFill>
            <a:ln w="12700">
              <a:solidFill>
                <a:srgbClr val="000000"/>
              </a:solidFill>
              <a:prstDash val="solid"/>
            </a:ln>
          </c:spPr>
          <c:invertIfNegative val="0"/>
          <c:cat>
            <c:strRef>
              <c:f>'Figure 3.2.4'!$C$4:$I$4</c:f>
              <c:strCache>
                <c:ptCount val="7"/>
                <c:pt idx="0">
                  <c:v>I_2009</c:v>
                </c:pt>
                <c:pt idx="1">
                  <c:v>II_2009</c:v>
                </c:pt>
                <c:pt idx="2">
                  <c:v>III_2009</c:v>
                </c:pt>
                <c:pt idx="3">
                  <c:v>IV_2009</c:v>
                </c:pt>
                <c:pt idx="4">
                  <c:v>I_2010</c:v>
                </c:pt>
                <c:pt idx="5">
                  <c:v>II_2010</c:v>
                </c:pt>
                <c:pt idx="6">
                  <c:v>III_2010</c:v>
                </c:pt>
              </c:strCache>
            </c:strRef>
          </c:cat>
          <c:val>
            <c:numRef>
              <c:f>'Figure 3.2.4'!$C$5:$I$5</c:f>
              <c:numCache>
                <c:formatCode>0.00%</c:formatCode>
                <c:ptCount val="7"/>
                <c:pt idx="0">
                  <c:v>-0.19354838709677422</c:v>
                </c:pt>
                <c:pt idx="1">
                  <c:v>-9.6774193548387066E-2</c:v>
                </c:pt>
                <c:pt idx="2">
                  <c:v>6.4516129032258063E-2</c:v>
                </c:pt>
                <c:pt idx="3">
                  <c:v>0</c:v>
                </c:pt>
                <c:pt idx="4">
                  <c:v>0.17241379310344829</c:v>
                </c:pt>
                <c:pt idx="5">
                  <c:v>0.27586206896551724</c:v>
                </c:pt>
                <c:pt idx="6">
                  <c:v>0.25925925925925924</c:v>
                </c:pt>
              </c:numCache>
            </c:numRef>
          </c:val>
          <c:extLst>
            <c:ext xmlns:c16="http://schemas.microsoft.com/office/drawing/2014/chart" uri="{C3380CC4-5D6E-409C-BE32-E72D297353CC}">
              <c16:uniqueId val="{00000000-C446-48A3-9AF6-E1E9944A2F1E}"/>
            </c:ext>
          </c:extLst>
        </c:ser>
        <c:ser>
          <c:idx val="0"/>
          <c:order val="1"/>
          <c:tx>
            <c:strRef>
              <c:f>'Figure 3.2.4'!$B$6</c:f>
              <c:strCache>
                <c:ptCount val="1"/>
                <c:pt idx="0">
                  <c:v>Consumer lending</c:v>
                </c:pt>
              </c:strCache>
            </c:strRef>
          </c:tx>
          <c:spPr>
            <a:solidFill>
              <a:srgbClr val="9999FF"/>
            </a:solidFill>
            <a:ln w="12700">
              <a:solidFill>
                <a:srgbClr val="000000"/>
              </a:solidFill>
              <a:prstDash val="solid"/>
            </a:ln>
          </c:spPr>
          <c:invertIfNegative val="0"/>
          <c:cat>
            <c:strRef>
              <c:f>'Figure 3.2.4'!$C$4:$I$4</c:f>
              <c:strCache>
                <c:ptCount val="7"/>
                <c:pt idx="0">
                  <c:v>I_2009</c:v>
                </c:pt>
                <c:pt idx="1">
                  <c:v>II_2009</c:v>
                </c:pt>
                <c:pt idx="2">
                  <c:v>III_2009</c:v>
                </c:pt>
                <c:pt idx="3">
                  <c:v>IV_2009</c:v>
                </c:pt>
                <c:pt idx="4">
                  <c:v>I_2010</c:v>
                </c:pt>
                <c:pt idx="5">
                  <c:v>II_2010</c:v>
                </c:pt>
                <c:pt idx="6">
                  <c:v>III_2010</c:v>
                </c:pt>
              </c:strCache>
            </c:strRef>
          </c:cat>
          <c:val>
            <c:numRef>
              <c:f>'Figure 3.2.4'!$C$6:$I$6</c:f>
              <c:numCache>
                <c:formatCode>0.00%</c:formatCode>
                <c:ptCount val="7"/>
                <c:pt idx="0">
                  <c:v>-9.375E-2</c:v>
                </c:pt>
                <c:pt idx="1">
                  <c:v>0.15625</c:v>
                </c:pt>
                <c:pt idx="2">
                  <c:v>0.125</c:v>
                </c:pt>
                <c:pt idx="3">
                  <c:v>-9.375E-2</c:v>
                </c:pt>
                <c:pt idx="4">
                  <c:v>0.38709677419354838</c:v>
                </c:pt>
                <c:pt idx="5">
                  <c:v>0.38709677419354838</c:v>
                </c:pt>
                <c:pt idx="6">
                  <c:v>0.33333333333333331</c:v>
                </c:pt>
              </c:numCache>
            </c:numRef>
          </c:val>
          <c:extLst>
            <c:ext xmlns:c16="http://schemas.microsoft.com/office/drawing/2014/chart" uri="{C3380CC4-5D6E-409C-BE32-E72D297353CC}">
              <c16:uniqueId val="{00000001-C446-48A3-9AF6-E1E9944A2F1E}"/>
            </c:ext>
          </c:extLst>
        </c:ser>
        <c:dLbls>
          <c:showLegendKey val="0"/>
          <c:showVal val="0"/>
          <c:showCatName val="0"/>
          <c:showSerName val="0"/>
          <c:showPercent val="0"/>
          <c:showBubbleSize val="0"/>
        </c:dLbls>
        <c:gapWidth val="150"/>
        <c:axId val="559115672"/>
        <c:axId val="1"/>
      </c:barChart>
      <c:lineChart>
        <c:grouping val="standard"/>
        <c:varyColors val="0"/>
        <c:ser>
          <c:idx val="2"/>
          <c:order val="2"/>
          <c:tx>
            <c:strRef>
              <c:f>'Figure 3.2.4'!$B$7</c:f>
              <c:strCache>
                <c:ptCount val="1"/>
                <c:pt idx="0">
                  <c:v>Willingness to lend - mortgages</c:v>
                </c:pt>
              </c:strCache>
            </c:strRef>
          </c:tx>
          <c:spPr>
            <a:ln w="38100">
              <a:solidFill>
                <a:srgbClr val="00FF00"/>
              </a:solidFill>
              <a:prstDash val="solid"/>
            </a:ln>
          </c:spPr>
          <c:marker>
            <c:symbol val="triangle"/>
            <c:size val="6"/>
            <c:spPr>
              <a:solidFill>
                <a:srgbClr val="00FF00"/>
              </a:solidFill>
              <a:ln>
                <a:solidFill>
                  <a:srgbClr val="00FF00"/>
                </a:solidFill>
                <a:prstDash val="solid"/>
              </a:ln>
            </c:spPr>
          </c:marker>
          <c:cat>
            <c:strRef>
              <c:f>'Figure 3.2.4'!$C$4:$I$4</c:f>
              <c:strCache>
                <c:ptCount val="7"/>
                <c:pt idx="0">
                  <c:v>I_2009</c:v>
                </c:pt>
                <c:pt idx="1">
                  <c:v>II_2009</c:v>
                </c:pt>
                <c:pt idx="2">
                  <c:v>III_2009</c:v>
                </c:pt>
                <c:pt idx="3">
                  <c:v>IV_2009</c:v>
                </c:pt>
                <c:pt idx="4">
                  <c:v>I_2010</c:v>
                </c:pt>
                <c:pt idx="5">
                  <c:v>II_2010</c:v>
                </c:pt>
                <c:pt idx="6">
                  <c:v>III_2010</c:v>
                </c:pt>
              </c:strCache>
            </c:strRef>
          </c:cat>
          <c:val>
            <c:numRef>
              <c:f>'Figure 3.2.4'!$C$7:$I$7</c:f>
              <c:numCache>
                <c:formatCode>0.00%</c:formatCode>
                <c:ptCount val="7"/>
                <c:pt idx="0">
                  <c:v>-0.15625</c:v>
                </c:pt>
                <c:pt idx="1">
                  <c:v>6.25E-2</c:v>
                </c:pt>
                <c:pt idx="2">
                  <c:v>9.375E-2</c:v>
                </c:pt>
                <c:pt idx="3">
                  <c:v>3.125E-2</c:v>
                </c:pt>
                <c:pt idx="4">
                  <c:v>0.2</c:v>
                </c:pt>
                <c:pt idx="5">
                  <c:v>0.3</c:v>
                </c:pt>
                <c:pt idx="6">
                  <c:v>0.2857142857142857</c:v>
                </c:pt>
              </c:numCache>
            </c:numRef>
          </c:val>
          <c:smooth val="0"/>
          <c:extLst>
            <c:ext xmlns:c16="http://schemas.microsoft.com/office/drawing/2014/chart" uri="{C3380CC4-5D6E-409C-BE32-E72D297353CC}">
              <c16:uniqueId val="{00000002-C446-48A3-9AF6-E1E9944A2F1E}"/>
            </c:ext>
          </c:extLst>
        </c:ser>
        <c:ser>
          <c:idx val="3"/>
          <c:order val="3"/>
          <c:tx>
            <c:strRef>
              <c:f>'Figure 3.2.4'!$B$8</c:f>
              <c:strCache>
                <c:ptCount val="1"/>
                <c:pt idx="0">
                  <c:v>Willingness to lend - consumer loans</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'Figure 3.2.4'!$C$4:$I$4</c:f>
              <c:strCache>
                <c:ptCount val="7"/>
                <c:pt idx="0">
                  <c:v>I_2009</c:v>
                </c:pt>
                <c:pt idx="1">
                  <c:v>II_2009</c:v>
                </c:pt>
                <c:pt idx="2">
                  <c:v>III_2009</c:v>
                </c:pt>
                <c:pt idx="3">
                  <c:v>IV_2009</c:v>
                </c:pt>
                <c:pt idx="4">
                  <c:v>I_2010</c:v>
                </c:pt>
                <c:pt idx="5">
                  <c:v>II_2010</c:v>
                </c:pt>
                <c:pt idx="6">
                  <c:v>III_2010</c:v>
                </c:pt>
              </c:strCache>
            </c:strRef>
          </c:cat>
          <c:val>
            <c:numRef>
              <c:f>'Figure 3.2.4'!$C$8:$I$8</c:f>
              <c:numCache>
                <c:formatCode>0.00%</c:formatCode>
                <c:ptCount val="7"/>
                <c:pt idx="0">
                  <c:v>0.21875</c:v>
                </c:pt>
                <c:pt idx="1">
                  <c:v>0.125</c:v>
                </c:pt>
                <c:pt idx="2">
                  <c:v>0.15625</c:v>
                </c:pt>
                <c:pt idx="3">
                  <c:v>0.25</c:v>
                </c:pt>
                <c:pt idx="4">
                  <c:v>0.54838709677419351</c:v>
                </c:pt>
                <c:pt idx="5">
                  <c:v>0.54838709677419351</c:v>
                </c:pt>
                <c:pt idx="6">
                  <c:v>0.56666666666666665</c:v>
                </c:pt>
              </c:numCache>
            </c:numRef>
          </c:val>
          <c:smooth val="0"/>
          <c:extLst>
            <c:ext xmlns:c16="http://schemas.microsoft.com/office/drawing/2014/chart" uri="{C3380CC4-5D6E-409C-BE32-E72D297353CC}">
              <c16:uniqueId val="{00000003-C446-48A3-9AF6-E1E9944A2F1E}"/>
            </c:ext>
          </c:extLst>
        </c:ser>
        <c:dLbls>
          <c:showLegendKey val="0"/>
          <c:showVal val="0"/>
          <c:showCatName val="0"/>
          <c:showSerName val="0"/>
          <c:showPercent val="0"/>
          <c:showBubbleSize val="0"/>
        </c:dLbls>
        <c:marker val="1"/>
        <c:smooth val="0"/>
        <c:axId val="3"/>
        <c:axId val="4"/>
      </c:lineChart>
      <c:catAx>
        <c:axId val="5591156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min val="-0.2"/>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1567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x val="0.14849187935034802"/>
          <c:y val="0.68292845590809814"/>
          <c:w val="0.61948955916473314"/>
          <c:h val="0.253659140765864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68347721751575"/>
          <c:y val="5.9602649006622516E-2"/>
          <c:w val="0.8539967878271022"/>
          <c:h val="0.46688741721854304"/>
        </c:manualLayout>
      </c:layout>
      <c:barChart>
        <c:barDir val="col"/>
        <c:grouping val="clustered"/>
        <c:varyColors val="0"/>
        <c:ser>
          <c:idx val="0"/>
          <c:order val="0"/>
          <c:tx>
            <c:strRef>
              <c:f>'Figure 3.2.5'!$C$3</c:f>
              <c:strCache>
                <c:ptCount val="1"/>
                <c:pt idx="0">
                  <c:v>1 Group</c:v>
                </c:pt>
              </c:strCache>
            </c:strRef>
          </c:tx>
          <c:invertIfNegative val="0"/>
          <c:cat>
            <c:strRef>
              <c:f>'Figure 3.2.5'!$B$4:$B$15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3.2.5'!$C$4:$C$15</c:f>
              <c:numCache>
                <c:formatCode>0.00%</c:formatCode>
                <c:ptCount val="12"/>
                <c:pt idx="0">
                  <c:v>0.76693935848095351</c:v>
                </c:pt>
                <c:pt idx="1">
                  <c:v>0.6262827059261995</c:v>
                </c:pt>
                <c:pt idx="2">
                  <c:v>0.66198737902849181</c:v>
                </c:pt>
                <c:pt idx="3">
                  <c:v>0.67275328651738941</c:v>
                </c:pt>
                <c:pt idx="4">
                  <c:v>0.41732008185201624</c:v>
                </c:pt>
                <c:pt idx="5">
                  <c:v>0.87075781678640496</c:v>
                </c:pt>
                <c:pt idx="6">
                  <c:v>0.86247431520939444</c:v>
                </c:pt>
                <c:pt idx="7">
                  <c:v>0.63993862219412601</c:v>
                </c:pt>
                <c:pt idx="8">
                  <c:v>0.76418372566397064</c:v>
                </c:pt>
                <c:pt idx="9">
                  <c:v>0.2951450854381954</c:v>
                </c:pt>
                <c:pt idx="10">
                  <c:v>0.3886621299757238</c:v>
                </c:pt>
                <c:pt idx="11">
                  <c:v>0.54241935620827708</c:v>
                </c:pt>
              </c:numCache>
            </c:numRef>
          </c:val>
          <c:extLst>
            <c:ext xmlns:c16="http://schemas.microsoft.com/office/drawing/2014/chart" uri="{C3380CC4-5D6E-409C-BE32-E72D297353CC}">
              <c16:uniqueId val="{00000000-4AD1-41CE-9C8B-F37588FE0B02}"/>
            </c:ext>
          </c:extLst>
        </c:ser>
        <c:ser>
          <c:idx val="1"/>
          <c:order val="1"/>
          <c:tx>
            <c:strRef>
              <c:f>'Figure 3.2.5'!$D$3</c:f>
              <c:strCache>
                <c:ptCount val="1"/>
                <c:pt idx="0">
                  <c:v>2 Group</c:v>
                </c:pt>
              </c:strCache>
            </c:strRef>
          </c:tx>
          <c:invertIfNegative val="0"/>
          <c:cat>
            <c:strRef>
              <c:f>'Figure 3.2.5'!$B$4:$B$15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3.2.5'!$D$4:$D$15</c:f>
              <c:numCache>
                <c:formatCode>0.00%</c:formatCode>
                <c:ptCount val="12"/>
                <c:pt idx="0">
                  <c:v>0.17430496336292692</c:v>
                </c:pt>
                <c:pt idx="1">
                  <c:v>0.19497410446823049</c:v>
                </c:pt>
                <c:pt idx="2">
                  <c:v>0.18137750757269427</c:v>
                </c:pt>
                <c:pt idx="3">
                  <c:v>8.5009217543916576E-2</c:v>
                </c:pt>
                <c:pt idx="4">
                  <c:v>0.12567602345656456</c:v>
                </c:pt>
                <c:pt idx="5">
                  <c:v>0.28767828320025562</c:v>
                </c:pt>
                <c:pt idx="6">
                  <c:v>0.20673247454303595</c:v>
                </c:pt>
                <c:pt idx="7">
                  <c:v>0.36160475659738417</c:v>
                </c:pt>
                <c:pt idx="8">
                  <c:v>0.14060852901338949</c:v>
                </c:pt>
                <c:pt idx="9">
                  <c:v>0.3099568713482716</c:v>
                </c:pt>
                <c:pt idx="10">
                  <c:v>0.21636705480557161</c:v>
                </c:pt>
                <c:pt idx="11">
                  <c:v>0.22663514397235274</c:v>
                </c:pt>
              </c:numCache>
            </c:numRef>
          </c:val>
          <c:extLst>
            <c:ext xmlns:c16="http://schemas.microsoft.com/office/drawing/2014/chart" uri="{C3380CC4-5D6E-409C-BE32-E72D297353CC}">
              <c16:uniqueId val="{00000001-4AD1-41CE-9C8B-F37588FE0B02}"/>
            </c:ext>
          </c:extLst>
        </c:ser>
        <c:ser>
          <c:idx val="2"/>
          <c:order val="2"/>
          <c:tx>
            <c:strRef>
              <c:f>'Figure 3.2.5'!$E$3</c:f>
              <c:strCache>
                <c:ptCount val="1"/>
                <c:pt idx="0">
                  <c:v>3 Group</c:v>
                </c:pt>
              </c:strCache>
            </c:strRef>
          </c:tx>
          <c:invertIfNegative val="0"/>
          <c:cat>
            <c:strRef>
              <c:f>'Figure 3.2.5'!$B$4:$B$15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3.2.5'!$E$4:$E$15</c:f>
              <c:numCache>
                <c:formatCode>0.00%</c:formatCode>
                <c:ptCount val="12"/>
                <c:pt idx="0">
                  <c:v>9.5608192467119518E-2</c:v>
                </c:pt>
                <c:pt idx="1">
                  <c:v>2.3513341066362436E-2</c:v>
                </c:pt>
                <c:pt idx="2">
                  <c:v>8.8697640148173482E-2</c:v>
                </c:pt>
                <c:pt idx="3">
                  <c:v>3.8066611162082174E-2</c:v>
                </c:pt>
                <c:pt idx="4">
                  <c:v>5.4717563023900233E-2</c:v>
                </c:pt>
                <c:pt idx="5">
                  <c:v>0.16616853355097411</c:v>
                </c:pt>
                <c:pt idx="6">
                  <c:v>6.3059947429904575E-2</c:v>
                </c:pt>
                <c:pt idx="7">
                  <c:v>3.6418841051807489E-2</c:v>
                </c:pt>
                <c:pt idx="8">
                  <c:v>4.8434533421328564E-2</c:v>
                </c:pt>
                <c:pt idx="9">
                  <c:v>5.3791898096803972E-2</c:v>
                </c:pt>
                <c:pt idx="10">
                  <c:v>8.3906602772936503E-2</c:v>
                </c:pt>
                <c:pt idx="11">
                  <c:v>6.8814548556772021E-2</c:v>
                </c:pt>
              </c:numCache>
            </c:numRef>
          </c:val>
          <c:extLst>
            <c:ext xmlns:c16="http://schemas.microsoft.com/office/drawing/2014/chart" uri="{C3380CC4-5D6E-409C-BE32-E72D297353CC}">
              <c16:uniqueId val="{00000002-4AD1-41CE-9C8B-F37588FE0B02}"/>
            </c:ext>
          </c:extLst>
        </c:ser>
        <c:dLbls>
          <c:showLegendKey val="0"/>
          <c:showVal val="0"/>
          <c:showCatName val="0"/>
          <c:showSerName val="0"/>
          <c:showPercent val="0"/>
          <c:showBubbleSize val="0"/>
        </c:dLbls>
        <c:gapWidth val="150"/>
        <c:axId val="559117968"/>
        <c:axId val="1"/>
      </c:barChart>
      <c:catAx>
        <c:axId val="55911796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9"/>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17968"/>
        <c:crosses val="autoZero"/>
        <c:crossBetween val="between"/>
        <c:majorUnit val="0.1"/>
        <c:minorUnit val="2.0000000000000004E-2"/>
      </c:valAx>
    </c:plotArea>
    <c:legend>
      <c:legendPos val="r"/>
      <c:layout>
        <c:manualLayout>
          <c:xMode val="edge"/>
          <c:yMode val="edge"/>
          <c:wMode val="edge"/>
          <c:hMode val="edge"/>
          <c:x val="0.1046831955922865"/>
          <c:y val="0.8741721854304636"/>
          <c:w val="0.80716253443526176"/>
          <c:h val="0.9536423841059602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292918217032187E-2"/>
          <c:y val="6.2295081967213117E-2"/>
          <c:w val="0.86848740463055962"/>
          <c:h val="0.46229508196721314"/>
        </c:manualLayout>
      </c:layout>
      <c:barChart>
        <c:barDir val="col"/>
        <c:grouping val="clustered"/>
        <c:varyColors val="0"/>
        <c:ser>
          <c:idx val="0"/>
          <c:order val="0"/>
          <c:tx>
            <c:strRef>
              <c:f>'Figure 3.2.5'!$H$3</c:f>
              <c:strCache>
                <c:ptCount val="1"/>
                <c:pt idx="0">
                  <c:v>1 Group</c:v>
                </c:pt>
              </c:strCache>
            </c:strRef>
          </c:tx>
          <c:invertIfNegative val="0"/>
          <c:cat>
            <c:strRef>
              <c:f>'Figure 3.2.5'!$G$4:$G$15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3.2.5'!$H$4:$H$15</c:f>
              <c:numCache>
                <c:formatCode>0.00%</c:formatCode>
                <c:ptCount val="12"/>
                <c:pt idx="0">
                  <c:v>0.26923945938958271</c:v>
                </c:pt>
                <c:pt idx="1">
                  <c:v>5.7167671665400696E-2</c:v>
                </c:pt>
                <c:pt idx="2">
                  <c:v>4.8869139063473427E-2</c:v>
                </c:pt>
                <c:pt idx="3">
                  <c:v>2.3742219879262172E-2</c:v>
                </c:pt>
                <c:pt idx="4">
                  <c:v>6.9987163503770879E-3</c:v>
                </c:pt>
                <c:pt idx="5">
                  <c:v>0.40536316640451814</c:v>
                </c:pt>
                <c:pt idx="6">
                  <c:v>3.7996170977452254E-2</c:v>
                </c:pt>
                <c:pt idx="7">
                  <c:v>2.9774330046407026E-2</c:v>
                </c:pt>
                <c:pt idx="8">
                  <c:v>0.12084912622352649</c:v>
                </c:pt>
                <c:pt idx="9">
                  <c:v>3.7867333754023208E-2</c:v>
                </c:pt>
                <c:pt idx="10">
                  <c:v>7.7956395801509037E-2</c:v>
                </c:pt>
                <c:pt idx="11">
                  <c:v>1.6910149672560149E-2</c:v>
                </c:pt>
              </c:numCache>
            </c:numRef>
          </c:val>
          <c:extLst>
            <c:ext xmlns:c16="http://schemas.microsoft.com/office/drawing/2014/chart" uri="{C3380CC4-5D6E-409C-BE32-E72D297353CC}">
              <c16:uniqueId val="{00000000-A611-47E2-AD4D-E182F2FC151C}"/>
            </c:ext>
          </c:extLst>
        </c:ser>
        <c:ser>
          <c:idx val="1"/>
          <c:order val="1"/>
          <c:tx>
            <c:strRef>
              <c:f>'Figure 3.2.5'!$I$3</c:f>
              <c:strCache>
                <c:ptCount val="1"/>
                <c:pt idx="0">
                  <c:v>2 Group</c:v>
                </c:pt>
              </c:strCache>
            </c:strRef>
          </c:tx>
          <c:invertIfNegative val="0"/>
          <c:cat>
            <c:strRef>
              <c:f>'Figure 3.2.5'!$G$4:$G$15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3.2.5'!$I$4:$I$15</c:f>
              <c:numCache>
                <c:formatCode>0.00%</c:formatCode>
                <c:ptCount val="12"/>
                <c:pt idx="0">
                  <c:v>0.21688055296755729</c:v>
                </c:pt>
                <c:pt idx="1">
                  <c:v>3.5131225425715749E-2</c:v>
                </c:pt>
                <c:pt idx="2">
                  <c:v>9.9732626634668281E-2</c:v>
                </c:pt>
                <c:pt idx="3">
                  <c:v>1.8921466396858034E-2</c:v>
                </c:pt>
                <c:pt idx="4">
                  <c:v>2.2723445229079511E-2</c:v>
                </c:pt>
                <c:pt idx="5">
                  <c:v>0.31949566624206277</c:v>
                </c:pt>
                <c:pt idx="6">
                  <c:v>0.12545375310830789</c:v>
                </c:pt>
                <c:pt idx="7">
                  <c:v>7.7850357867981473E-2</c:v>
                </c:pt>
                <c:pt idx="8">
                  <c:v>8.381090612776898E-2</c:v>
                </c:pt>
                <c:pt idx="9">
                  <c:v>0.14809591119915799</c:v>
                </c:pt>
                <c:pt idx="10">
                  <c:v>9.4718567513256247E-2</c:v>
                </c:pt>
                <c:pt idx="11">
                  <c:v>5.1704678308483035E-2</c:v>
                </c:pt>
              </c:numCache>
            </c:numRef>
          </c:val>
          <c:extLst>
            <c:ext xmlns:c16="http://schemas.microsoft.com/office/drawing/2014/chart" uri="{C3380CC4-5D6E-409C-BE32-E72D297353CC}">
              <c16:uniqueId val="{00000001-A611-47E2-AD4D-E182F2FC151C}"/>
            </c:ext>
          </c:extLst>
        </c:ser>
        <c:ser>
          <c:idx val="2"/>
          <c:order val="2"/>
          <c:tx>
            <c:strRef>
              <c:f>'Figure 3.2.5'!$J$3</c:f>
              <c:strCache>
                <c:ptCount val="1"/>
                <c:pt idx="0">
                  <c:v>3 Group</c:v>
                </c:pt>
              </c:strCache>
            </c:strRef>
          </c:tx>
          <c:invertIfNegative val="0"/>
          <c:cat>
            <c:strRef>
              <c:f>'Figure 3.2.5'!$G$4:$G$15</c:f>
              <c:strCache>
                <c:ptCount val="12"/>
                <c:pt idx="0">
                  <c:v>Trading</c:v>
                </c:pt>
                <c:pt idx="1">
                  <c:v>Mining industry</c:v>
                </c:pt>
                <c:pt idx="2">
                  <c:v>Manufacturing industry</c:v>
                </c:pt>
                <c:pt idx="3">
                  <c:v>Agriculture</c:v>
                </c:pt>
                <c:pt idx="4">
                  <c:v>Transport and communications</c:v>
                </c:pt>
                <c:pt idx="5">
                  <c:v>Construction</c:v>
                </c:pt>
                <c:pt idx="6">
                  <c:v>Real estate operations</c:v>
                </c:pt>
                <c:pt idx="7">
                  <c:v>Financial activity</c:v>
                </c:pt>
                <c:pt idx="8">
                  <c:v>Others by legal entities</c:v>
                </c:pt>
                <c:pt idx="9">
                  <c:v>Residential mortgage loans</c:v>
                </c:pt>
                <c:pt idx="10">
                  <c:v>Consumer loans</c:v>
                </c:pt>
                <c:pt idx="11">
                  <c:v>Others by individuals</c:v>
                </c:pt>
              </c:strCache>
            </c:strRef>
          </c:cat>
          <c:val>
            <c:numRef>
              <c:f>'Figure 3.2.5'!$J$4:$J$15</c:f>
              <c:numCache>
                <c:formatCode>0.00%</c:formatCode>
                <c:ptCount val="12"/>
                <c:pt idx="0">
                  <c:v>0.37399636917664764</c:v>
                </c:pt>
                <c:pt idx="1">
                  <c:v>1.7674469849451376E-2</c:v>
                </c:pt>
                <c:pt idx="2">
                  <c:v>0.12748079204954726</c:v>
                </c:pt>
                <c:pt idx="3">
                  <c:v>4.4946380681489789E-2</c:v>
                </c:pt>
                <c:pt idx="4">
                  <c:v>5.8162684624046702E-2</c:v>
                </c:pt>
                <c:pt idx="5">
                  <c:v>0.23047816839676674</c:v>
                </c:pt>
                <c:pt idx="6">
                  <c:v>1.9826672104189369E-2</c:v>
                </c:pt>
                <c:pt idx="7">
                  <c:v>4.4929354711151073E-2</c:v>
                </c:pt>
                <c:pt idx="8">
                  <c:v>8.2505108406710048E-2</c:v>
                </c:pt>
                <c:pt idx="9">
                  <c:v>0.1587820887214168</c:v>
                </c:pt>
                <c:pt idx="10">
                  <c:v>0.13233122364910094</c:v>
                </c:pt>
                <c:pt idx="11">
                  <c:v>1.8285047880792597E-2</c:v>
                </c:pt>
              </c:numCache>
            </c:numRef>
          </c:val>
          <c:extLst>
            <c:ext xmlns:c16="http://schemas.microsoft.com/office/drawing/2014/chart" uri="{C3380CC4-5D6E-409C-BE32-E72D297353CC}">
              <c16:uniqueId val="{00000002-A611-47E2-AD4D-E182F2FC151C}"/>
            </c:ext>
          </c:extLst>
        </c:ser>
        <c:dLbls>
          <c:showLegendKey val="0"/>
          <c:showVal val="0"/>
          <c:showCatName val="0"/>
          <c:showSerName val="0"/>
          <c:showPercent val="0"/>
          <c:showBubbleSize val="0"/>
        </c:dLbls>
        <c:gapWidth val="150"/>
        <c:axId val="559118624"/>
        <c:axId val="1"/>
      </c:barChart>
      <c:catAx>
        <c:axId val="55911862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45"/>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18624"/>
        <c:crosses val="autoZero"/>
        <c:crossBetween val="between"/>
        <c:majorUnit val="0.05"/>
        <c:minorUnit val="1.0000000000000002E-2"/>
      </c:valAx>
    </c:plotArea>
    <c:legend>
      <c:legendPos val="r"/>
      <c:layout>
        <c:manualLayout>
          <c:xMode val="edge"/>
          <c:yMode val="edge"/>
          <c:x val="0.14173228346456693"/>
          <c:y val="0.88410596026490063"/>
          <c:w val="0.65091863517060367"/>
          <c:h val="7.9470198675496692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181848527919501"/>
          <c:y val="0.20810838274438179"/>
          <c:w val="0.38909125451993476"/>
          <c:h val="0.57837914165321691"/>
        </c:manualLayout>
      </c:layout>
      <c:radarChart>
        <c:radarStyle val="marker"/>
        <c:varyColors val="0"/>
        <c:ser>
          <c:idx val="1"/>
          <c:order val="0"/>
          <c:tx>
            <c:strRef>
              <c:f>'Figure 3.2.6'!$B$5</c:f>
              <c:strCache>
                <c:ptCount val="1"/>
                <c:pt idx="0">
                  <c:v>Share of doubtful (5th category) and loss loans of large borrowers to total doubtful (5th category) and loss loans, %</c:v>
                </c:pt>
              </c:strCache>
            </c:strRef>
          </c:tx>
          <c:spPr>
            <a:ln w="38100">
              <a:solidFill>
                <a:srgbClr val="3366FF"/>
              </a:solidFill>
              <a:prstDash val="solid"/>
            </a:ln>
          </c:spPr>
          <c:marker>
            <c:symbol val="none"/>
          </c:marker>
          <c:cat>
            <c:strRef>
              <c:f>'Figure 3.2.6'!$C$4:$H$4</c:f>
              <c:strCache>
                <c:ptCount val="6"/>
                <c:pt idx="0">
                  <c:v>01.01.2008</c:v>
                </c:pt>
                <c:pt idx="1">
                  <c:v>01.01.2009</c:v>
                </c:pt>
                <c:pt idx="2">
                  <c:v>01.01.2010</c:v>
                </c:pt>
                <c:pt idx="3">
                  <c:v>01.04.2010</c:v>
                </c:pt>
                <c:pt idx="4">
                  <c:v>01.07.2010</c:v>
                </c:pt>
                <c:pt idx="5">
                  <c:v>01.10.2010*</c:v>
                </c:pt>
              </c:strCache>
            </c:strRef>
          </c:cat>
          <c:val>
            <c:numRef>
              <c:f>'Figure 3.2.6'!$C$5:$H$5</c:f>
              <c:numCache>
                <c:formatCode>0.000</c:formatCode>
                <c:ptCount val="6"/>
                <c:pt idx="0">
                  <c:v>16.069381019283512</c:v>
                </c:pt>
                <c:pt idx="1">
                  <c:v>9.8303326497225108</c:v>
                </c:pt>
                <c:pt idx="2">
                  <c:v>27.461199967811577</c:v>
                </c:pt>
                <c:pt idx="3">
                  <c:v>29.369899027757747</c:v>
                </c:pt>
                <c:pt idx="4">
                  <c:v>31.178599904271074</c:v>
                </c:pt>
                <c:pt idx="5">
                  <c:v>31.498871197001183</c:v>
                </c:pt>
              </c:numCache>
            </c:numRef>
          </c:val>
          <c:extLst>
            <c:ext xmlns:c16="http://schemas.microsoft.com/office/drawing/2014/chart" uri="{C3380CC4-5D6E-409C-BE32-E72D297353CC}">
              <c16:uniqueId val="{00000000-8EE0-4746-94BD-CECDF1AF49D0}"/>
            </c:ext>
          </c:extLst>
        </c:ser>
        <c:ser>
          <c:idx val="2"/>
          <c:order val="1"/>
          <c:tx>
            <c:strRef>
              <c:f>'Figure 3.2.6'!$B$6</c:f>
              <c:strCache>
                <c:ptCount val="1"/>
                <c:pt idx="0">
                  <c:v>Share of loss loans of large loans to total loans of banks, %</c:v>
                </c:pt>
              </c:strCache>
            </c:strRef>
          </c:tx>
          <c:spPr>
            <a:ln w="38100">
              <a:solidFill>
                <a:srgbClr val="FF0000"/>
              </a:solidFill>
              <a:prstDash val="solid"/>
            </a:ln>
          </c:spPr>
          <c:marker>
            <c:symbol val="none"/>
          </c:marker>
          <c:cat>
            <c:strRef>
              <c:f>'Figure 3.2.6'!$C$4:$H$4</c:f>
              <c:strCache>
                <c:ptCount val="6"/>
                <c:pt idx="0">
                  <c:v>01.01.2008</c:v>
                </c:pt>
                <c:pt idx="1">
                  <c:v>01.01.2009</c:v>
                </c:pt>
                <c:pt idx="2">
                  <c:v>01.01.2010</c:v>
                </c:pt>
                <c:pt idx="3">
                  <c:v>01.04.2010</c:v>
                </c:pt>
                <c:pt idx="4">
                  <c:v>01.07.2010</c:v>
                </c:pt>
                <c:pt idx="5">
                  <c:v>01.10.2010*</c:v>
                </c:pt>
              </c:strCache>
            </c:strRef>
          </c:cat>
          <c:val>
            <c:numRef>
              <c:f>'Figure 3.2.6'!$C$6:$H$6</c:f>
              <c:numCache>
                <c:formatCode>0.000</c:formatCode>
                <c:ptCount val="6"/>
                <c:pt idx="0">
                  <c:v>3.9601997493069563</c:v>
                </c:pt>
                <c:pt idx="1">
                  <c:v>14.30195246109831</c:v>
                </c:pt>
                <c:pt idx="2">
                  <c:v>29.13459441955597</c:v>
                </c:pt>
                <c:pt idx="3">
                  <c:v>31.126167789484377</c:v>
                </c:pt>
                <c:pt idx="4">
                  <c:v>33.838774149809758</c:v>
                </c:pt>
                <c:pt idx="5">
                  <c:v>32.510082061975609</c:v>
                </c:pt>
              </c:numCache>
            </c:numRef>
          </c:val>
          <c:extLst>
            <c:ext xmlns:c16="http://schemas.microsoft.com/office/drawing/2014/chart" uri="{C3380CC4-5D6E-409C-BE32-E72D297353CC}">
              <c16:uniqueId val="{00000001-8EE0-4746-94BD-CECDF1AF49D0}"/>
            </c:ext>
          </c:extLst>
        </c:ser>
        <c:dLbls>
          <c:showLegendKey val="0"/>
          <c:showVal val="0"/>
          <c:showCatName val="0"/>
          <c:showSerName val="0"/>
          <c:showPercent val="0"/>
          <c:showBubbleSize val="0"/>
        </c:dLbls>
        <c:axId val="559123872"/>
        <c:axId val="1"/>
      </c:radarChart>
      <c:catAx>
        <c:axId val="559123872"/>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23872"/>
        <c:crosses val="autoZero"/>
        <c:crossBetween val="between"/>
      </c:valAx>
      <c:spPr>
        <a:noFill/>
        <a:ln w="25400">
          <a:noFill/>
        </a:ln>
      </c:spPr>
    </c:plotArea>
    <c:legend>
      <c:legendPos val="b"/>
      <c:layout>
        <c:manualLayout>
          <c:xMode val="edge"/>
          <c:yMode val="edge"/>
          <c:wMode val="edge"/>
          <c:hMode val="edge"/>
          <c:x val="3.090909090909091E-2"/>
          <c:y val="0.84324437823650422"/>
          <c:w val="0.9909098544500119"/>
          <c:h val="0.9837852025253599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6120626890075"/>
          <c:y val="4.444458223146773E-2"/>
          <c:w val="0.75318253315475203"/>
          <c:h val="0.42539814421547684"/>
        </c:manualLayout>
      </c:layout>
      <c:barChart>
        <c:barDir val="col"/>
        <c:grouping val="clustered"/>
        <c:varyColors val="0"/>
        <c:ser>
          <c:idx val="0"/>
          <c:order val="0"/>
          <c:tx>
            <c:strRef>
              <c:f>'Figure 3.2.7'!$B$5</c:f>
              <c:strCache>
                <c:ptCount val="1"/>
                <c:pt idx="0">
                  <c:v>Collateral value</c:v>
                </c:pt>
              </c:strCache>
            </c:strRef>
          </c:tx>
          <c:invertIfNegative val="0"/>
          <c:cat>
            <c:strRef>
              <c:f>'Figure 3.2.7'!$C$4:$J$4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3.2.7'!$C$5:$J$5</c:f>
              <c:numCache>
                <c:formatCode>_(* #\ ##0.0_);_(* \(#\ ##0.0\);_(* "-"??_);_(@_)</c:formatCode>
                <c:ptCount val="8"/>
                <c:pt idx="0">
                  <c:v>5810.92597561</c:v>
                </c:pt>
                <c:pt idx="1">
                  <c:v>11710.219674</c:v>
                </c:pt>
                <c:pt idx="2">
                  <c:v>13897.85225</c:v>
                </c:pt>
                <c:pt idx="3">
                  <c:v>15709.030876999999</c:v>
                </c:pt>
                <c:pt idx="4">
                  <c:v>23831.820199999998</c:v>
                </c:pt>
                <c:pt idx="5">
                  <c:v>30505.410390000001</c:v>
                </c:pt>
                <c:pt idx="6">
                  <c:v>22533.747015251702</c:v>
                </c:pt>
                <c:pt idx="7" formatCode="_-* #\ ##0.0_р_._-;\-* #\ ##0.0_р_._-;_-* &quot;-&quot;??_р_._-;_-@_-">
                  <c:v>22673.052649000001</c:v>
                </c:pt>
              </c:numCache>
            </c:numRef>
          </c:val>
          <c:extLst>
            <c:ext xmlns:c16="http://schemas.microsoft.com/office/drawing/2014/chart" uri="{C3380CC4-5D6E-409C-BE32-E72D297353CC}">
              <c16:uniqueId val="{00000000-E9E6-4470-AC11-E6FFB4F59EC3}"/>
            </c:ext>
          </c:extLst>
        </c:ser>
        <c:ser>
          <c:idx val="1"/>
          <c:order val="1"/>
          <c:tx>
            <c:strRef>
              <c:f>'Figure 3.2.7'!$B$6</c:f>
              <c:strCache>
                <c:ptCount val="1"/>
                <c:pt idx="0">
                  <c:v>Created provisions</c:v>
                </c:pt>
              </c:strCache>
            </c:strRef>
          </c:tx>
          <c:invertIfNegative val="0"/>
          <c:cat>
            <c:strRef>
              <c:f>'Figure 3.2.7'!$C$4:$J$4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3.2.7'!$C$6:$J$6</c:f>
              <c:numCache>
                <c:formatCode>_(* #\ ##0.0_);_(* \(#\ ##0.0\);_(* "-"??_);_(@_)</c:formatCode>
                <c:ptCount val="8"/>
                <c:pt idx="0">
                  <c:v>171.86676299999999</c:v>
                </c:pt>
                <c:pt idx="1">
                  <c:v>299.14780500000001</c:v>
                </c:pt>
                <c:pt idx="2">
                  <c:v>521.68543799999998</c:v>
                </c:pt>
                <c:pt idx="3">
                  <c:v>1025.5806700000001</c:v>
                </c:pt>
                <c:pt idx="4">
                  <c:v>3631.2753050000001</c:v>
                </c:pt>
                <c:pt idx="5">
                  <c:v>3500.680218</c:v>
                </c:pt>
                <c:pt idx="6">
                  <c:v>3224.449419</c:v>
                </c:pt>
                <c:pt idx="7" formatCode="_-* #\ ##0.0_р_._-;\-* #\ ##0.0_р_._-;_-* &quot;-&quot;??_р_._-;_-@_-">
                  <c:v>3031.9660960000001</c:v>
                </c:pt>
              </c:numCache>
            </c:numRef>
          </c:val>
          <c:extLst>
            <c:ext xmlns:c16="http://schemas.microsoft.com/office/drawing/2014/chart" uri="{C3380CC4-5D6E-409C-BE32-E72D297353CC}">
              <c16:uniqueId val="{00000001-E9E6-4470-AC11-E6FFB4F59EC3}"/>
            </c:ext>
          </c:extLst>
        </c:ser>
        <c:ser>
          <c:idx val="2"/>
          <c:order val="2"/>
          <c:tx>
            <c:strRef>
              <c:f>'Figure 3.2.7'!$B$7</c:f>
              <c:strCache>
                <c:ptCount val="1"/>
                <c:pt idx="0">
                  <c:v>Loan portfolio</c:v>
                </c:pt>
              </c:strCache>
            </c:strRef>
          </c:tx>
          <c:invertIfNegative val="0"/>
          <c:cat>
            <c:strRef>
              <c:f>'Figure 3.2.7'!$C$4:$J$4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3.2.7'!$C$7:$J$7</c:f>
              <c:numCache>
                <c:formatCode>_(* #\ ##0.0_);_(* \(#\ ##0.0\);_(* "-"??_);_(@_)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formatCode="_-* #\ ##0.0_р_._-;\-* #\ ##0.0_р_._-;_-* &quot;-&quot;??_р_._-;_-@_-">
                  <c:v>9258.8807930000003</c:v>
                </c:pt>
              </c:numCache>
            </c:numRef>
          </c:val>
          <c:extLst>
            <c:ext xmlns:c16="http://schemas.microsoft.com/office/drawing/2014/chart" uri="{C3380CC4-5D6E-409C-BE32-E72D297353CC}">
              <c16:uniqueId val="{00000002-E9E6-4470-AC11-E6FFB4F59EC3}"/>
            </c:ext>
          </c:extLst>
        </c:ser>
        <c:dLbls>
          <c:showLegendKey val="0"/>
          <c:showVal val="0"/>
          <c:showCatName val="0"/>
          <c:showSerName val="0"/>
          <c:showPercent val="0"/>
          <c:showBubbleSize val="0"/>
        </c:dLbls>
        <c:gapWidth val="150"/>
        <c:axId val="559126168"/>
        <c:axId val="1"/>
      </c:barChart>
      <c:lineChart>
        <c:grouping val="standard"/>
        <c:varyColors val="0"/>
        <c:ser>
          <c:idx val="3"/>
          <c:order val="3"/>
          <c:tx>
            <c:strRef>
              <c:f>'Figure 3.2.7'!$B$8</c:f>
              <c:strCache>
                <c:ptCount val="1"/>
                <c:pt idx="0">
                  <c:v>Collateral value and created provisions/loan portfolio, % (right axis)</c:v>
                </c:pt>
              </c:strCache>
            </c:strRef>
          </c:tx>
          <c:spPr>
            <a:ln w="38100">
              <a:solidFill>
                <a:srgbClr val="0000FF"/>
              </a:solidFill>
              <a:prstDash val="solid"/>
            </a:ln>
          </c:spPr>
          <c:marker>
            <c:symbol val="none"/>
          </c:marker>
          <c:cat>
            <c:strRef>
              <c:f>'Figure 3.2.7'!$C$4:$J$4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3.2.7'!$C$8:$J$8</c:f>
              <c:numCache>
                <c:formatCode>_(* #\ ##0.00_);_(* \(#\ ##0.00\);_(* "-"??_);_(@_)</c:formatCode>
                <c:ptCount val="8"/>
                <c:pt idx="0">
                  <c:v>195.38583481023673</c:v>
                </c:pt>
                <c:pt idx="1">
                  <c:v>200.43112253050262</c:v>
                </c:pt>
                <c:pt idx="2">
                  <c:v>162.59630406088502</c:v>
                </c:pt>
                <c:pt idx="3">
                  <c:v>181.02151546738898</c:v>
                </c:pt>
                <c:pt idx="4">
                  <c:v>284.9208359672005</c:v>
                </c:pt>
                <c:pt idx="5">
                  <c:v>359.02224230468494</c:v>
                </c:pt>
                <c:pt idx="6">
                  <c:v>282.30069001804338</c:v>
                </c:pt>
                <c:pt idx="7">
                  <c:v>277.62555021157402</c:v>
                </c:pt>
              </c:numCache>
            </c:numRef>
          </c:val>
          <c:smooth val="0"/>
          <c:extLst>
            <c:ext xmlns:c16="http://schemas.microsoft.com/office/drawing/2014/chart" uri="{C3380CC4-5D6E-409C-BE32-E72D297353CC}">
              <c16:uniqueId val="{00000003-E9E6-4470-AC11-E6FFB4F59EC3}"/>
            </c:ext>
          </c:extLst>
        </c:ser>
        <c:dLbls>
          <c:showLegendKey val="0"/>
          <c:showVal val="0"/>
          <c:showCatName val="0"/>
          <c:showSerName val="0"/>
          <c:showPercent val="0"/>
          <c:showBubbleSize val="0"/>
        </c:dLbls>
        <c:marker val="1"/>
        <c:smooth val="0"/>
        <c:axId val="3"/>
        <c:axId val="4"/>
      </c:lineChart>
      <c:catAx>
        <c:axId val="55912616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2722677924911351E-2"/>
              <c:y val="0.18095294194240433"/>
            </c:manualLayout>
          </c:layout>
          <c:overlay val="0"/>
          <c:spPr>
            <a:noFill/>
            <a:ln w="25400">
              <a:noFill/>
            </a:ln>
          </c:spPr>
        </c:title>
        <c:numFmt formatCode="General"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26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4638498555436"/>
          <c:y val="5.5776892430278883E-2"/>
          <c:w val="0.83384740662170465"/>
          <c:h val="0.41832669322709165"/>
        </c:manualLayout>
      </c:layout>
      <c:barChart>
        <c:barDir val="col"/>
        <c:grouping val="stacked"/>
        <c:varyColors val="0"/>
        <c:ser>
          <c:idx val="3"/>
          <c:order val="0"/>
          <c:tx>
            <c:strRef>
              <c:f>'Figure 3.2.8'!$E$4</c:f>
              <c:strCache>
                <c:ptCount val="1"/>
                <c:pt idx="0">
                  <c:v>Other residential mortgage loans</c:v>
                </c:pt>
              </c:strCache>
            </c:strRef>
          </c:tx>
          <c:spPr>
            <a:pattFill prst="pct60">
              <a:fgClr>
                <a:srgbClr val="FFFFFF"/>
              </a:fgClr>
              <a:bgClr>
                <a:srgbClr val="FF0000"/>
              </a:bgClr>
            </a:pattFill>
            <a:ln w="3175">
              <a:solidFill>
                <a:srgbClr val="FF0000"/>
              </a:solidFill>
              <a:prstDash val="solid"/>
            </a:ln>
          </c:spPr>
          <c:invertIfNegative val="0"/>
          <c:cat>
            <c:strRef>
              <c:f>'Figure 3.2.8'!$B$5:$B$16</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'Figure 3.2.8'!$E$5:$E$16</c:f>
              <c:numCache>
                <c:formatCode>0.0</c:formatCode>
                <c:ptCount val="12"/>
                <c:pt idx="0">
                  <c:v>619.94000000000005</c:v>
                </c:pt>
                <c:pt idx="1">
                  <c:v>488.28234799999996</c:v>
                </c:pt>
                <c:pt idx="2">
                  <c:v>464.10654099999999</c:v>
                </c:pt>
                <c:pt idx="3">
                  <c:v>462.54158100000001</c:v>
                </c:pt>
                <c:pt idx="4">
                  <c:v>461.60258499999998</c:v>
                </c:pt>
                <c:pt idx="5">
                  <c:v>455.23953999999998</c:v>
                </c:pt>
                <c:pt idx="6">
                  <c:v>449.69575400000002</c:v>
                </c:pt>
                <c:pt idx="7">
                  <c:v>446.16355099999998</c:v>
                </c:pt>
                <c:pt idx="8">
                  <c:v>463.43125300000003</c:v>
                </c:pt>
                <c:pt idx="9">
                  <c:v>443.02066100000002</c:v>
                </c:pt>
                <c:pt idx="10">
                  <c:v>444.45608800000002</c:v>
                </c:pt>
                <c:pt idx="11">
                  <c:v>443.43609199999997</c:v>
                </c:pt>
              </c:numCache>
            </c:numRef>
          </c:val>
          <c:extLst>
            <c:ext xmlns:c16="http://schemas.microsoft.com/office/drawing/2014/chart" uri="{C3380CC4-5D6E-409C-BE32-E72D297353CC}">
              <c16:uniqueId val="{00000000-5133-4F1E-BC00-894F36B1BB56}"/>
            </c:ext>
          </c:extLst>
        </c:ser>
        <c:ser>
          <c:idx val="0"/>
          <c:order val="1"/>
          <c:tx>
            <c:strRef>
              <c:f>'Figure 3.2.8'!$C$4</c:f>
              <c:strCache>
                <c:ptCount val="1"/>
                <c:pt idx="0">
                  <c:v>Residential mortgage loans where LTV doesn't exceed  50% of collateral value</c:v>
                </c:pt>
              </c:strCache>
            </c:strRef>
          </c:tx>
          <c:spPr>
            <a:pattFill prst="pct60">
              <a:fgClr>
                <a:srgbClr val="339966"/>
              </a:fgClr>
              <a:bgClr>
                <a:srgbClr val="FFFF00"/>
              </a:bgClr>
            </a:pattFill>
            <a:ln w="3175">
              <a:solidFill>
                <a:srgbClr val="339966"/>
              </a:solidFill>
              <a:prstDash val="solid"/>
            </a:ln>
          </c:spPr>
          <c:invertIfNegative val="0"/>
          <c:cat>
            <c:strRef>
              <c:f>'Figure 3.2.8'!$B$5:$B$16</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'Figure 3.2.8'!$C$5:$C$16</c:f>
              <c:numCache>
                <c:formatCode>0.0</c:formatCode>
                <c:ptCount val="12"/>
                <c:pt idx="0">
                  <c:v>153.54</c:v>
                </c:pt>
                <c:pt idx="1">
                  <c:v>139.06744499999999</c:v>
                </c:pt>
                <c:pt idx="2">
                  <c:v>138.073881</c:v>
                </c:pt>
                <c:pt idx="3">
                  <c:v>137.154844</c:v>
                </c:pt>
                <c:pt idx="4">
                  <c:v>137.62616499999999</c:v>
                </c:pt>
                <c:pt idx="5">
                  <c:v>137.628793</c:v>
                </c:pt>
                <c:pt idx="6">
                  <c:v>137.79163</c:v>
                </c:pt>
                <c:pt idx="7">
                  <c:v>136.83042699999999</c:v>
                </c:pt>
                <c:pt idx="8">
                  <c:v>128.922201</c:v>
                </c:pt>
                <c:pt idx="9">
                  <c:v>140.51323099999999</c:v>
                </c:pt>
                <c:pt idx="10">
                  <c:v>139.16244699999999</c:v>
                </c:pt>
                <c:pt idx="11">
                  <c:v>142.119587</c:v>
                </c:pt>
              </c:numCache>
            </c:numRef>
          </c:val>
          <c:extLst>
            <c:ext xmlns:c16="http://schemas.microsoft.com/office/drawing/2014/chart" uri="{C3380CC4-5D6E-409C-BE32-E72D297353CC}">
              <c16:uniqueId val="{00000001-5133-4F1E-BC00-894F36B1BB56}"/>
            </c:ext>
          </c:extLst>
        </c:ser>
        <c:ser>
          <c:idx val="1"/>
          <c:order val="2"/>
          <c:tx>
            <c:strRef>
              <c:f>'Figure 3.2.8'!$D$4</c:f>
              <c:strCache>
                <c:ptCount val="1"/>
                <c:pt idx="0">
                  <c:v>Residential mortgage loans where LTV doesn't exceed  60% of collateral value</c:v>
                </c:pt>
              </c:strCache>
            </c:strRef>
          </c:tx>
          <c:spPr>
            <a:pattFill prst="pct60">
              <a:fgClr>
                <a:srgbClr val="000080"/>
              </a:fgClr>
              <a:bgClr>
                <a:srgbClr val="FFFFFF"/>
              </a:bgClr>
            </a:pattFill>
            <a:ln w="12700">
              <a:solidFill>
                <a:srgbClr val="000080"/>
              </a:solidFill>
              <a:prstDash val="solid"/>
            </a:ln>
          </c:spPr>
          <c:invertIfNegative val="0"/>
          <c:cat>
            <c:strRef>
              <c:f>'Figure 3.2.8'!$B$5:$B$16</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'Figure 3.2.8'!$D$5:$D$16</c:f>
              <c:numCache>
                <c:formatCode>0.0</c:formatCode>
                <c:ptCount val="12"/>
                <c:pt idx="0">
                  <c:v>41.57</c:v>
                </c:pt>
                <c:pt idx="1">
                  <c:v>43.121614000000001</c:v>
                </c:pt>
                <c:pt idx="2">
                  <c:v>48.419463999999998</c:v>
                </c:pt>
                <c:pt idx="3">
                  <c:v>48.458860000000001</c:v>
                </c:pt>
                <c:pt idx="4">
                  <c:v>49.423935</c:v>
                </c:pt>
                <c:pt idx="5">
                  <c:v>48.257345999999998</c:v>
                </c:pt>
                <c:pt idx="6">
                  <c:v>48.138506999999997</c:v>
                </c:pt>
                <c:pt idx="7">
                  <c:v>50.350552</c:v>
                </c:pt>
                <c:pt idx="8">
                  <c:v>45.638075999999998</c:v>
                </c:pt>
                <c:pt idx="9">
                  <c:v>49.867874999999998</c:v>
                </c:pt>
                <c:pt idx="10">
                  <c:v>49.044972000000001</c:v>
                </c:pt>
                <c:pt idx="11">
                  <c:v>50.191831999999998</c:v>
                </c:pt>
              </c:numCache>
            </c:numRef>
          </c:val>
          <c:extLst>
            <c:ext xmlns:c16="http://schemas.microsoft.com/office/drawing/2014/chart" uri="{C3380CC4-5D6E-409C-BE32-E72D297353CC}">
              <c16:uniqueId val="{00000002-5133-4F1E-BC00-894F36B1BB56}"/>
            </c:ext>
          </c:extLst>
        </c:ser>
        <c:dLbls>
          <c:showLegendKey val="0"/>
          <c:showVal val="0"/>
          <c:showCatName val="0"/>
          <c:showSerName val="0"/>
          <c:showPercent val="0"/>
          <c:showBubbleSize val="0"/>
        </c:dLbls>
        <c:gapWidth val="150"/>
        <c:overlap val="100"/>
        <c:axId val="559119936"/>
        <c:axId val="1"/>
      </c:barChart>
      <c:catAx>
        <c:axId val="559119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9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5384638498555437E-2"/>
              <c:y val="0.167330677290836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19936"/>
        <c:crosses val="autoZero"/>
        <c:crossBetween val="between"/>
      </c:valAx>
      <c:spPr>
        <a:noFill/>
        <a:ln w="25400">
          <a:noFill/>
        </a:ln>
      </c:spPr>
    </c:plotArea>
    <c:legend>
      <c:legendPos val="b"/>
      <c:layout>
        <c:manualLayout>
          <c:xMode val="edge"/>
          <c:yMode val="edge"/>
          <c:x val="1.5384638498555437E-2"/>
          <c:y val="0.74103585657370519"/>
          <c:w val="0.93538602071217058"/>
          <c:h val="0.247011952191235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81748071979436"/>
          <c:y val="9.6385920188253746E-2"/>
          <c:w val="0.85089974293059123"/>
          <c:h val="0.58233160113736637"/>
        </c:manualLayout>
      </c:layout>
      <c:lineChart>
        <c:grouping val="standard"/>
        <c:varyColors val="0"/>
        <c:ser>
          <c:idx val="0"/>
          <c:order val="0"/>
          <c:tx>
            <c:strRef>
              <c:f>'Figure 3.2.9'!$B$5</c:f>
              <c:strCache>
                <c:ptCount val="1"/>
                <c:pt idx="0">
                  <c:v>Housing prices_RK</c:v>
                </c:pt>
              </c:strCache>
            </c:strRef>
          </c:tx>
          <c:spPr>
            <a:ln w="25400">
              <a:solidFill>
                <a:srgbClr val="0000FF"/>
              </a:solidFill>
              <a:prstDash val="solid"/>
            </a:ln>
          </c:spPr>
          <c:marker>
            <c:symbol val="none"/>
          </c:marker>
          <c:cat>
            <c:strRef>
              <c:f>'Figure 3.2.9'!$C$4:$O$4</c:f>
              <c:strCache>
                <c:ptCount val="13"/>
                <c:pt idx="0">
                  <c:v>Sep.07</c:v>
                </c:pt>
                <c:pt idx="1">
                  <c:v>Dec.07</c:v>
                </c:pt>
                <c:pt idx="2">
                  <c:v>Mar.08</c:v>
                </c:pt>
                <c:pt idx="3">
                  <c:v>Jun.08</c:v>
                </c:pt>
                <c:pt idx="4">
                  <c:v>Sep.08</c:v>
                </c:pt>
                <c:pt idx="5">
                  <c:v>Dec.08</c:v>
                </c:pt>
                <c:pt idx="6">
                  <c:v>Mar.09</c:v>
                </c:pt>
                <c:pt idx="7">
                  <c:v>Jun.09</c:v>
                </c:pt>
                <c:pt idx="8">
                  <c:v>Sep.09</c:v>
                </c:pt>
                <c:pt idx="9">
                  <c:v>Dec.09</c:v>
                </c:pt>
                <c:pt idx="10">
                  <c:v>Mar.10</c:v>
                </c:pt>
                <c:pt idx="11">
                  <c:v>Jun.10</c:v>
                </c:pt>
                <c:pt idx="12">
                  <c:v>Sep.10</c:v>
                </c:pt>
              </c:strCache>
            </c:strRef>
          </c:cat>
          <c:val>
            <c:numRef>
              <c:f>'Figure 3.2.9'!$C$5:$O$5</c:f>
              <c:numCache>
                <c:formatCode>General</c:formatCode>
                <c:ptCount val="13"/>
                <c:pt idx="0">
                  <c:v>131.57775000000001</c:v>
                </c:pt>
                <c:pt idx="1">
                  <c:v>130.71299999999999</c:v>
                </c:pt>
                <c:pt idx="2">
                  <c:v>129.37074999999999</c:v>
                </c:pt>
                <c:pt idx="3">
                  <c:v>122.214</c:v>
                </c:pt>
                <c:pt idx="4">
                  <c:v>118.124</c:v>
                </c:pt>
                <c:pt idx="5">
                  <c:v>115.78400000000001</c:v>
                </c:pt>
                <c:pt idx="6">
                  <c:v>113.33525</c:v>
                </c:pt>
                <c:pt idx="7">
                  <c:v>111.4525</c:v>
                </c:pt>
                <c:pt idx="8">
                  <c:v>108.11799999999999</c:v>
                </c:pt>
                <c:pt idx="9">
                  <c:v>107.8205</c:v>
                </c:pt>
                <c:pt idx="10">
                  <c:v>108.76049999999999</c:v>
                </c:pt>
                <c:pt idx="11">
                  <c:v>108.831</c:v>
                </c:pt>
                <c:pt idx="12">
                  <c:v>109.73650000000001</c:v>
                </c:pt>
              </c:numCache>
            </c:numRef>
          </c:val>
          <c:smooth val="0"/>
          <c:extLst>
            <c:ext xmlns:c16="http://schemas.microsoft.com/office/drawing/2014/chart" uri="{C3380CC4-5D6E-409C-BE32-E72D297353CC}">
              <c16:uniqueId val="{00000000-8133-4340-B1E1-2FF02600B38B}"/>
            </c:ext>
          </c:extLst>
        </c:ser>
        <c:ser>
          <c:idx val="1"/>
          <c:order val="1"/>
          <c:tx>
            <c:strRef>
              <c:f>'Figure 3.2.9'!$B$6</c:f>
              <c:strCache>
                <c:ptCount val="1"/>
                <c:pt idx="0">
                  <c:v>Housing prices_Astana</c:v>
                </c:pt>
              </c:strCache>
            </c:strRef>
          </c:tx>
          <c:spPr>
            <a:ln w="25400">
              <a:solidFill>
                <a:srgbClr val="FF9900"/>
              </a:solidFill>
              <a:prstDash val="solid"/>
            </a:ln>
          </c:spPr>
          <c:marker>
            <c:symbol val="none"/>
          </c:marker>
          <c:cat>
            <c:strRef>
              <c:f>'Figure 3.2.9'!$C$4:$O$4</c:f>
              <c:strCache>
                <c:ptCount val="13"/>
                <c:pt idx="0">
                  <c:v>Sep.07</c:v>
                </c:pt>
                <c:pt idx="1">
                  <c:v>Dec.07</c:v>
                </c:pt>
                <c:pt idx="2">
                  <c:v>Mar.08</c:v>
                </c:pt>
                <c:pt idx="3">
                  <c:v>Jun.08</c:v>
                </c:pt>
                <c:pt idx="4">
                  <c:v>Sep.08</c:v>
                </c:pt>
                <c:pt idx="5">
                  <c:v>Dec.08</c:v>
                </c:pt>
                <c:pt idx="6">
                  <c:v>Mar.09</c:v>
                </c:pt>
                <c:pt idx="7">
                  <c:v>Jun.09</c:v>
                </c:pt>
                <c:pt idx="8">
                  <c:v>Sep.09</c:v>
                </c:pt>
                <c:pt idx="9">
                  <c:v>Dec.09</c:v>
                </c:pt>
                <c:pt idx="10">
                  <c:v>Mar.10</c:v>
                </c:pt>
                <c:pt idx="11">
                  <c:v>Jun.10</c:v>
                </c:pt>
                <c:pt idx="12">
                  <c:v>Sep.10</c:v>
                </c:pt>
              </c:strCache>
            </c:strRef>
          </c:cat>
          <c:val>
            <c:numRef>
              <c:f>'Figure 3.2.9'!$C$6:$O$6</c:f>
              <c:numCache>
                <c:formatCode>General</c:formatCode>
                <c:ptCount val="13"/>
                <c:pt idx="0">
                  <c:v>226.5735</c:v>
                </c:pt>
                <c:pt idx="1">
                  <c:v>227.86625000000001</c:v>
                </c:pt>
                <c:pt idx="2">
                  <c:v>222.73675</c:v>
                </c:pt>
                <c:pt idx="3">
                  <c:v>189.44775000000001</c:v>
                </c:pt>
                <c:pt idx="4">
                  <c:v>188.32974999999999</c:v>
                </c:pt>
                <c:pt idx="5">
                  <c:v>186.8175</c:v>
                </c:pt>
                <c:pt idx="6">
                  <c:v>164.91075000000001</c:v>
                </c:pt>
                <c:pt idx="7">
                  <c:v>163.39275000000001</c:v>
                </c:pt>
                <c:pt idx="8">
                  <c:v>163.39275000000001</c:v>
                </c:pt>
                <c:pt idx="9">
                  <c:v>163.39275000000001</c:v>
                </c:pt>
                <c:pt idx="10">
                  <c:v>163.375</c:v>
                </c:pt>
                <c:pt idx="11">
                  <c:v>162.20574999999999</c:v>
                </c:pt>
                <c:pt idx="12">
                  <c:v>162.54325</c:v>
                </c:pt>
              </c:numCache>
            </c:numRef>
          </c:val>
          <c:smooth val="0"/>
          <c:extLst>
            <c:ext xmlns:c16="http://schemas.microsoft.com/office/drawing/2014/chart" uri="{C3380CC4-5D6E-409C-BE32-E72D297353CC}">
              <c16:uniqueId val="{00000001-8133-4340-B1E1-2FF02600B38B}"/>
            </c:ext>
          </c:extLst>
        </c:ser>
        <c:ser>
          <c:idx val="2"/>
          <c:order val="2"/>
          <c:tx>
            <c:strRef>
              <c:f>'Figure 3.2.9'!$B$7</c:f>
              <c:strCache>
                <c:ptCount val="1"/>
                <c:pt idx="0">
                  <c:v>Housing prices_Almaty</c:v>
                </c:pt>
              </c:strCache>
            </c:strRef>
          </c:tx>
          <c:spPr>
            <a:ln w="25400">
              <a:solidFill>
                <a:srgbClr val="339966"/>
              </a:solidFill>
              <a:prstDash val="solid"/>
            </a:ln>
          </c:spPr>
          <c:marker>
            <c:symbol val="none"/>
          </c:marker>
          <c:cat>
            <c:strRef>
              <c:f>'Figure 3.2.9'!$C$4:$O$4</c:f>
              <c:strCache>
                <c:ptCount val="13"/>
                <c:pt idx="0">
                  <c:v>Sep.07</c:v>
                </c:pt>
                <c:pt idx="1">
                  <c:v>Dec.07</c:v>
                </c:pt>
                <c:pt idx="2">
                  <c:v>Mar.08</c:v>
                </c:pt>
                <c:pt idx="3">
                  <c:v>Jun.08</c:v>
                </c:pt>
                <c:pt idx="4">
                  <c:v>Sep.08</c:v>
                </c:pt>
                <c:pt idx="5">
                  <c:v>Dec.08</c:v>
                </c:pt>
                <c:pt idx="6">
                  <c:v>Mar.09</c:v>
                </c:pt>
                <c:pt idx="7">
                  <c:v>Jun.09</c:v>
                </c:pt>
                <c:pt idx="8">
                  <c:v>Sep.09</c:v>
                </c:pt>
                <c:pt idx="9">
                  <c:v>Dec.09</c:v>
                </c:pt>
                <c:pt idx="10">
                  <c:v>Mar.10</c:v>
                </c:pt>
                <c:pt idx="11">
                  <c:v>Jun.10</c:v>
                </c:pt>
                <c:pt idx="12">
                  <c:v>Sep.10</c:v>
                </c:pt>
              </c:strCache>
            </c:strRef>
          </c:cat>
          <c:val>
            <c:numRef>
              <c:f>'Figure 3.2.9'!$C$7:$O$7</c:f>
              <c:numCache>
                <c:formatCode>General</c:formatCode>
                <c:ptCount val="13"/>
                <c:pt idx="0">
                  <c:v>389.79750000000001</c:v>
                </c:pt>
                <c:pt idx="1">
                  <c:v>357.13249999999999</c:v>
                </c:pt>
                <c:pt idx="2">
                  <c:v>334.41174999999998</c:v>
                </c:pt>
                <c:pt idx="3">
                  <c:v>301.89049999999997</c:v>
                </c:pt>
                <c:pt idx="4">
                  <c:v>285.75925000000001</c:v>
                </c:pt>
                <c:pt idx="5">
                  <c:v>273.6635</c:v>
                </c:pt>
                <c:pt idx="6">
                  <c:v>258.96625</c:v>
                </c:pt>
                <c:pt idx="7">
                  <c:v>250.04775000000001</c:v>
                </c:pt>
                <c:pt idx="8">
                  <c:v>232.43875</c:v>
                </c:pt>
                <c:pt idx="9">
                  <c:v>229.39099999999999</c:v>
                </c:pt>
                <c:pt idx="10">
                  <c:v>228.47675000000001</c:v>
                </c:pt>
                <c:pt idx="11">
                  <c:v>227.0615</c:v>
                </c:pt>
                <c:pt idx="12">
                  <c:v>227.0615</c:v>
                </c:pt>
              </c:numCache>
            </c:numRef>
          </c:val>
          <c:smooth val="0"/>
          <c:extLst>
            <c:ext xmlns:c16="http://schemas.microsoft.com/office/drawing/2014/chart" uri="{C3380CC4-5D6E-409C-BE32-E72D297353CC}">
              <c16:uniqueId val="{00000002-8133-4340-B1E1-2FF02600B38B}"/>
            </c:ext>
          </c:extLst>
        </c:ser>
        <c:dLbls>
          <c:showLegendKey val="0"/>
          <c:showVal val="0"/>
          <c:showCatName val="0"/>
          <c:showSerName val="0"/>
          <c:showPercent val="0"/>
          <c:showBubbleSize val="0"/>
        </c:dLbls>
        <c:smooth val="0"/>
        <c:axId val="559130432"/>
        <c:axId val="1"/>
      </c:lineChart>
      <c:catAx>
        <c:axId val="55913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45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thous. per 1 sq.m</a:t>
                </a:r>
              </a:p>
            </c:rich>
          </c:tx>
          <c:layout>
            <c:manualLayout>
              <c:xMode val="edge"/>
              <c:yMode val="edge"/>
              <c:x val="2.056555269922879E-2"/>
              <c:y val="0.152611040298068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9130432"/>
        <c:crosses val="autoZero"/>
        <c:crossBetween val="between"/>
        <c:majorUnit val="90"/>
        <c:minorUnit val="90"/>
      </c:valAx>
      <c:spPr>
        <a:noFill/>
        <a:ln w="25400">
          <a:noFill/>
        </a:ln>
      </c:spPr>
    </c:plotArea>
    <c:legend>
      <c:legendPos val="b"/>
      <c:layout>
        <c:manualLayout>
          <c:xMode val="edge"/>
          <c:yMode val="edge"/>
          <c:x val="4.6272493573264781E-2"/>
          <c:y val="0.79518384155309341"/>
          <c:w val="0.94344473007712082"/>
          <c:h val="0.1927718403765074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765496472231359E-2"/>
          <c:y val="9.9010140320767714E-2"/>
          <c:w val="0.8575430690564293"/>
          <c:h val="0.57425881386045274"/>
        </c:manualLayout>
      </c:layout>
      <c:barChart>
        <c:barDir val="col"/>
        <c:grouping val="clustered"/>
        <c:varyColors val="0"/>
        <c:ser>
          <c:idx val="0"/>
          <c:order val="0"/>
          <c:tx>
            <c:strRef>
              <c:f>'Figure 2.1.6'!$C$5</c:f>
              <c:strCache>
                <c:ptCount val="1"/>
                <c:pt idx="0">
                  <c:v>Developing</c:v>
                </c:pt>
              </c:strCache>
            </c:strRef>
          </c:tx>
          <c:spPr>
            <a:solidFill>
              <a:srgbClr val="9999FF"/>
            </a:solidFill>
            <a:ln w="3175">
              <a:solidFill>
                <a:srgbClr val="333399"/>
              </a:solidFill>
              <a:prstDash val="solid"/>
            </a:ln>
          </c:spPr>
          <c:invertIfNegative val="0"/>
          <c:cat>
            <c:numRef>
              <c:f>'Figure 2.1.6'!$B$6:$B$16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'Figure 2.1.6'!$C$6:$C$16</c:f>
              <c:numCache>
                <c:formatCode>General</c:formatCode>
                <c:ptCount val="11"/>
                <c:pt idx="0">
                  <c:v>37.018000000000001</c:v>
                </c:pt>
                <c:pt idx="1">
                  <c:v>37.533000000000001</c:v>
                </c:pt>
                <c:pt idx="2">
                  <c:v>38.210999999999999</c:v>
                </c:pt>
                <c:pt idx="3">
                  <c:v>39.17</c:v>
                </c:pt>
                <c:pt idx="4">
                  <c:v>40.253</c:v>
                </c:pt>
                <c:pt idx="5">
                  <c:v>41.174999999999997</c:v>
                </c:pt>
                <c:pt idx="6">
                  <c:v>42.293999999999997</c:v>
                </c:pt>
                <c:pt idx="7">
                  <c:v>43.564</c:v>
                </c:pt>
                <c:pt idx="8">
                  <c:v>44.898000000000003</c:v>
                </c:pt>
                <c:pt idx="9">
                  <c:v>46.201000000000001</c:v>
                </c:pt>
                <c:pt idx="10">
                  <c:v>47.139000000000003</c:v>
                </c:pt>
              </c:numCache>
            </c:numRef>
          </c:val>
          <c:extLst>
            <c:ext xmlns:c16="http://schemas.microsoft.com/office/drawing/2014/chart" uri="{C3380CC4-5D6E-409C-BE32-E72D297353CC}">
              <c16:uniqueId val="{00000000-4558-470A-9140-0AC85AEFED53}"/>
            </c:ext>
          </c:extLst>
        </c:ser>
        <c:ser>
          <c:idx val="1"/>
          <c:order val="1"/>
          <c:tx>
            <c:strRef>
              <c:f>'Figure 2.1.6'!$D$5</c:f>
              <c:strCache>
                <c:ptCount val="1"/>
                <c:pt idx="0">
                  <c:v>Developed</c:v>
                </c:pt>
              </c:strCache>
            </c:strRef>
          </c:tx>
          <c:spPr>
            <a:solidFill>
              <a:srgbClr val="993366"/>
            </a:solidFill>
            <a:ln w="25400">
              <a:solidFill>
                <a:srgbClr val="993366"/>
              </a:solidFill>
              <a:prstDash val="solid"/>
            </a:ln>
          </c:spPr>
          <c:invertIfNegative val="0"/>
          <c:cat>
            <c:numRef>
              <c:f>'Figure 2.1.6'!$B$6:$B$16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'Figure 2.1.6'!$D$6:$D$16</c:f>
              <c:numCache>
                <c:formatCode>General</c:formatCode>
                <c:ptCount val="11"/>
                <c:pt idx="0">
                  <c:v>62.981999999999999</c:v>
                </c:pt>
                <c:pt idx="1">
                  <c:v>62.466999999999999</c:v>
                </c:pt>
                <c:pt idx="2">
                  <c:v>61.789000000000001</c:v>
                </c:pt>
                <c:pt idx="3">
                  <c:v>60.83</c:v>
                </c:pt>
                <c:pt idx="4">
                  <c:v>59.747</c:v>
                </c:pt>
                <c:pt idx="5">
                  <c:v>58.825000000000003</c:v>
                </c:pt>
                <c:pt idx="6">
                  <c:v>57.706000000000003</c:v>
                </c:pt>
                <c:pt idx="7">
                  <c:v>56.436</c:v>
                </c:pt>
                <c:pt idx="8">
                  <c:v>55.101999999999997</c:v>
                </c:pt>
                <c:pt idx="9">
                  <c:v>53.798999999999999</c:v>
                </c:pt>
                <c:pt idx="10">
                  <c:v>52.860999999999997</c:v>
                </c:pt>
              </c:numCache>
            </c:numRef>
          </c:val>
          <c:extLst>
            <c:ext xmlns:c16="http://schemas.microsoft.com/office/drawing/2014/chart" uri="{C3380CC4-5D6E-409C-BE32-E72D297353CC}">
              <c16:uniqueId val="{00000001-4558-470A-9140-0AC85AEFED53}"/>
            </c:ext>
          </c:extLst>
        </c:ser>
        <c:dLbls>
          <c:showLegendKey val="0"/>
          <c:showVal val="0"/>
          <c:showCatName val="0"/>
          <c:showSerName val="0"/>
          <c:showPercent val="0"/>
          <c:showBubbleSize val="0"/>
        </c:dLbls>
        <c:gapWidth val="150"/>
        <c:axId val="554560000"/>
        <c:axId val="1"/>
      </c:barChart>
      <c:catAx>
        <c:axId val="554560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60000"/>
        <c:crosses val="autoZero"/>
        <c:crossBetween val="between"/>
        <c:majorUnit val="25"/>
      </c:valAx>
      <c:spPr>
        <a:solidFill>
          <a:srgbClr val="FFFFFF"/>
        </a:solidFill>
        <a:ln w="25400">
          <a:noFill/>
        </a:ln>
      </c:spPr>
    </c:plotArea>
    <c:legend>
      <c:legendPos val="r"/>
      <c:layout>
        <c:manualLayout>
          <c:xMode val="edge"/>
          <c:yMode val="edge"/>
          <c:x val="0.20391089264208254"/>
          <c:y val="0.87128923482275589"/>
          <c:w val="0.7039115746000657"/>
          <c:h val="9.9010140320767714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336597230722"/>
          <c:y val="7.0987868284228775E-2"/>
          <c:w val="0.79466873611650035"/>
          <c:h val="0.48765579082209326"/>
        </c:manualLayout>
      </c:layout>
      <c:barChart>
        <c:barDir val="col"/>
        <c:grouping val="stacked"/>
        <c:varyColors val="0"/>
        <c:ser>
          <c:idx val="0"/>
          <c:order val="0"/>
          <c:tx>
            <c:strRef>
              <c:f>'Figure 3.2.10'!$B$5</c:f>
              <c:strCache>
                <c:ptCount val="1"/>
                <c:pt idx="0">
                  <c:v> Share of restructured loans to legal entities in the loan portfolio of legal entities </c:v>
                </c:pt>
              </c:strCache>
            </c:strRef>
          </c:tx>
          <c:spPr>
            <a:gradFill rotWithShape="0">
              <a:gsLst>
                <a:gs pos="0">
                  <a:srgbClr val="3366FF"/>
                </a:gs>
                <a:gs pos="100000">
                  <a:srgbClr val="3366FF">
                    <a:gamma/>
                    <a:shade val="46275"/>
                    <a:invGamma/>
                  </a:srgbClr>
                </a:gs>
              </a:gsLst>
              <a:lin ang="0" scaled="1"/>
            </a:gradFill>
            <a:ln w="12700">
              <a:solidFill>
                <a:srgbClr val="000080"/>
              </a:solidFill>
              <a:prstDash val="solid"/>
            </a:ln>
          </c:spPr>
          <c:invertIfNegative val="0"/>
          <c:cat>
            <c:strRef>
              <c:f>'Figure 3.2.10'!$C$4:$F$4</c:f>
              <c:strCache>
                <c:ptCount val="4"/>
                <c:pt idx="0">
                  <c:v> 4th qtr. 2009 </c:v>
                </c:pt>
                <c:pt idx="1">
                  <c:v> 1st qtr. 2010 </c:v>
                </c:pt>
                <c:pt idx="2">
                  <c:v> 2nd qtr. 2010 </c:v>
                </c:pt>
                <c:pt idx="3">
                  <c:v> 3rd qtr. 2010 </c:v>
                </c:pt>
              </c:strCache>
            </c:strRef>
          </c:cat>
          <c:val>
            <c:numRef>
              <c:f>'Figure 3.2.10'!$C$5:$F$5</c:f>
              <c:numCache>
                <c:formatCode>0.00</c:formatCode>
                <c:ptCount val="4"/>
                <c:pt idx="0">
                  <c:v>0.1606209511992471</c:v>
                </c:pt>
                <c:pt idx="1">
                  <c:v>0.18962365745700935</c:v>
                </c:pt>
                <c:pt idx="2">
                  <c:v>0.25037459384510813</c:v>
                </c:pt>
                <c:pt idx="3">
                  <c:v>0.27706967229804541</c:v>
                </c:pt>
              </c:numCache>
            </c:numRef>
          </c:val>
          <c:extLst>
            <c:ext xmlns:c16="http://schemas.microsoft.com/office/drawing/2014/chart" uri="{C3380CC4-5D6E-409C-BE32-E72D297353CC}">
              <c16:uniqueId val="{00000000-7F3F-4EAE-B559-D1BC450AC23E}"/>
            </c:ext>
          </c:extLst>
        </c:ser>
        <c:ser>
          <c:idx val="1"/>
          <c:order val="1"/>
          <c:tx>
            <c:strRef>
              <c:f>'Figure 3.2.10'!$B$6</c:f>
              <c:strCache>
                <c:ptCount val="1"/>
                <c:pt idx="0">
                  <c:v> Share of restructured loans to individuals in the loan portfolio of legal entities </c:v>
                </c:pt>
              </c:strCache>
            </c:strRef>
          </c:tx>
          <c:spPr>
            <a:gradFill rotWithShape="0">
              <a:gsLst>
                <a:gs pos="0">
                  <a:srgbClr val="FF9900"/>
                </a:gs>
                <a:gs pos="100000">
                  <a:srgbClr val="FF9900">
                    <a:gamma/>
                    <a:shade val="46275"/>
                    <a:invGamma/>
                  </a:srgbClr>
                </a:gs>
              </a:gsLst>
              <a:lin ang="0" scaled="1"/>
            </a:gradFill>
            <a:ln w="12700">
              <a:solidFill>
                <a:srgbClr val="993300"/>
              </a:solidFill>
              <a:prstDash val="solid"/>
            </a:ln>
          </c:spPr>
          <c:invertIfNegative val="0"/>
          <c:cat>
            <c:strRef>
              <c:f>'Figure 3.2.10'!$C$4:$F$4</c:f>
              <c:strCache>
                <c:ptCount val="4"/>
                <c:pt idx="0">
                  <c:v> 4th qtr. 2009 </c:v>
                </c:pt>
                <c:pt idx="1">
                  <c:v> 1st qtr. 2010 </c:v>
                </c:pt>
                <c:pt idx="2">
                  <c:v> 2nd qtr. 2010 </c:v>
                </c:pt>
                <c:pt idx="3">
                  <c:v> 3rd qtr. 2010 </c:v>
                </c:pt>
              </c:strCache>
            </c:strRef>
          </c:cat>
          <c:val>
            <c:numRef>
              <c:f>'Figure 3.2.10'!$C$6:$F$6</c:f>
              <c:numCache>
                <c:formatCode>0.00</c:formatCode>
                <c:ptCount val="4"/>
                <c:pt idx="0">
                  <c:v>0.10151074228150797</c:v>
                </c:pt>
                <c:pt idx="1">
                  <c:v>0.1511174771385656</c:v>
                </c:pt>
                <c:pt idx="2">
                  <c:v>0.16492374873930973</c:v>
                </c:pt>
                <c:pt idx="3">
                  <c:v>0.15984383359586471</c:v>
                </c:pt>
              </c:numCache>
            </c:numRef>
          </c:val>
          <c:extLst>
            <c:ext xmlns:c16="http://schemas.microsoft.com/office/drawing/2014/chart" uri="{C3380CC4-5D6E-409C-BE32-E72D297353CC}">
              <c16:uniqueId val="{00000001-7F3F-4EAE-B559-D1BC450AC23E}"/>
            </c:ext>
          </c:extLst>
        </c:ser>
        <c:dLbls>
          <c:showLegendKey val="0"/>
          <c:showVal val="0"/>
          <c:showCatName val="0"/>
          <c:showSerName val="0"/>
          <c:showPercent val="0"/>
          <c:showBubbleSize val="0"/>
        </c:dLbls>
        <c:gapWidth val="150"/>
        <c:overlap val="100"/>
        <c:axId val="556672808"/>
        <c:axId val="1"/>
      </c:barChart>
      <c:lineChart>
        <c:grouping val="standard"/>
        <c:varyColors val="0"/>
        <c:ser>
          <c:idx val="2"/>
          <c:order val="2"/>
          <c:tx>
            <c:strRef>
              <c:f>'Figure 3.2.10'!$B$7</c:f>
              <c:strCache>
                <c:ptCount val="1"/>
                <c:pt idx="0">
                  <c:v> Share of restructured loans in the loan portfolio </c:v>
                </c:pt>
              </c:strCache>
            </c:strRef>
          </c:tx>
          <c:spPr>
            <a:ln w="47625"/>
          </c:spPr>
          <c:marker>
            <c:symbol val="none"/>
          </c:marker>
          <c:cat>
            <c:strRef>
              <c:f>'Figure 3.2.10'!$C$4:$F$4</c:f>
              <c:strCache>
                <c:ptCount val="4"/>
                <c:pt idx="0">
                  <c:v> 4th qtr. 2009 </c:v>
                </c:pt>
                <c:pt idx="1">
                  <c:v> 1st qtr. 2010 </c:v>
                </c:pt>
                <c:pt idx="2">
                  <c:v> 2nd qtr. 2010 </c:v>
                </c:pt>
                <c:pt idx="3">
                  <c:v> 3rd qtr. 2010 </c:v>
                </c:pt>
              </c:strCache>
            </c:strRef>
          </c:cat>
          <c:val>
            <c:numRef>
              <c:f>'Figure 3.2.10'!$C$7:$F$7</c:f>
              <c:numCache>
                <c:formatCode>0.00</c:formatCode>
                <c:ptCount val="4"/>
                <c:pt idx="0">
                  <c:v>0.15062603124214169</c:v>
                </c:pt>
                <c:pt idx="1">
                  <c:v>0.18399889426009036</c:v>
                </c:pt>
                <c:pt idx="2">
                  <c:v>0.23457244937948107</c:v>
                </c:pt>
                <c:pt idx="3">
                  <c:v>0.25448214982385142</c:v>
                </c:pt>
              </c:numCache>
            </c:numRef>
          </c:val>
          <c:smooth val="0"/>
          <c:extLst>
            <c:ext xmlns:c16="http://schemas.microsoft.com/office/drawing/2014/chart" uri="{C3380CC4-5D6E-409C-BE32-E72D297353CC}">
              <c16:uniqueId val="{00000002-7F3F-4EAE-B559-D1BC450AC23E}"/>
            </c:ext>
          </c:extLst>
        </c:ser>
        <c:ser>
          <c:idx val="3"/>
          <c:order val="3"/>
          <c:tx>
            <c:strRef>
              <c:f>'Figure 3.2.10'!$B$8</c:f>
              <c:strCache>
                <c:ptCount val="1"/>
                <c:pt idx="0">
                  <c:v> Share of restructured mortgage loans in the restructured loan portfolio of individuals </c:v>
                </c:pt>
              </c:strCache>
            </c:strRef>
          </c:tx>
          <c:spPr>
            <a:ln w="47625" cap="rnd"/>
          </c:spPr>
          <c:marker>
            <c:symbol val="none"/>
          </c:marker>
          <c:cat>
            <c:strRef>
              <c:f>'Figure 3.2.10'!$C$4:$F$4</c:f>
              <c:strCache>
                <c:ptCount val="4"/>
                <c:pt idx="0">
                  <c:v> 4th qtr. 2009 </c:v>
                </c:pt>
                <c:pt idx="1">
                  <c:v> 1st qtr. 2010 </c:v>
                </c:pt>
                <c:pt idx="2">
                  <c:v> 2nd qtr. 2010 </c:v>
                </c:pt>
                <c:pt idx="3">
                  <c:v> 3rd qtr. 2010 </c:v>
                </c:pt>
              </c:strCache>
            </c:strRef>
          </c:cat>
          <c:val>
            <c:numRef>
              <c:f>'Figure 3.2.10'!$C$8:$F$8</c:f>
              <c:numCache>
                <c:formatCode>0.00</c:formatCode>
                <c:ptCount val="4"/>
                <c:pt idx="0">
                  <c:v>0.4298360547713701</c:v>
                </c:pt>
                <c:pt idx="1">
                  <c:v>0.5149171677419343</c:v>
                </c:pt>
                <c:pt idx="2">
                  <c:v>0.54746242587395078</c:v>
                </c:pt>
                <c:pt idx="3">
                  <c:v>0.50729993639944249</c:v>
                </c:pt>
              </c:numCache>
            </c:numRef>
          </c:val>
          <c:smooth val="0"/>
          <c:extLst>
            <c:ext xmlns:c16="http://schemas.microsoft.com/office/drawing/2014/chart" uri="{C3380CC4-5D6E-409C-BE32-E72D297353CC}">
              <c16:uniqueId val="{00000003-7F3F-4EAE-B559-D1BC450AC23E}"/>
            </c:ext>
          </c:extLst>
        </c:ser>
        <c:ser>
          <c:idx val="4"/>
          <c:order val="4"/>
          <c:tx>
            <c:strRef>
              <c:f>'Figure 3.2.10'!$B$9</c:f>
              <c:strCache>
                <c:ptCount val="1"/>
                <c:pt idx="0">
                  <c:v> Share of restructured consumer loans in the portfolio of restructured loans of individuals </c:v>
                </c:pt>
              </c:strCache>
            </c:strRef>
          </c:tx>
          <c:spPr>
            <a:ln w="41275"/>
          </c:spPr>
          <c:marker>
            <c:symbol val="none"/>
          </c:marker>
          <c:cat>
            <c:strRef>
              <c:f>'Figure 3.2.10'!$C$4:$F$4</c:f>
              <c:strCache>
                <c:ptCount val="4"/>
                <c:pt idx="0">
                  <c:v> 4th qtr. 2009 </c:v>
                </c:pt>
                <c:pt idx="1">
                  <c:v> 1st qtr. 2010 </c:v>
                </c:pt>
                <c:pt idx="2">
                  <c:v> 2nd qtr. 2010 </c:v>
                </c:pt>
                <c:pt idx="3">
                  <c:v> 3rd qtr. 2010 </c:v>
                </c:pt>
              </c:strCache>
            </c:strRef>
          </c:cat>
          <c:val>
            <c:numRef>
              <c:f>'Figure 3.2.10'!$C$9:$F$9</c:f>
              <c:numCache>
                <c:formatCode>0.00</c:formatCode>
                <c:ptCount val="4"/>
                <c:pt idx="0">
                  <c:v>0.42627214641447175</c:v>
                </c:pt>
                <c:pt idx="1">
                  <c:v>0.39894123073912358</c:v>
                </c:pt>
                <c:pt idx="2">
                  <c:v>0.36436253628690179</c:v>
                </c:pt>
                <c:pt idx="3">
                  <c:v>0.39292394795171509</c:v>
                </c:pt>
              </c:numCache>
            </c:numRef>
          </c:val>
          <c:smooth val="0"/>
          <c:extLst>
            <c:ext xmlns:c16="http://schemas.microsoft.com/office/drawing/2014/chart" uri="{C3380CC4-5D6E-409C-BE32-E72D297353CC}">
              <c16:uniqueId val="{00000004-7F3F-4EAE-B559-D1BC450AC23E}"/>
            </c:ext>
          </c:extLst>
        </c:ser>
        <c:dLbls>
          <c:showLegendKey val="0"/>
          <c:showVal val="0"/>
          <c:showCatName val="0"/>
          <c:showSerName val="0"/>
          <c:showPercent val="0"/>
          <c:showBubbleSize val="0"/>
        </c:dLbls>
        <c:marker val="1"/>
        <c:smooth val="0"/>
        <c:axId val="556672808"/>
        <c:axId val="1"/>
      </c:lineChart>
      <c:catAx>
        <c:axId val="556672808"/>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72808"/>
        <c:crosses val="autoZero"/>
        <c:crossBetween val="between"/>
      </c:valAx>
    </c:plotArea>
    <c:legend>
      <c:legendPos val="r"/>
      <c:layout>
        <c:manualLayout>
          <c:xMode val="edge"/>
          <c:yMode val="edge"/>
          <c:wMode val="edge"/>
          <c:hMode val="edge"/>
          <c:x val="1.3333333333333334E-2"/>
          <c:y val="0.62654515407796252"/>
          <c:w val="0.99200251968503939"/>
          <c:h val="0.9845708175366968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2095266667013E-2"/>
          <c:y val="0.17333378472339772"/>
          <c:w val="0.47245811587381226"/>
          <c:h val="0.59466821528181057"/>
        </c:manualLayout>
      </c:layout>
      <c:doughnutChart>
        <c:varyColors val="1"/>
        <c:ser>
          <c:idx val="0"/>
          <c:order val="0"/>
          <c:dPt>
            <c:idx val="0"/>
            <c:bubble3D val="0"/>
            <c:spPr>
              <a:gradFill rotWithShape="0">
                <a:gsLst>
                  <a:gs pos="0">
                    <a:srgbClr val="993366"/>
                  </a:gs>
                  <a:gs pos="50000">
                    <a:srgbClr val="993366">
                      <a:gamma/>
                      <a:shade val="46275"/>
                      <a:invGamma/>
                    </a:srgbClr>
                  </a:gs>
                  <a:gs pos="100000">
                    <a:srgbClr val="993366"/>
                  </a:gs>
                </a:gsLst>
                <a:lin ang="2700000" scaled="1"/>
              </a:gradFill>
              <a:ln w="25400">
                <a:noFill/>
              </a:ln>
            </c:spPr>
            <c:extLst>
              <c:ext xmlns:c16="http://schemas.microsoft.com/office/drawing/2014/chart" uri="{C3380CC4-5D6E-409C-BE32-E72D297353CC}">
                <c16:uniqueId val="{00000000-4E1D-41E5-9C25-DC1B0523145B}"/>
              </c:ext>
            </c:extLst>
          </c:dPt>
          <c:dPt>
            <c:idx val="1"/>
            <c:bubble3D val="0"/>
            <c:spPr>
              <a:gradFill rotWithShape="0">
                <a:gsLst>
                  <a:gs pos="0">
                    <a:srgbClr val="33CCCC"/>
                  </a:gs>
                  <a:gs pos="50000">
                    <a:srgbClr val="33CCCC">
                      <a:gamma/>
                      <a:shade val="46275"/>
                      <a:invGamma/>
                    </a:srgbClr>
                  </a:gs>
                  <a:gs pos="100000">
                    <a:srgbClr val="33CCCC"/>
                  </a:gs>
                </a:gsLst>
                <a:lin ang="2700000" scaled="1"/>
              </a:gradFill>
              <a:ln w="25400">
                <a:noFill/>
              </a:ln>
            </c:spPr>
            <c:extLst>
              <c:ext xmlns:c16="http://schemas.microsoft.com/office/drawing/2014/chart" uri="{C3380CC4-5D6E-409C-BE32-E72D297353CC}">
                <c16:uniqueId val="{00000001-4E1D-41E5-9C25-DC1B0523145B}"/>
              </c:ext>
            </c:extLst>
          </c:dPt>
          <c:dPt>
            <c:idx val="2"/>
            <c:bubble3D val="0"/>
            <c:spPr>
              <a:gradFill rotWithShape="0">
                <a:gsLst>
                  <a:gs pos="0">
                    <a:srgbClr val="00FF00"/>
                  </a:gs>
                  <a:gs pos="50000">
                    <a:srgbClr val="00FF00">
                      <a:gamma/>
                      <a:shade val="46275"/>
                      <a:invGamma/>
                    </a:srgbClr>
                  </a:gs>
                  <a:gs pos="100000">
                    <a:srgbClr val="00FF00"/>
                  </a:gs>
                </a:gsLst>
                <a:lin ang="2700000" scaled="1"/>
              </a:gradFill>
              <a:ln w="25400">
                <a:noFill/>
              </a:ln>
            </c:spPr>
            <c:extLst>
              <c:ext xmlns:c16="http://schemas.microsoft.com/office/drawing/2014/chart" uri="{C3380CC4-5D6E-409C-BE32-E72D297353CC}">
                <c16:uniqueId val="{00000002-4E1D-41E5-9C25-DC1B0523145B}"/>
              </c:ext>
            </c:extLst>
          </c:dPt>
          <c:dPt>
            <c:idx val="3"/>
            <c:bubble3D val="0"/>
            <c:spPr>
              <a:gradFill rotWithShape="0">
                <a:gsLst>
                  <a:gs pos="0">
                    <a:srgbClr val="333399"/>
                  </a:gs>
                  <a:gs pos="50000">
                    <a:srgbClr val="333399">
                      <a:gamma/>
                      <a:shade val="46275"/>
                      <a:invGamma/>
                    </a:srgbClr>
                  </a:gs>
                  <a:gs pos="100000">
                    <a:srgbClr val="333399"/>
                  </a:gs>
                </a:gsLst>
                <a:lin ang="2700000" scaled="1"/>
              </a:gradFill>
              <a:ln w="25400">
                <a:noFill/>
              </a:ln>
            </c:spPr>
            <c:extLst>
              <c:ext xmlns:c16="http://schemas.microsoft.com/office/drawing/2014/chart" uri="{C3380CC4-5D6E-409C-BE32-E72D297353CC}">
                <c16:uniqueId val="{00000003-4E1D-41E5-9C25-DC1B0523145B}"/>
              </c:ext>
            </c:extLst>
          </c:dPt>
          <c:dPt>
            <c:idx val="4"/>
            <c:bubble3D val="0"/>
            <c:spPr>
              <a:gradFill rotWithShape="0">
                <a:gsLst>
                  <a:gs pos="0">
                    <a:srgbClr val="FF9900"/>
                  </a:gs>
                  <a:gs pos="50000">
                    <a:srgbClr val="FF9900">
                      <a:gamma/>
                      <a:shade val="46275"/>
                      <a:invGamma/>
                    </a:srgbClr>
                  </a:gs>
                  <a:gs pos="100000">
                    <a:srgbClr val="FF9900"/>
                  </a:gs>
                </a:gsLst>
                <a:lin ang="2700000" scaled="1"/>
              </a:gradFill>
              <a:ln w="25400">
                <a:noFill/>
              </a:ln>
            </c:spPr>
            <c:extLst>
              <c:ext xmlns:c16="http://schemas.microsoft.com/office/drawing/2014/chart" uri="{C3380CC4-5D6E-409C-BE32-E72D297353CC}">
                <c16:uniqueId val="{00000004-4E1D-41E5-9C25-DC1B0523145B}"/>
              </c:ext>
            </c:extLst>
          </c:dPt>
          <c:dLbls>
            <c:dLbl>
              <c:idx val="0"/>
              <c:numFmt formatCode="0.00%" sourceLinked="0"/>
              <c:spPr>
                <a:noFill/>
                <a:ln w="25400">
                  <a:noFill/>
                </a:ln>
              </c:spPr>
              <c:txPr>
                <a:bodyPr/>
                <a:lstStyle/>
                <a:p>
                  <a:pPr>
                    <a:defRPr sz="800" b="1" i="0" u="none" strike="noStrike" baseline="0">
                      <a:solidFill>
                        <a:srgbClr val="FFFFFF"/>
                      </a:solidFill>
                      <a:latin typeface="Times New Roman"/>
                      <a:ea typeface="Times New Roman"/>
                      <a:cs typeface="Times New Roman"/>
                    </a:defRPr>
                  </a:pPr>
                  <a:endParaRPr lang="ru-RU"/>
                </a:p>
              </c:txPr>
              <c:showLegendKey val="0"/>
              <c:showVal val="1"/>
              <c:showCatName val="0"/>
              <c:showSerName val="0"/>
              <c:showPercent val="0"/>
              <c:showBubbleSize val="0"/>
              <c:extLst>
                <c:ext xmlns:c16="http://schemas.microsoft.com/office/drawing/2014/chart" uri="{C3380CC4-5D6E-409C-BE32-E72D297353CC}">
                  <c16:uniqueId val="{00000000-4E1D-41E5-9C25-DC1B0523145B}"/>
                </c:ext>
              </c:extLst>
            </c:dLbl>
            <c:dLbl>
              <c:idx val="3"/>
              <c:layout>
                <c:manualLayout>
                  <c:x val="-5.438607582811273E-2"/>
                  <c:y val="-7.0976599366783188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1D-41E5-9C25-DC1B0523145B}"/>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extLst>
          </c:dLbls>
          <c:cat>
            <c:strRef>
              <c:f>'Figure 3.2.11'!$B$6:$B$10</c:f>
              <c:strCache>
                <c:ptCount val="5"/>
                <c:pt idx="0">
                  <c:v> Providing a delay for the past due repayment  </c:v>
                </c:pt>
                <c:pt idx="1">
                  <c:v> Non-application of penalty sanction (fine and other sacnctions of the bank) </c:v>
                </c:pt>
                <c:pt idx="2">
                  <c:v> Prolongation of the entire loan tenor and change in the payment schedule </c:v>
                </c:pt>
                <c:pt idx="3">
                  <c:v>Providing a borrower with an opportunity to refinance its debt to a bank within a period determined by the bank  (by taking an additional collateral by the bank from the borrower), including via borrower's application to another bank</c:v>
                </c:pt>
                <c:pt idx="4">
                  <c:v> Other </c:v>
                </c:pt>
              </c:strCache>
            </c:strRef>
          </c:cat>
          <c:val>
            <c:numRef>
              <c:f>'Figure 3.2.11'!$C$6:$C$10</c:f>
              <c:numCache>
                <c:formatCode>0.00%</c:formatCode>
                <c:ptCount val="5"/>
                <c:pt idx="0">
                  <c:v>0.45847193312201207</c:v>
                </c:pt>
                <c:pt idx="1">
                  <c:v>8.2283624276534448E-2</c:v>
                </c:pt>
                <c:pt idx="2">
                  <c:v>0.31257053261509943</c:v>
                </c:pt>
                <c:pt idx="3">
                  <c:v>1.028670481267231E-2</c:v>
                </c:pt>
                <c:pt idx="4">
                  <c:v>0.1363872051736818</c:v>
                </c:pt>
              </c:numCache>
            </c:numRef>
          </c:val>
          <c:extLst>
            <c:ext xmlns:c16="http://schemas.microsoft.com/office/drawing/2014/chart" uri="{C3380CC4-5D6E-409C-BE32-E72D297353CC}">
              <c16:uniqueId val="{00000005-4E1D-41E5-9C25-DC1B0523145B}"/>
            </c:ext>
          </c:extLst>
        </c:ser>
        <c:dLbls>
          <c:showLegendKey val="0"/>
          <c:showVal val="1"/>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4025479617857453"/>
          <c:y val="5.0666798611454719E-2"/>
          <c:w val="0.3961868505309547"/>
          <c:h val="0.90666902778392655"/>
        </c:manualLayout>
      </c:layout>
      <c:overlay val="0"/>
      <c:spPr>
        <a:ln>
          <a:noFill/>
        </a:ln>
      </c:spPr>
      <c:txPr>
        <a:bodyPr/>
        <a:lstStyle/>
        <a:p>
          <a:pPr>
            <a:defRPr sz="78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a:latin typeface="Times New Roman" pitchFamily="18" charset="0"/>
          <a:cs typeface="Times New Roman" pitchFamily="18" charset="0"/>
        </a:defRPr>
      </a:pPr>
      <a:endParaRPr lang="ru-RU"/>
    </a:p>
  </c:txPr>
  <c:printSettings>
    <c:headerFooter alignWithMargins="0"/>
    <c:pageMargins b="0.75000000000000022" l="0.70000000000000018" r="0.70000000000000018" t="0.75000000000000022" header="0.3000000000000001" footer="0.3000000000000001"/>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8888888888889"/>
          <c:y val="4.8951048951048952E-2"/>
          <c:w val="0.78472222222222221"/>
          <c:h val="0.44405594405594406"/>
        </c:manualLayout>
      </c:layout>
      <c:barChart>
        <c:barDir val="col"/>
        <c:grouping val="clustered"/>
        <c:varyColors val="0"/>
        <c:ser>
          <c:idx val="0"/>
          <c:order val="0"/>
          <c:tx>
            <c:strRef>
              <c:f>'Figure 3.2.12'!$B$5</c:f>
              <c:strCache>
                <c:ptCount val="1"/>
                <c:pt idx="0">
                  <c:v>Loans written off the balance sheet</c:v>
                </c:pt>
              </c:strCache>
            </c:strRef>
          </c:tx>
          <c:invertIfNegative val="0"/>
          <c:cat>
            <c:strRef>
              <c:f>'Figure 3.2.12'!$C$4:$J$4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3.2.12'!$C$5:$J$5</c:f>
              <c:numCache>
                <c:formatCode>#\ ##0.0_р_.</c:formatCode>
                <c:ptCount val="8"/>
                <c:pt idx="0">
                  <c:v>47.906773000000001</c:v>
                </c:pt>
                <c:pt idx="1">
                  <c:v>55.324888999999999</c:v>
                </c:pt>
                <c:pt idx="2">
                  <c:v>55.492665000000002</c:v>
                </c:pt>
                <c:pt idx="3">
                  <c:v>70.868971999999999</c:v>
                </c:pt>
                <c:pt idx="4">
                  <c:v>173.080806</c:v>
                </c:pt>
                <c:pt idx="5">
                  <c:v>387.55315400000001</c:v>
                </c:pt>
                <c:pt idx="6">
                  <c:v>694.59570399999996</c:v>
                </c:pt>
                <c:pt idx="7">
                  <c:v>738.71458900000005</c:v>
                </c:pt>
              </c:numCache>
            </c:numRef>
          </c:val>
          <c:extLst>
            <c:ext xmlns:c16="http://schemas.microsoft.com/office/drawing/2014/chart" uri="{C3380CC4-5D6E-409C-BE32-E72D297353CC}">
              <c16:uniqueId val="{00000000-21FC-4679-AA8E-6A9ADD11D5A0}"/>
            </c:ext>
          </c:extLst>
        </c:ser>
        <c:ser>
          <c:idx val="1"/>
          <c:order val="1"/>
          <c:tx>
            <c:strRef>
              <c:f>'Figure 3.2.12'!$B$6</c:f>
              <c:strCache>
                <c:ptCount val="1"/>
                <c:pt idx="0">
                  <c:v>Loan portfolio</c:v>
                </c:pt>
              </c:strCache>
            </c:strRef>
          </c:tx>
          <c:invertIfNegative val="0"/>
          <c:cat>
            <c:strRef>
              <c:f>'Figure 3.2.12'!$C$4:$J$4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3.2.12'!$C$6:$J$6</c:f>
              <c:numCache>
                <c:formatCode>#\ ##0.0_р_.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c:v>9258.8807930000003</c:v>
                </c:pt>
              </c:numCache>
            </c:numRef>
          </c:val>
          <c:extLst>
            <c:ext xmlns:c16="http://schemas.microsoft.com/office/drawing/2014/chart" uri="{C3380CC4-5D6E-409C-BE32-E72D297353CC}">
              <c16:uniqueId val="{00000001-21FC-4679-AA8E-6A9ADD11D5A0}"/>
            </c:ext>
          </c:extLst>
        </c:ser>
        <c:dLbls>
          <c:showLegendKey val="0"/>
          <c:showVal val="0"/>
          <c:showCatName val="0"/>
          <c:showSerName val="0"/>
          <c:showPercent val="0"/>
          <c:showBubbleSize val="0"/>
        </c:dLbls>
        <c:gapWidth val="150"/>
        <c:axId val="556677400"/>
        <c:axId val="1"/>
      </c:barChart>
      <c:lineChart>
        <c:grouping val="standard"/>
        <c:varyColors val="0"/>
        <c:ser>
          <c:idx val="2"/>
          <c:order val="2"/>
          <c:tx>
            <c:strRef>
              <c:f>'Figure 3.2.12'!$B$7</c:f>
              <c:strCache>
                <c:ptCount val="1"/>
                <c:pt idx="0">
                  <c:v>Loans written off the balance sheet to the total loanportfolio (right axis)</c:v>
                </c:pt>
              </c:strCache>
            </c:strRef>
          </c:tx>
          <c:spPr>
            <a:ln w="38100">
              <a:pattFill prst="pct75">
                <a:fgClr>
                  <a:srgbClr val="99CC00"/>
                </a:fgClr>
                <a:bgClr>
                  <a:srgbClr val="FFFFFF"/>
                </a:bgClr>
              </a:pattFill>
              <a:prstDash val="solid"/>
            </a:ln>
          </c:spPr>
          <c:marker>
            <c:symbol val="none"/>
          </c:marker>
          <c:cat>
            <c:strRef>
              <c:f>'Figure 3.2.12'!$C$4:$J$4</c:f>
              <c:strCache>
                <c:ptCount val="8"/>
                <c:pt idx="0">
                  <c:v>01.01.2006</c:v>
                </c:pt>
                <c:pt idx="1">
                  <c:v>01.01.2007</c:v>
                </c:pt>
                <c:pt idx="2">
                  <c:v>01.01.2008</c:v>
                </c:pt>
                <c:pt idx="3">
                  <c:v>01.01.2009</c:v>
                </c:pt>
                <c:pt idx="4">
                  <c:v>01.01.2010</c:v>
                </c:pt>
                <c:pt idx="5">
                  <c:v>01.04.2010</c:v>
                </c:pt>
                <c:pt idx="6">
                  <c:v>01.07.2010</c:v>
                </c:pt>
                <c:pt idx="7">
                  <c:v>01.10.2010</c:v>
                </c:pt>
              </c:strCache>
            </c:strRef>
          </c:cat>
          <c:val>
            <c:numRef>
              <c:f>'Figure 3.2.12'!$C$7:$J$7</c:f>
              <c:numCache>
                <c:formatCode>#\ ##0.0_р_.</c:formatCode>
                <c:ptCount val="8"/>
                <c:pt idx="0">
                  <c:v>1.5645377074928084</c:v>
                </c:pt>
                <c:pt idx="1">
                  <c:v>0.92334834665820409</c:v>
                </c:pt>
                <c:pt idx="2">
                  <c:v>0.62574143684216244</c:v>
                </c:pt>
                <c:pt idx="3">
                  <c:v>0.76660331642748925</c:v>
                </c:pt>
                <c:pt idx="4">
                  <c:v>1.7956580286595354</c:v>
                </c:pt>
                <c:pt idx="5">
                  <c:v>4.0916259374019281</c:v>
                </c:pt>
                <c:pt idx="6">
                  <c:v>7.6125223682985341</c:v>
                </c:pt>
                <c:pt idx="7">
                  <c:v>7.9784436749470959</c:v>
                </c:pt>
              </c:numCache>
            </c:numRef>
          </c:val>
          <c:smooth val="0"/>
          <c:extLst>
            <c:ext xmlns:c16="http://schemas.microsoft.com/office/drawing/2014/chart" uri="{C3380CC4-5D6E-409C-BE32-E72D297353CC}">
              <c16:uniqueId val="{00000002-21FC-4679-AA8E-6A9ADD11D5A0}"/>
            </c:ext>
          </c:extLst>
        </c:ser>
        <c:dLbls>
          <c:showLegendKey val="0"/>
          <c:showVal val="0"/>
          <c:showCatName val="0"/>
          <c:showSerName val="0"/>
          <c:showPercent val="0"/>
          <c:showBubbleSize val="0"/>
        </c:dLbls>
        <c:marker val="1"/>
        <c:smooth val="0"/>
        <c:axId val="3"/>
        <c:axId val="4"/>
      </c:lineChart>
      <c:catAx>
        <c:axId val="55667740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1.1574074074074073E-2"/>
              <c:y val="0.18181818181818182"/>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77400"/>
        <c:crosses val="autoZero"/>
        <c:crossBetween val="between"/>
        <c:majorUnit val="2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907407407407407"/>
              <c:y val="0.24475524475524477"/>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x val="3.2407407407407406E-2"/>
          <c:y val="0.73076923076923073"/>
          <c:w val="0.95601851851851849"/>
          <c:h val="0.2552447552447552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3936986470314"/>
          <c:y val="6.1594420836237673E-2"/>
          <c:w val="0.75773291233704532"/>
          <c:h val="0.52536417772085076"/>
        </c:manualLayout>
      </c:layout>
      <c:barChart>
        <c:barDir val="col"/>
        <c:grouping val="clustered"/>
        <c:varyColors val="0"/>
        <c:ser>
          <c:idx val="2"/>
          <c:order val="2"/>
          <c:tx>
            <c:strRef>
              <c:f>'Figure 3.2.13'!$B$7</c:f>
              <c:strCache>
                <c:ptCount val="1"/>
                <c:pt idx="0">
                  <c:v>Problem loans (by economic sectors)</c:v>
                </c:pt>
              </c:strCache>
            </c:strRef>
          </c:tx>
          <c:spPr>
            <a:pattFill prst="dkUpDiag">
              <a:fgClr>
                <a:srgbClr val="00FFFF"/>
              </a:fgClr>
              <a:bgClr>
                <a:srgbClr val="C0C0C0"/>
              </a:bgClr>
            </a:pattFill>
            <a:ln w="12700">
              <a:solidFill>
                <a:srgbClr val="000000"/>
              </a:solidFill>
              <a:prstDash val="solid"/>
            </a:ln>
          </c:spPr>
          <c:invertIfNegative val="0"/>
          <c:cat>
            <c:numRef>
              <c:f>'Figure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3.2.13'!$C$7:$L$7</c:f>
              <c:numCache>
                <c:formatCode>0.000</c:formatCode>
                <c:ptCount val="10"/>
                <c:pt idx="0">
                  <c:v>247.589114</c:v>
                </c:pt>
                <c:pt idx="1">
                  <c:v>285.20326399999999</c:v>
                </c:pt>
                <c:pt idx="2">
                  <c:v>353.82201500000002</c:v>
                </c:pt>
                <c:pt idx="3">
                  <c:v>476.78200299999997</c:v>
                </c:pt>
                <c:pt idx="4">
                  <c:v>932.528051</c:v>
                </c:pt>
                <c:pt idx="5">
                  <c:v>2627.0579320000002</c:v>
                </c:pt>
                <c:pt idx="6">
                  <c:v>2964.7572580000001</c:v>
                </c:pt>
                <c:pt idx="7">
                  <c:v>2965.7014220000001</c:v>
                </c:pt>
                <c:pt idx="8">
                  <c:v>2867.831467</c:v>
                </c:pt>
                <c:pt idx="9">
                  <c:v>2583.2741879999999</c:v>
                </c:pt>
              </c:numCache>
            </c:numRef>
          </c:val>
          <c:extLst>
            <c:ext xmlns:c16="http://schemas.microsoft.com/office/drawing/2014/chart" uri="{C3380CC4-5D6E-409C-BE32-E72D297353CC}">
              <c16:uniqueId val="{00000000-8EC5-45F0-B61C-F80F60ACEEC7}"/>
            </c:ext>
          </c:extLst>
        </c:ser>
        <c:ser>
          <c:idx val="3"/>
          <c:order val="3"/>
          <c:tx>
            <c:strRef>
              <c:f>'Figure 3.2.13'!$B$8</c:f>
              <c:strCache>
                <c:ptCount val="1"/>
                <c:pt idx="0">
                  <c:v>Increase/ decrease in cash</c:v>
                </c:pt>
              </c:strCache>
            </c:strRef>
          </c:tx>
          <c:spPr>
            <a:pattFill prst="narVert">
              <a:fgClr>
                <a:srgbClr val="008000"/>
              </a:fgClr>
              <a:bgClr>
                <a:srgbClr val="FFFF00"/>
              </a:bgClr>
            </a:pattFill>
            <a:ln w="12700">
              <a:solidFill>
                <a:srgbClr val="000000"/>
              </a:solidFill>
              <a:prstDash val="solid"/>
            </a:ln>
          </c:spPr>
          <c:invertIfNegative val="0"/>
          <c:cat>
            <c:numRef>
              <c:f>'Figure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3.2.13'!$C$8:$L$8</c:f>
              <c:numCache>
                <c:formatCode>0.000</c:formatCode>
                <c:ptCount val="10"/>
                <c:pt idx="0">
                  <c:v>220.885121</c:v>
                </c:pt>
                <c:pt idx="1">
                  <c:v>68.653244000000001</c:v>
                </c:pt>
                <c:pt idx="2">
                  <c:v>247.769679</c:v>
                </c:pt>
                <c:pt idx="3">
                  <c:v>87.528007000000002</c:v>
                </c:pt>
                <c:pt idx="4">
                  <c:v>6.8938499999999996</c:v>
                </c:pt>
                <c:pt idx="5">
                  <c:v>256.22205200000002</c:v>
                </c:pt>
                <c:pt idx="6">
                  <c:v>-64.703809000000007</c:v>
                </c:pt>
                <c:pt idx="7">
                  <c:v>43.076569999999997</c:v>
                </c:pt>
                <c:pt idx="8">
                  <c:v>258.73835300000002</c:v>
                </c:pt>
                <c:pt idx="9">
                  <c:v>105.123245</c:v>
                </c:pt>
              </c:numCache>
            </c:numRef>
          </c:val>
          <c:extLst>
            <c:ext xmlns:c16="http://schemas.microsoft.com/office/drawing/2014/chart" uri="{C3380CC4-5D6E-409C-BE32-E72D297353CC}">
              <c16:uniqueId val="{00000001-8EC5-45F0-B61C-F80F60ACEEC7}"/>
            </c:ext>
          </c:extLst>
        </c:ser>
        <c:dLbls>
          <c:showLegendKey val="0"/>
          <c:showVal val="0"/>
          <c:showCatName val="0"/>
          <c:showSerName val="0"/>
          <c:showPercent val="0"/>
          <c:showBubbleSize val="0"/>
        </c:dLbls>
        <c:gapWidth val="30"/>
        <c:axId val="556682648"/>
        <c:axId val="1"/>
      </c:barChart>
      <c:lineChart>
        <c:grouping val="standard"/>
        <c:varyColors val="0"/>
        <c:ser>
          <c:idx val="0"/>
          <c:order val="0"/>
          <c:tx>
            <c:strRef>
              <c:f>'Figure 3.2.13'!$B$5</c:f>
              <c:strCache>
                <c:ptCount val="1"/>
                <c:pt idx="0">
                  <c:v>ROE (right axis)</c:v>
                </c:pt>
              </c:strCache>
            </c:strRef>
          </c:tx>
          <c:spPr>
            <a:ln w="38100">
              <a:solidFill>
                <a:srgbClr val="000080"/>
              </a:solidFill>
              <a:prstDash val="solid"/>
            </a:ln>
          </c:spPr>
          <c:marker>
            <c:symbol val="none"/>
          </c:marker>
          <c:cat>
            <c:numRef>
              <c:f>'Figure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3.2.13'!$C$5:$L$5</c:f>
              <c:numCache>
                <c:formatCode>0.000</c:formatCode>
                <c:ptCount val="10"/>
                <c:pt idx="0">
                  <c:v>0.51110538141390827</c:v>
                </c:pt>
                <c:pt idx="1">
                  <c:v>0.56751050918868895</c:v>
                </c:pt>
                <c:pt idx="2">
                  <c:v>0.59710364538466454</c:v>
                </c:pt>
                <c:pt idx="3">
                  <c:v>0.51092252707815888</c:v>
                </c:pt>
                <c:pt idx="4">
                  <c:v>0.40762227765599029</c:v>
                </c:pt>
                <c:pt idx="5">
                  <c:v>0.29424136674083706</c:v>
                </c:pt>
                <c:pt idx="6">
                  <c:v>0.23534730093217257</c:v>
                </c:pt>
                <c:pt idx="7">
                  <c:v>0.27252175037071641</c:v>
                </c:pt>
                <c:pt idx="8">
                  <c:v>0.33110540121033938</c:v>
                </c:pt>
                <c:pt idx="9">
                  <c:v>0.3787377743189243</c:v>
                </c:pt>
              </c:numCache>
            </c:numRef>
          </c:val>
          <c:smooth val="0"/>
          <c:extLst>
            <c:ext xmlns:c16="http://schemas.microsoft.com/office/drawing/2014/chart" uri="{C3380CC4-5D6E-409C-BE32-E72D297353CC}">
              <c16:uniqueId val="{00000002-8EC5-45F0-B61C-F80F60ACEEC7}"/>
            </c:ext>
          </c:extLst>
        </c:ser>
        <c:ser>
          <c:idx val="1"/>
          <c:order val="1"/>
          <c:tx>
            <c:strRef>
              <c:f>'Figure 3.2.13'!$B$6</c:f>
              <c:strCache>
                <c:ptCount val="1"/>
                <c:pt idx="0">
                  <c:v>Leverage (right axis)</c:v>
                </c:pt>
              </c:strCache>
            </c:strRef>
          </c:tx>
          <c:spPr>
            <a:ln w="38100">
              <a:pattFill prst="pct75">
                <a:fgClr>
                  <a:srgbClr val="FF00FF"/>
                </a:fgClr>
                <a:bgClr>
                  <a:srgbClr val="FFFFFF"/>
                </a:bgClr>
              </a:pattFill>
              <a:prstDash val="solid"/>
            </a:ln>
          </c:spPr>
          <c:marker>
            <c:symbol val="none"/>
          </c:marker>
          <c:cat>
            <c:numRef>
              <c:f>'Figure 3.2.13'!$C$4:$L$4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3.2.13'!$C$6:$L$6</c:f>
              <c:numCache>
                <c:formatCode>0.000</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1"/>
          <c:extLst>
            <c:ext xmlns:c16="http://schemas.microsoft.com/office/drawing/2014/chart" uri="{C3380CC4-5D6E-409C-BE32-E72D297353CC}">
              <c16:uniqueId val="{00000003-8EC5-45F0-B61C-F80F60ACEEC7}"/>
            </c:ext>
          </c:extLst>
        </c:ser>
        <c:dLbls>
          <c:showLegendKey val="0"/>
          <c:showVal val="0"/>
          <c:showCatName val="0"/>
          <c:showSerName val="0"/>
          <c:showPercent val="0"/>
          <c:showBubbleSize val="0"/>
        </c:dLbls>
        <c:marker val="1"/>
        <c:smooth val="0"/>
        <c:axId val="3"/>
        <c:axId val="4"/>
      </c:lineChart>
      <c:catAx>
        <c:axId val="556682648"/>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0"/>
          <c:min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82648"/>
        <c:crosses val="autoZero"/>
        <c:crossBetween val="between"/>
        <c:majorUnit val="300"/>
        <c:minorUnit val="5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max val="1.8"/>
          <c:min val="-0.0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8"/>
      </c:valAx>
      <c:spPr>
        <a:noFill/>
        <a:ln w="25400">
          <a:noFill/>
        </a:ln>
      </c:spPr>
    </c:plotArea>
    <c:legend>
      <c:legendPos val="b"/>
      <c:layout>
        <c:manualLayout>
          <c:xMode val="edge"/>
          <c:yMode val="edge"/>
          <c:x val="1.2886614155391928E-2"/>
          <c:y val="0.7862346659684456"/>
          <c:w val="0.82474330594508338"/>
          <c:h val="0.2028992686370182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96340107617728E-2"/>
          <c:y val="6.8181912761220431E-2"/>
          <c:w val="0.82878107350913865"/>
          <c:h val="0.43181878082106273"/>
        </c:manualLayout>
      </c:layout>
      <c:barChart>
        <c:barDir val="col"/>
        <c:grouping val="clustered"/>
        <c:varyColors val="0"/>
        <c:ser>
          <c:idx val="2"/>
          <c:order val="0"/>
          <c:tx>
            <c:strRef>
              <c:f>'Figure 3.2.14'!$G$4</c:f>
              <c:strCache>
                <c:ptCount val="1"/>
                <c:pt idx="0">
                  <c:v>NPL (by economic sectors)</c:v>
                </c:pt>
              </c:strCache>
            </c:strRef>
          </c:tx>
          <c:spPr>
            <a:pattFill prst="pct60">
              <a:fgClr>
                <a:srgbClr val="008000"/>
              </a:fgClr>
              <a:bgClr>
                <a:srgbClr val="FFFF9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A97F-4891-AAE1-10EA9918D6FE}"/>
              </c:ext>
            </c:extLst>
          </c:dPt>
          <c:dPt>
            <c:idx val="1"/>
            <c:invertIfNegative val="0"/>
            <c:bubble3D val="0"/>
            <c:extLst>
              <c:ext xmlns:c16="http://schemas.microsoft.com/office/drawing/2014/chart" uri="{C3380CC4-5D6E-409C-BE32-E72D297353CC}">
                <c16:uniqueId val="{00000001-A97F-4891-AAE1-10EA9918D6FE}"/>
              </c:ext>
            </c:extLst>
          </c:dPt>
          <c:dPt>
            <c:idx val="3"/>
            <c:invertIfNegative val="0"/>
            <c:bubble3D val="0"/>
            <c:extLst>
              <c:ext xmlns:c16="http://schemas.microsoft.com/office/drawing/2014/chart" uri="{C3380CC4-5D6E-409C-BE32-E72D297353CC}">
                <c16:uniqueId val="{00000002-A97F-4891-AAE1-10EA9918D6FE}"/>
              </c:ext>
            </c:extLst>
          </c:dPt>
          <c:dPt>
            <c:idx val="4"/>
            <c:invertIfNegative val="0"/>
            <c:bubble3D val="0"/>
            <c:extLst>
              <c:ext xmlns:c16="http://schemas.microsoft.com/office/drawing/2014/chart" uri="{C3380CC4-5D6E-409C-BE32-E72D297353CC}">
                <c16:uniqueId val="{00000003-A97F-4891-AAE1-10EA9918D6FE}"/>
              </c:ext>
            </c:extLst>
          </c:dPt>
          <c:dPt>
            <c:idx val="5"/>
            <c:invertIfNegative val="0"/>
            <c:bubble3D val="0"/>
            <c:extLst>
              <c:ext xmlns:c16="http://schemas.microsoft.com/office/drawing/2014/chart" uri="{C3380CC4-5D6E-409C-BE32-E72D297353CC}">
                <c16:uniqueId val="{00000004-A97F-4891-AAE1-10EA9918D6FE}"/>
              </c:ext>
            </c:extLst>
          </c:dPt>
          <c:dPt>
            <c:idx val="6"/>
            <c:invertIfNegative val="0"/>
            <c:bubble3D val="0"/>
            <c:extLst>
              <c:ext xmlns:c16="http://schemas.microsoft.com/office/drawing/2014/chart" uri="{C3380CC4-5D6E-409C-BE32-E72D297353CC}">
                <c16:uniqueId val="{00000005-A97F-4891-AAE1-10EA9918D6FE}"/>
              </c:ext>
            </c:extLst>
          </c:dPt>
          <c:dPt>
            <c:idx val="7"/>
            <c:invertIfNegative val="0"/>
            <c:bubble3D val="0"/>
            <c:extLst>
              <c:ext xmlns:c16="http://schemas.microsoft.com/office/drawing/2014/chart" uri="{C3380CC4-5D6E-409C-BE32-E72D297353CC}">
                <c16:uniqueId val="{00000006-A97F-4891-AAE1-10EA9918D6FE}"/>
              </c:ext>
            </c:extLst>
          </c:dPt>
          <c:dPt>
            <c:idx val="9"/>
            <c:invertIfNegative val="0"/>
            <c:bubble3D val="0"/>
            <c:extLst>
              <c:ext xmlns:c16="http://schemas.microsoft.com/office/drawing/2014/chart" uri="{C3380CC4-5D6E-409C-BE32-E72D297353CC}">
                <c16:uniqueId val="{00000007-A97F-4891-AAE1-10EA9918D6FE}"/>
              </c:ext>
            </c:extLst>
          </c:dPt>
          <c:dPt>
            <c:idx val="10"/>
            <c:invertIfNegative val="0"/>
            <c:bubble3D val="0"/>
            <c:extLst>
              <c:ext xmlns:c16="http://schemas.microsoft.com/office/drawing/2014/chart" uri="{C3380CC4-5D6E-409C-BE32-E72D297353CC}">
                <c16:uniqueId val="{00000008-A97F-4891-AAE1-10EA9918D6FE}"/>
              </c:ext>
            </c:extLst>
          </c:dPt>
          <c:dPt>
            <c:idx val="11"/>
            <c:invertIfNegative val="0"/>
            <c:bubble3D val="0"/>
            <c:extLst>
              <c:ext xmlns:c16="http://schemas.microsoft.com/office/drawing/2014/chart" uri="{C3380CC4-5D6E-409C-BE32-E72D297353CC}">
                <c16:uniqueId val="{00000009-A97F-4891-AAE1-10EA9918D6FE}"/>
              </c:ext>
            </c:extLst>
          </c:dPt>
          <c:cat>
            <c:multiLvlStrRef>
              <c:f>'Figure 3.2.14'!$B$5:$C$16</c:f>
              <c:multiLvlStrCache>
                <c:ptCount val="12"/>
                <c:lvl>
                  <c:pt idx="0">
                    <c:v>Agriculture</c:v>
                  </c:pt>
                  <c:pt idx="1">
                    <c:v>Industry</c:v>
                  </c:pt>
                  <c:pt idx="2">
                    <c:v>Construction</c:v>
                  </c:pt>
                  <c:pt idx="3">
                    <c:v>Trading</c:v>
                  </c:pt>
                  <c:pt idx="4">
                    <c:v>Transport and communications </c:v>
                  </c:pt>
                  <c:pt idx="5">
                    <c:v>Services</c:v>
                  </c:pt>
                  <c:pt idx="6">
                    <c:v>Agriculture</c:v>
                  </c:pt>
                  <c:pt idx="7">
                    <c:v>Industry</c:v>
                  </c:pt>
                  <c:pt idx="8">
                    <c:v>Construction</c:v>
                  </c:pt>
                  <c:pt idx="9">
                    <c:v>Trading</c:v>
                  </c:pt>
                  <c:pt idx="10">
                    <c:v>Transport and communications </c:v>
                  </c:pt>
                  <c:pt idx="11">
                    <c:v>Services</c:v>
                  </c:pt>
                </c:lvl>
                <c:lvl>
                  <c:pt idx="0">
                    <c:v>1 qtr. 2010</c:v>
                  </c:pt>
                  <c:pt idx="6">
                    <c:v>2 qtr. 2010</c:v>
                  </c:pt>
                </c:lvl>
              </c:multiLvlStrCache>
            </c:multiLvlStrRef>
          </c:cat>
          <c:val>
            <c:numRef>
              <c:f>('Figure 3.2.14'!$G$5:$G$10,'Figure 3.2.14'!$G$11:$G$16)</c:f>
              <c:numCache>
                <c:formatCode>#,##0.00</c:formatCode>
                <c:ptCount val="12"/>
                <c:pt idx="0">
                  <c:v>76.969549999999998</c:v>
                </c:pt>
                <c:pt idx="1">
                  <c:v>352.46728000000002</c:v>
                </c:pt>
                <c:pt idx="2">
                  <c:v>1041.182489</c:v>
                </c:pt>
                <c:pt idx="3">
                  <c:v>718.82473600000003</c:v>
                </c:pt>
                <c:pt idx="4">
                  <c:v>77.620048999999995</c:v>
                </c:pt>
                <c:pt idx="5">
                  <c:v>600.76736300000005</c:v>
                </c:pt>
                <c:pt idx="6">
                  <c:v>53.726458000000001</c:v>
                </c:pt>
                <c:pt idx="7">
                  <c:v>328.39616799999999</c:v>
                </c:pt>
                <c:pt idx="8">
                  <c:v>939.64465099999995</c:v>
                </c:pt>
                <c:pt idx="9">
                  <c:v>666.23780299999999</c:v>
                </c:pt>
                <c:pt idx="10">
                  <c:v>45.122926</c:v>
                </c:pt>
                <c:pt idx="11">
                  <c:v>550.14618199999995</c:v>
                </c:pt>
              </c:numCache>
            </c:numRef>
          </c:val>
          <c:extLst>
            <c:ext xmlns:c16="http://schemas.microsoft.com/office/drawing/2014/chart" uri="{C3380CC4-5D6E-409C-BE32-E72D297353CC}">
              <c16:uniqueId val="{0000000A-A97F-4891-AAE1-10EA9918D6FE}"/>
            </c:ext>
          </c:extLst>
        </c:ser>
        <c:ser>
          <c:idx val="3"/>
          <c:order val="1"/>
          <c:tx>
            <c:strRef>
              <c:f>'Figure 3.2.14'!$F$4</c:f>
              <c:strCache>
                <c:ptCount val="1"/>
                <c:pt idx="0">
                  <c:v>Increase/ decrease in cash</c:v>
                </c:pt>
              </c:strCache>
            </c:strRef>
          </c:tx>
          <c:spPr>
            <a:pattFill prst="smGrid">
              <a:fgClr>
                <a:srgbClr val="3366FF"/>
              </a:fgClr>
              <a:bgClr>
                <a:srgbClr val="CCCCFF"/>
              </a:bgClr>
            </a:pattFill>
            <a:ln w="12700">
              <a:solidFill>
                <a:srgbClr val="000000"/>
              </a:solidFill>
              <a:prstDash val="solid"/>
            </a:ln>
          </c:spPr>
          <c:invertIfNegative val="0"/>
          <c:cat>
            <c:multiLvlStrRef>
              <c:f>'Figure 3.2.14'!$B$5:$C$16</c:f>
              <c:multiLvlStrCache>
                <c:ptCount val="12"/>
                <c:lvl>
                  <c:pt idx="0">
                    <c:v>Agriculture</c:v>
                  </c:pt>
                  <c:pt idx="1">
                    <c:v>Industry</c:v>
                  </c:pt>
                  <c:pt idx="2">
                    <c:v>Construction</c:v>
                  </c:pt>
                  <c:pt idx="3">
                    <c:v>Trading</c:v>
                  </c:pt>
                  <c:pt idx="4">
                    <c:v>Transport and communications </c:v>
                  </c:pt>
                  <c:pt idx="5">
                    <c:v>Services</c:v>
                  </c:pt>
                  <c:pt idx="6">
                    <c:v>Agriculture</c:v>
                  </c:pt>
                  <c:pt idx="7">
                    <c:v>Industry</c:v>
                  </c:pt>
                  <c:pt idx="8">
                    <c:v>Construction</c:v>
                  </c:pt>
                  <c:pt idx="9">
                    <c:v>Trading</c:v>
                  </c:pt>
                  <c:pt idx="10">
                    <c:v>Transport and communications </c:v>
                  </c:pt>
                  <c:pt idx="11">
                    <c:v>Services</c:v>
                  </c:pt>
                </c:lvl>
                <c:lvl>
                  <c:pt idx="0">
                    <c:v>1 qtr. 2010</c:v>
                  </c:pt>
                  <c:pt idx="6">
                    <c:v>2 qtr. 2010</c:v>
                  </c:pt>
                </c:lvl>
              </c:multiLvlStrCache>
            </c:multiLvlStrRef>
          </c:cat>
          <c:val>
            <c:numRef>
              <c:f>('Figure 3.2.14'!$F$5:$F$10,'Figure 3.2.14'!$F$11:$F$16)</c:f>
              <c:numCache>
                <c:formatCode>#,##0.00</c:formatCode>
                <c:ptCount val="12"/>
                <c:pt idx="0">
                  <c:v>4.471088</c:v>
                </c:pt>
                <c:pt idx="1">
                  <c:v>156.55114499999999</c:v>
                </c:pt>
                <c:pt idx="2">
                  <c:v>32.716424000000004</c:v>
                </c:pt>
                <c:pt idx="3">
                  <c:v>-12.847163999999999</c:v>
                </c:pt>
                <c:pt idx="4">
                  <c:v>52.653750000000002</c:v>
                </c:pt>
                <c:pt idx="5">
                  <c:v>25.192540999999999</c:v>
                </c:pt>
                <c:pt idx="6">
                  <c:v>-0.403868</c:v>
                </c:pt>
                <c:pt idx="7">
                  <c:v>-19.73151</c:v>
                </c:pt>
                <c:pt idx="8">
                  <c:v>-2.209111</c:v>
                </c:pt>
                <c:pt idx="9">
                  <c:v>30.343451999999999</c:v>
                </c:pt>
                <c:pt idx="10">
                  <c:v>74.871741999999998</c:v>
                </c:pt>
                <c:pt idx="11">
                  <c:v>22.246417999999998</c:v>
                </c:pt>
              </c:numCache>
            </c:numRef>
          </c:val>
          <c:extLst>
            <c:ext xmlns:c16="http://schemas.microsoft.com/office/drawing/2014/chart" uri="{C3380CC4-5D6E-409C-BE32-E72D297353CC}">
              <c16:uniqueId val="{0000000B-A97F-4891-AAE1-10EA9918D6FE}"/>
            </c:ext>
          </c:extLst>
        </c:ser>
        <c:dLbls>
          <c:showLegendKey val="0"/>
          <c:showVal val="0"/>
          <c:showCatName val="0"/>
          <c:showSerName val="0"/>
          <c:showPercent val="0"/>
          <c:showBubbleSize val="0"/>
        </c:dLbls>
        <c:gapWidth val="150"/>
        <c:axId val="556694784"/>
        <c:axId val="1"/>
      </c:barChart>
      <c:scatterChart>
        <c:scatterStyle val="lineMarker"/>
        <c:varyColors val="0"/>
        <c:ser>
          <c:idx val="0"/>
          <c:order val="2"/>
          <c:tx>
            <c:strRef>
              <c:f>'Figure 3.2.14'!$E$4</c:f>
              <c:strCache>
                <c:ptCount val="1"/>
                <c:pt idx="0">
                  <c:v>Leverage (right axis)</c:v>
                </c:pt>
              </c:strCache>
            </c:strRef>
          </c:tx>
          <c:spPr>
            <a:ln w="28575">
              <a:noFill/>
            </a:ln>
          </c:spPr>
          <c:marker>
            <c:symbol val="circle"/>
            <c:size val="7"/>
            <c:spPr>
              <a:solidFill>
                <a:srgbClr val="FF0000"/>
              </a:solidFill>
              <a:ln>
                <a:solidFill>
                  <a:srgbClr val="000080"/>
                </a:solidFill>
                <a:prstDash val="solid"/>
              </a:ln>
            </c:spPr>
          </c:marker>
          <c:yVal>
            <c:numRef>
              <c:f>'Figure 3.2.14'!$E$5:$E$16</c:f>
              <c:numCache>
                <c:formatCode>#,##0.00</c:formatCode>
                <c:ptCount val="12"/>
                <c:pt idx="0">
                  <c:v>2.3939941516686551</c:v>
                </c:pt>
                <c:pt idx="1">
                  <c:v>0.80095953215253257</c:v>
                </c:pt>
                <c:pt idx="2">
                  <c:v>7.3295056609596312</c:v>
                </c:pt>
                <c:pt idx="3">
                  <c:v>4.1953149629791566</c:v>
                </c:pt>
                <c:pt idx="4">
                  <c:v>1.1161371675625871</c:v>
                </c:pt>
                <c:pt idx="5">
                  <c:v>9.2792043114379084</c:v>
                </c:pt>
                <c:pt idx="6">
                  <c:v>2.6047132537886344</c:v>
                </c:pt>
                <c:pt idx="7">
                  <c:v>0.80934888809810646</c:v>
                </c:pt>
                <c:pt idx="8">
                  <c:v>8.0452704039633343</c:v>
                </c:pt>
                <c:pt idx="9">
                  <c:v>2.6528197094936088</c:v>
                </c:pt>
                <c:pt idx="10">
                  <c:v>1.1260980792801467</c:v>
                </c:pt>
                <c:pt idx="11">
                  <c:v>8.3958369968333688</c:v>
                </c:pt>
              </c:numCache>
            </c:numRef>
          </c:yVal>
          <c:smooth val="0"/>
          <c:extLst>
            <c:ext xmlns:c16="http://schemas.microsoft.com/office/drawing/2014/chart" uri="{C3380CC4-5D6E-409C-BE32-E72D297353CC}">
              <c16:uniqueId val="{0000000C-A97F-4891-AAE1-10EA9918D6FE}"/>
            </c:ext>
          </c:extLst>
        </c:ser>
        <c:ser>
          <c:idx val="1"/>
          <c:order val="3"/>
          <c:tx>
            <c:strRef>
              <c:f>'Figure 3.2.14'!$D$4</c:f>
              <c:strCache>
                <c:ptCount val="1"/>
                <c:pt idx="0">
                  <c:v>ROE (right axis)</c:v>
                </c:pt>
              </c:strCache>
            </c:strRef>
          </c:tx>
          <c:spPr>
            <a:ln w="28575">
              <a:noFill/>
            </a:ln>
          </c:spPr>
          <c:marker>
            <c:symbol val="diamond"/>
            <c:size val="6"/>
            <c:spPr>
              <a:solidFill>
                <a:srgbClr val="000080"/>
              </a:solidFill>
              <a:ln>
                <a:solidFill>
                  <a:srgbClr val="000080"/>
                </a:solidFill>
                <a:prstDash val="solid"/>
              </a:ln>
            </c:spPr>
          </c:marker>
          <c:yVal>
            <c:numRef>
              <c:f>'Figure 3.2.14'!$D$5:$D$16</c:f>
              <c:numCache>
                <c:formatCode>0.00</c:formatCode>
                <c:ptCount val="12"/>
                <c:pt idx="0">
                  <c:v>-8.3754645089557114E-2</c:v>
                </c:pt>
                <c:pt idx="1">
                  <c:v>0.40729716309541308</c:v>
                </c:pt>
                <c:pt idx="2">
                  <c:v>0.55801491371012624</c:v>
                </c:pt>
                <c:pt idx="3">
                  <c:v>0.51902592979996165</c:v>
                </c:pt>
                <c:pt idx="4">
                  <c:v>0.17351329414912936</c:v>
                </c:pt>
                <c:pt idx="5">
                  <c:v>-0.23509432058086011</c:v>
                </c:pt>
                <c:pt idx="6">
                  <c:v>-5.4790179406967468E-2</c:v>
                </c:pt>
                <c:pt idx="7">
                  <c:v>0.46541114319583865</c:v>
                </c:pt>
                <c:pt idx="8">
                  <c:v>0.86151551177991248</c:v>
                </c:pt>
                <c:pt idx="9">
                  <c:v>0.46260887857384747</c:v>
                </c:pt>
                <c:pt idx="10">
                  <c:v>0.1656389560711245</c:v>
                </c:pt>
                <c:pt idx="11">
                  <c:v>-0.26794908064010314</c:v>
                </c:pt>
              </c:numCache>
            </c:numRef>
          </c:yVal>
          <c:smooth val="0"/>
          <c:extLst>
            <c:ext xmlns:c16="http://schemas.microsoft.com/office/drawing/2014/chart" uri="{C3380CC4-5D6E-409C-BE32-E72D297353CC}">
              <c16:uniqueId val="{0000000D-A97F-4891-AAE1-10EA9918D6FE}"/>
            </c:ext>
          </c:extLst>
        </c:ser>
        <c:dLbls>
          <c:showLegendKey val="0"/>
          <c:showVal val="0"/>
          <c:showCatName val="0"/>
          <c:showSerName val="0"/>
          <c:showPercent val="0"/>
          <c:showBubbleSize val="0"/>
        </c:dLbls>
        <c:axId val="3"/>
        <c:axId val="4"/>
      </c:scatterChart>
      <c:catAx>
        <c:axId val="556694784"/>
        <c:scaling>
          <c:orientation val="minMax"/>
        </c:scaling>
        <c:delete val="0"/>
        <c:axPos val="b"/>
        <c:majorGridlines>
          <c:spPr>
            <a:ln w="3175">
              <a:solidFill>
                <a:srgbClr val="000000"/>
              </a:solidFill>
              <a:prstDash val="sysDash"/>
            </a:ln>
          </c:spPr>
        </c:majorGridlines>
        <c:title>
          <c:tx>
            <c:rich>
              <a:bodyPr rot="-5400000" vert="horz"/>
              <a:lstStyle/>
              <a:p>
                <a:pPr algn="ct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9.1074681238615673E-3"/>
              <c:y val="0.25000029825817227"/>
            </c:manualLayout>
          </c:layout>
          <c:overlay val="0"/>
          <c:spPr>
            <a:noFill/>
            <a:ln w="25400">
              <a:noFill/>
            </a:ln>
          </c:spPr>
        </c:title>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100"/>
          <c:min val="-3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94784"/>
        <c:crosses val="autoZero"/>
        <c:crossBetween val="between"/>
        <c:majorUnit val="200"/>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9.5"/>
          <c:min val="-0.2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1.5"/>
      </c:valAx>
      <c:spPr>
        <a:noFill/>
        <a:ln w="25400">
          <a:noFill/>
        </a:ln>
      </c:spPr>
    </c:plotArea>
    <c:legend>
      <c:legendPos val="r"/>
      <c:layout>
        <c:manualLayout>
          <c:xMode val="edge"/>
          <c:yMode val="edge"/>
          <c:x val="2.7322452972828745E-2"/>
          <c:y val="0.86647847467384298"/>
          <c:w val="0.87249699826566463"/>
          <c:h val="0.1164774343004182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169373549885"/>
          <c:y val="7.0796664122027453E-2"/>
          <c:w val="0.73317865429234341"/>
          <c:h val="0.47787748282368531"/>
        </c:manualLayout>
      </c:layout>
      <c:barChart>
        <c:barDir val="col"/>
        <c:grouping val="stacked"/>
        <c:varyColors val="0"/>
        <c:ser>
          <c:idx val="0"/>
          <c:order val="0"/>
          <c:tx>
            <c:strRef>
              <c:f>'Figure 3.2.15'!$B$5</c:f>
              <c:strCache>
                <c:ptCount val="1"/>
                <c:pt idx="0">
                  <c:v>Trading</c:v>
                </c:pt>
              </c:strCache>
            </c:strRef>
          </c:tx>
          <c:spPr>
            <a:solidFill>
              <a:srgbClr val="00FF00"/>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3.2.15'!$C$5:$L$5</c:f>
              <c:numCache>
                <c:formatCode>0.0%</c:formatCode>
                <c:ptCount val="10"/>
                <c:pt idx="0">
                  <c:v>0.85827570735603664</c:v>
                </c:pt>
                <c:pt idx="1">
                  <c:v>0.76473247603648686</c:v>
                </c:pt>
                <c:pt idx="2">
                  <c:v>0.59399145184746505</c:v>
                </c:pt>
                <c:pt idx="3">
                  <c:v>0.60697536155875365</c:v>
                </c:pt>
                <c:pt idx="4">
                  <c:v>-9.2301068913086953E-2</c:v>
                </c:pt>
                <c:pt idx="5">
                  <c:v>-4.5953760176343547E-2</c:v>
                </c:pt>
                <c:pt idx="6">
                  <c:v>-5.5549725267711479E-2</c:v>
                </c:pt>
                <c:pt idx="7">
                  <c:v>1.2920594430280785E-2</c:v>
                </c:pt>
                <c:pt idx="8">
                  <c:v>0.90993340352869789</c:v>
                </c:pt>
                <c:pt idx="9">
                  <c:v>0.61924929391642647</c:v>
                </c:pt>
              </c:numCache>
            </c:numRef>
          </c:val>
          <c:extLst>
            <c:ext xmlns:c16="http://schemas.microsoft.com/office/drawing/2014/chart" uri="{C3380CC4-5D6E-409C-BE32-E72D297353CC}">
              <c16:uniqueId val="{00000000-1087-4416-AB1A-9FB141724CA5}"/>
            </c:ext>
          </c:extLst>
        </c:ser>
        <c:ser>
          <c:idx val="1"/>
          <c:order val="1"/>
          <c:tx>
            <c:strRef>
              <c:f>'Figure 3.2.15'!$B$6</c:f>
              <c:strCache>
                <c:ptCount val="1"/>
                <c:pt idx="0">
                  <c:v>Mining industry</c:v>
                </c:pt>
              </c:strCache>
            </c:strRef>
          </c:tx>
          <c:spPr>
            <a:solidFill>
              <a:srgbClr val="993366"/>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3.2.15'!$C$6:$L$6</c:f>
              <c:numCache>
                <c:formatCode>0.0%</c:formatCode>
                <c:ptCount val="10"/>
                <c:pt idx="0">
                  <c:v>0.86326269150145152</c:v>
                </c:pt>
                <c:pt idx="1">
                  <c:v>0.82960760076252238</c:v>
                </c:pt>
                <c:pt idx="2">
                  <c:v>0.81960557917102717</c:v>
                </c:pt>
                <c:pt idx="3">
                  <c:v>1.0337473478538741</c:v>
                </c:pt>
                <c:pt idx="4">
                  <c:v>1.0258663224709246</c:v>
                </c:pt>
                <c:pt idx="5">
                  <c:v>1.1180470021400957</c:v>
                </c:pt>
                <c:pt idx="6">
                  <c:v>0.97915043712520966</c:v>
                </c:pt>
                <c:pt idx="7">
                  <c:v>0.96542632283746033</c:v>
                </c:pt>
                <c:pt idx="8">
                  <c:v>0.62013051159740074</c:v>
                </c:pt>
                <c:pt idx="9">
                  <c:v>0.70279088009393054</c:v>
                </c:pt>
              </c:numCache>
            </c:numRef>
          </c:val>
          <c:extLst>
            <c:ext xmlns:c16="http://schemas.microsoft.com/office/drawing/2014/chart" uri="{C3380CC4-5D6E-409C-BE32-E72D297353CC}">
              <c16:uniqueId val="{00000001-1087-4416-AB1A-9FB141724CA5}"/>
            </c:ext>
          </c:extLst>
        </c:ser>
        <c:ser>
          <c:idx val="2"/>
          <c:order val="2"/>
          <c:tx>
            <c:strRef>
              <c:f>'Figure 3.2.15'!$B$7</c:f>
              <c:strCache>
                <c:ptCount val="1"/>
                <c:pt idx="0">
                  <c:v>Manufacturing industry</c:v>
                </c:pt>
              </c:strCache>
            </c:strRef>
          </c:tx>
          <c:spPr>
            <a:solidFill>
              <a:srgbClr val="FFFF00"/>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3.2.15'!$C$7:$L$7</c:f>
              <c:numCache>
                <c:formatCode>0.0%</c:formatCode>
                <c:ptCount val="10"/>
                <c:pt idx="0">
                  <c:v>0.68283716995272459</c:v>
                </c:pt>
                <c:pt idx="1">
                  <c:v>0.60502589201799339</c:v>
                </c:pt>
                <c:pt idx="2">
                  <c:v>0.58875750399155535</c:v>
                </c:pt>
                <c:pt idx="3">
                  <c:v>0.55631426859373012</c:v>
                </c:pt>
                <c:pt idx="4">
                  <c:v>0.37201733857576647</c:v>
                </c:pt>
                <c:pt idx="5">
                  <c:v>0.40949794129092093</c:v>
                </c:pt>
                <c:pt idx="6">
                  <c:v>0.3957158401863663</c:v>
                </c:pt>
                <c:pt idx="7">
                  <c:v>0.41697818192786917</c:v>
                </c:pt>
                <c:pt idx="8">
                  <c:v>0.46087573271982524</c:v>
                </c:pt>
                <c:pt idx="9">
                  <c:v>0.49439941175985985</c:v>
                </c:pt>
              </c:numCache>
            </c:numRef>
          </c:val>
          <c:extLst>
            <c:ext xmlns:c16="http://schemas.microsoft.com/office/drawing/2014/chart" uri="{C3380CC4-5D6E-409C-BE32-E72D297353CC}">
              <c16:uniqueId val="{00000002-1087-4416-AB1A-9FB141724CA5}"/>
            </c:ext>
          </c:extLst>
        </c:ser>
        <c:ser>
          <c:idx val="3"/>
          <c:order val="3"/>
          <c:tx>
            <c:strRef>
              <c:f>'Figure 3.2.15'!$B$8</c:f>
              <c:strCache>
                <c:ptCount val="1"/>
                <c:pt idx="0">
                  <c:v>Agriculture</c:v>
                </c:pt>
              </c:strCache>
            </c:strRef>
          </c:tx>
          <c:spPr>
            <a:solidFill>
              <a:srgbClr val="00FFFF"/>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3.2.15'!$C$8:$L$8</c:f>
              <c:numCache>
                <c:formatCode>0.0%</c:formatCode>
                <c:ptCount val="10"/>
                <c:pt idx="0">
                  <c:v>0.24595643498801317</c:v>
                </c:pt>
                <c:pt idx="1">
                  <c:v>0.24205581964881345</c:v>
                </c:pt>
                <c:pt idx="2">
                  <c:v>0.29806339756943739</c:v>
                </c:pt>
                <c:pt idx="3">
                  <c:v>0.18978050722639053</c:v>
                </c:pt>
                <c:pt idx="4">
                  <c:v>-2.8994242733634996E-3</c:v>
                </c:pt>
                <c:pt idx="5">
                  <c:v>-5.0322880138340645E-4</c:v>
                </c:pt>
                <c:pt idx="6">
                  <c:v>-9.0767820931265935E-3</c:v>
                </c:pt>
                <c:pt idx="7">
                  <c:v>-8.8403149653414042E-3</c:v>
                </c:pt>
                <c:pt idx="8">
                  <c:v>-4.876968438903612E-3</c:v>
                </c:pt>
                <c:pt idx="9">
                  <c:v>3.2837713124945368E-3</c:v>
                </c:pt>
              </c:numCache>
            </c:numRef>
          </c:val>
          <c:extLst>
            <c:ext xmlns:c16="http://schemas.microsoft.com/office/drawing/2014/chart" uri="{C3380CC4-5D6E-409C-BE32-E72D297353CC}">
              <c16:uniqueId val="{00000003-1087-4416-AB1A-9FB141724CA5}"/>
            </c:ext>
          </c:extLst>
        </c:ser>
        <c:ser>
          <c:idx val="4"/>
          <c:order val="4"/>
          <c:tx>
            <c:strRef>
              <c:f>'Figure 3.2.15'!$B$9</c:f>
              <c:strCache>
                <c:ptCount val="1"/>
                <c:pt idx="0">
                  <c:v>Transport and communications</c:v>
                </c:pt>
              </c:strCache>
            </c:strRef>
          </c:tx>
          <c:spPr>
            <a:solidFill>
              <a:srgbClr val="FF00FF"/>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3.2.15'!$C$9:$L$9</c:f>
              <c:numCache>
                <c:formatCode>0.0%</c:formatCode>
                <c:ptCount val="10"/>
                <c:pt idx="0">
                  <c:v>2.5202527069526904E-2</c:v>
                </c:pt>
                <c:pt idx="1">
                  <c:v>3.0450087786879125E-2</c:v>
                </c:pt>
                <c:pt idx="2">
                  <c:v>1.734719099972679E-3</c:v>
                </c:pt>
                <c:pt idx="3">
                  <c:v>-9.6537931302584173E-2</c:v>
                </c:pt>
                <c:pt idx="4">
                  <c:v>-0.26737842214771845</c:v>
                </c:pt>
                <c:pt idx="5">
                  <c:v>-0.3621918017219446</c:v>
                </c:pt>
                <c:pt idx="6">
                  <c:v>-0.3733201919337284</c:v>
                </c:pt>
                <c:pt idx="7">
                  <c:v>1.0338052445765071E-3</c:v>
                </c:pt>
                <c:pt idx="8">
                  <c:v>-0.30656830114017602</c:v>
                </c:pt>
                <c:pt idx="9">
                  <c:v>-0.29052075564828383</c:v>
                </c:pt>
              </c:numCache>
            </c:numRef>
          </c:val>
          <c:extLst>
            <c:ext xmlns:c16="http://schemas.microsoft.com/office/drawing/2014/chart" uri="{C3380CC4-5D6E-409C-BE32-E72D297353CC}">
              <c16:uniqueId val="{00000004-1087-4416-AB1A-9FB141724CA5}"/>
            </c:ext>
          </c:extLst>
        </c:ser>
        <c:ser>
          <c:idx val="5"/>
          <c:order val="5"/>
          <c:tx>
            <c:strRef>
              <c:f>'Figure 3.2.15'!$B$10</c:f>
              <c:strCache>
                <c:ptCount val="1"/>
                <c:pt idx="0">
                  <c:v>Construction</c:v>
                </c:pt>
              </c:strCache>
            </c:strRef>
          </c:tx>
          <c:spPr>
            <a:solidFill>
              <a:srgbClr val="FF0000"/>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3.2.15'!$C$10:$L$10</c:f>
              <c:numCache>
                <c:formatCode>0.0%</c:formatCode>
                <c:ptCount val="10"/>
                <c:pt idx="0">
                  <c:v>3.5377970022977672</c:v>
                </c:pt>
                <c:pt idx="1">
                  <c:v>2.1753099140654624</c:v>
                </c:pt>
                <c:pt idx="2">
                  <c:v>2.466714602032988</c:v>
                </c:pt>
                <c:pt idx="3">
                  <c:v>2.84245893795394</c:v>
                </c:pt>
                <c:pt idx="4">
                  <c:v>0.1632141311189792</c:v>
                </c:pt>
                <c:pt idx="5">
                  <c:v>0.14220426925727389</c:v>
                </c:pt>
                <c:pt idx="6">
                  <c:v>-0.15537603735041844</c:v>
                </c:pt>
                <c:pt idx="7">
                  <c:v>-0.41736575682179766</c:v>
                </c:pt>
                <c:pt idx="8">
                  <c:v>6.2954590681147421E-2</c:v>
                </c:pt>
                <c:pt idx="9">
                  <c:v>0.16037414792531055</c:v>
                </c:pt>
              </c:numCache>
            </c:numRef>
          </c:val>
          <c:extLst>
            <c:ext xmlns:c16="http://schemas.microsoft.com/office/drawing/2014/chart" uri="{C3380CC4-5D6E-409C-BE32-E72D297353CC}">
              <c16:uniqueId val="{00000005-1087-4416-AB1A-9FB141724CA5}"/>
            </c:ext>
          </c:extLst>
        </c:ser>
        <c:ser>
          <c:idx val="7"/>
          <c:order val="6"/>
          <c:tx>
            <c:strRef>
              <c:f>'Figure 3.2.15'!$B$11</c:f>
              <c:strCache>
                <c:ptCount val="1"/>
                <c:pt idx="0">
                  <c:v>Real estate operations</c:v>
                </c:pt>
              </c:strCache>
            </c:strRef>
          </c:tx>
          <c:spPr>
            <a:solidFill>
              <a:srgbClr val="008080"/>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3.2.15'!$C$11:$L$11</c:f>
              <c:numCache>
                <c:formatCode>0.0%</c:formatCode>
                <c:ptCount val="10"/>
                <c:pt idx="0">
                  <c:v>-6.8940260439329899</c:v>
                </c:pt>
                <c:pt idx="1">
                  <c:v>-6.7563465325812624</c:v>
                </c:pt>
                <c:pt idx="2">
                  <c:v>-6.9763433901837297</c:v>
                </c:pt>
                <c:pt idx="3">
                  <c:v>-9.0239835756960662</c:v>
                </c:pt>
                <c:pt idx="4">
                  <c:v>-7.7801185714457519</c:v>
                </c:pt>
                <c:pt idx="5">
                  <c:v>-9.7423135329784074</c:v>
                </c:pt>
                <c:pt idx="6">
                  <c:v>-11.878492621038399</c:v>
                </c:pt>
                <c:pt idx="7">
                  <c:v>-10.982258937236345</c:v>
                </c:pt>
                <c:pt idx="8">
                  <c:v>-9.4469471044866218</c:v>
                </c:pt>
                <c:pt idx="9">
                  <c:v>-8.4849884519839627</c:v>
                </c:pt>
              </c:numCache>
            </c:numRef>
          </c:val>
          <c:extLst>
            <c:ext xmlns:c16="http://schemas.microsoft.com/office/drawing/2014/chart" uri="{C3380CC4-5D6E-409C-BE32-E72D297353CC}">
              <c16:uniqueId val="{00000006-1087-4416-AB1A-9FB141724CA5}"/>
            </c:ext>
          </c:extLst>
        </c:ser>
        <c:ser>
          <c:idx val="8"/>
          <c:order val="7"/>
          <c:tx>
            <c:strRef>
              <c:f>'Figure 3.2.15'!$B$12</c:f>
              <c:strCache>
                <c:ptCount val="1"/>
                <c:pt idx="0">
                  <c:v>Financial activity</c:v>
                </c:pt>
              </c:strCache>
            </c:strRef>
          </c:tx>
          <c:spPr>
            <a:solidFill>
              <a:srgbClr val="000080"/>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3.2.15'!$C$12:$L$12</c:f>
              <c:numCache>
                <c:formatCode>0.0%</c:formatCode>
                <c:ptCount val="10"/>
                <c:pt idx="0">
                  <c:v>0.29261794484042097</c:v>
                </c:pt>
                <c:pt idx="1">
                  <c:v>0.11013650656504122</c:v>
                </c:pt>
                <c:pt idx="2">
                  <c:v>-0.6596451394355598</c:v>
                </c:pt>
                <c:pt idx="3">
                  <c:v>-3.8274446240987831E-2</c:v>
                </c:pt>
                <c:pt idx="4">
                  <c:v>-0.13192440109735701</c:v>
                </c:pt>
                <c:pt idx="5">
                  <c:v>-1.8040523973306515E-2</c:v>
                </c:pt>
                <c:pt idx="6">
                  <c:v>-0.76192916607247607</c:v>
                </c:pt>
                <c:pt idx="7">
                  <c:v>-0.88209421871204796</c:v>
                </c:pt>
                <c:pt idx="8">
                  <c:v>-0.19114014681707239</c:v>
                </c:pt>
                <c:pt idx="9">
                  <c:v>-0.782872405724098</c:v>
                </c:pt>
              </c:numCache>
            </c:numRef>
          </c:val>
          <c:extLst>
            <c:ext xmlns:c16="http://schemas.microsoft.com/office/drawing/2014/chart" uri="{C3380CC4-5D6E-409C-BE32-E72D297353CC}">
              <c16:uniqueId val="{00000007-1087-4416-AB1A-9FB141724CA5}"/>
            </c:ext>
          </c:extLst>
        </c:ser>
        <c:ser>
          <c:idx val="6"/>
          <c:order val="8"/>
          <c:tx>
            <c:strRef>
              <c:f>'Figure 3.2.15'!$B$13</c:f>
              <c:strCache>
                <c:ptCount val="1"/>
                <c:pt idx="0">
                  <c:v>Other on legal entities</c:v>
                </c:pt>
              </c:strCache>
            </c:strRef>
          </c:tx>
          <c:spPr>
            <a:solidFill>
              <a:srgbClr val="0066CC"/>
            </a:solidFill>
            <a:ln w="25400">
              <a:noFill/>
            </a:ln>
          </c:spPr>
          <c:invertIfNegative val="0"/>
          <c:cat>
            <c:numRef>
              <c:f>'Figure 3.2.15'!$C$4:$L$4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'Figure 3.2.15'!$C$13:$L$13</c:f>
              <c:numCache>
                <c:formatCode>0.0%</c:formatCode>
                <c:ptCount val="10"/>
                <c:pt idx="0">
                  <c:v>0.17596924465938313</c:v>
                </c:pt>
                <c:pt idx="1">
                  <c:v>9.3033284245134781E-2</c:v>
                </c:pt>
                <c:pt idx="2">
                  <c:v>0.29613620913720284</c:v>
                </c:pt>
                <c:pt idx="3">
                  <c:v>3.8872601700118782E-2</c:v>
                </c:pt>
                <c:pt idx="4">
                  <c:v>3.2025322850028334E-2</c:v>
                </c:pt>
                <c:pt idx="5">
                  <c:v>1.7927844215473155E-2</c:v>
                </c:pt>
                <c:pt idx="6">
                  <c:v>3.2560721835277709E-2</c:v>
                </c:pt>
                <c:pt idx="7">
                  <c:v>4.382039387704996E-2</c:v>
                </c:pt>
                <c:pt idx="8">
                  <c:v>8.359825681375313E-2</c:v>
                </c:pt>
                <c:pt idx="9">
                  <c:v>7.873088194709188E-2</c:v>
                </c:pt>
              </c:numCache>
            </c:numRef>
          </c:val>
          <c:extLst>
            <c:ext xmlns:c16="http://schemas.microsoft.com/office/drawing/2014/chart" uri="{C3380CC4-5D6E-409C-BE32-E72D297353CC}">
              <c16:uniqueId val="{00000008-1087-4416-AB1A-9FB141724CA5}"/>
            </c:ext>
          </c:extLst>
        </c:ser>
        <c:dLbls>
          <c:showLegendKey val="0"/>
          <c:showVal val="0"/>
          <c:showCatName val="0"/>
          <c:showSerName val="0"/>
          <c:showPercent val="0"/>
          <c:showBubbleSize val="0"/>
        </c:dLbls>
        <c:gapWidth val="150"/>
        <c:overlap val="100"/>
        <c:axId val="556694128"/>
        <c:axId val="1"/>
      </c:barChart>
      <c:lineChart>
        <c:grouping val="standard"/>
        <c:varyColors val="0"/>
        <c:ser>
          <c:idx val="9"/>
          <c:order val="9"/>
          <c:tx>
            <c:strRef>
              <c:f>'Figure 3.2.15'!$B$14</c:f>
              <c:strCache>
                <c:ptCount val="1"/>
                <c:pt idx="0">
                  <c:v>total (right axis)</c:v>
                </c:pt>
              </c:strCache>
            </c:strRef>
          </c:tx>
          <c:spPr>
            <a:ln w="38100">
              <a:pattFill prst="pct75">
                <a:fgClr>
                  <a:srgbClr val="800000"/>
                </a:fgClr>
                <a:bgClr>
                  <a:srgbClr val="FFFFFF"/>
                </a:bgClr>
              </a:pattFill>
              <a:prstDash val="solid"/>
            </a:ln>
          </c:spPr>
          <c:marker>
            <c:symbol val="none"/>
          </c:marker>
          <c:val>
            <c:numRef>
              <c:f>'Figure 3.2.15'!$C$14:$L$14</c:f>
              <c:numCache>
                <c:formatCode>0.0%</c:formatCode>
                <c:ptCount val="10"/>
                <c:pt idx="0">
                  <c:v>0.38990075198242863</c:v>
                </c:pt>
                <c:pt idx="1">
                  <c:v>0.33276854612213919</c:v>
                </c:pt>
                <c:pt idx="2">
                  <c:v>0.3021221778858445</c:v>
                </c:pt>
                <c:pt idx="3">
                  <c:v>0.22821092242865529</c:v>
                </c:pt>
                <c:pt idx="4">
                  <c:v>0.2050269892173599</c:v>
                </c:pt>
                <c:pt idx="5">
                  <c:v>0.19325326948816857</c:v>
                </c:pt>
                <c:pt idx="6">
                  <c:v>7.6963240091460466E-2</c:v>
                </c:pt>
                <c:pt idx="7">
                  <c:v>0.12419821408313952</c:v>
                </c:pt>
                <c:pt idx="8">
                  <c:v>-1.0491101743893999E-2</c:v>
                </c:pt>
                <c:pt idx="9">
                  <c:v>1.270999797981596E-2</c:v>
                </c:pt>
              </c:numCache>
            </c:numRef>
          </c:val>
          <c:smooth val="0"/>
          <c:extLst>
            <c:ext xmlns:c16="http://schemas.microsoft.com/office/drawing/2014/chart" uri="{C3380CC4-5D6E-409C-BE32-E72D297353CC}">
              <c16:uniqueId val="{00000009-1087-4416-AB1A-9FB141724CA5}"/>
            </c:ext>
          </c:extLst>
        </c:ser>
        <c:dLbls>
          <c:showLegendKey val="0"/>
          <c:showVal val="0"/>
          <c:showCatName val="0"/>
          <c:showSerName val="0"/>
          <c:showPercent val="0"/>
          <c:showBubbleSize val="0"/>
        </c:dLbls>
        <c:marker val="1"/>
        <c:smooth val="0"/>
        <c:axId val="3"/>
        <c:axId val="4"/>
      </c:lineChart>
      <c:catAx>
        <c:axId val="55669412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13.5"/>
        <c:auto val="0"/>
        <c:lblAlgn val="ctr"/>
        <c:lblOffset val="100"/>
        <c:tickLblSkip val="1"/>
        <c:tickMarkSkip val="1"/>
        <c:noMultiLvlLbl val="0"/>
      </c:catAx>
      <c:valAx>
        <c:axId val="1"/>
        <c:scaling>
          <c:orientation val="minMax"/>
          <c:max val="7.5"/>
          <c:min val="-13.5"/>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94128"/>
        <c:crosses val="autoZero"/>
        <c:crossBetween val="between"/>
        <c:majorUnit val="3"/>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28990909406243"/>
          <c:y val="5.2631578947368418E-2"/>
          <c:w val="0.87431927275249943"/>
          <c:h val="0.46616541353383456"/>
        </c:manualLayout>
      </c:layout>
      <c:areaChart>
        <c:grouping val="standard"/>
        <c:varyColors val="0"/>
        <c:ser>
          <c:idx val="1"/>
          <c:order val="2"/>
          <c:tx>
            <c:v>25th - 75th percentiles</c:v>
          </c:tx>
          <c:spPr>
            <a:solidFill>
              <a:srgbClr val="0000FF"/>
            </a:solidFill>
            <a:ln w="25400">
              <a:noFill/>
            </a:ln>
          </c:spP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3.2.16'!$C$10:$R$10</c:f>
              <c:numCache>
                <c:formatCode>0.0000</c:formatCode>
                <c:ptCount val="16"/>
                <c:pt idx="0">
                  <c:v>1.0960341919040915E-2</c:v>
                </c:pt>
                <c:pt idx="1">
                  <c:v>1.6270484469770155E-2</c:v>
                </c:pt>
                <c:pt idx="2">
                  <c:v>2.5563712710015198E-2</c:v>
                </c:pt>
                <c:pt idx="3">
                  <c:v>1.8759030103132693E-2</c:v>
                </c:pt>
                <c:pt idx="4">
                  <c:v>3.5706471984925464E-2</c:v>
                </c:pt>
                <c:pt idx="5">
                  <c:v>1.1264481525709493E-2</c:v>
                </c:pt>
                <c:pt idx="6">
                  <c:v>1.8258872117738301E-2</c:v>
                </c:pt>
                <c:pt idx="7">
                  <c:v>1.0201183616325203E-2</c:v>
                </c:pt>
                <c:pt idx="8">
                  <c:v>2.9212809289979842E-2</c:v>
                </c:pt>
                <c:pt idx="9">
                  <c:v>5.0965338671757843E-2</c:v>
                </c:pt>
                <c:pt idx="10">
                  <c:v>4.5214059773800504E-2</c:v>
                </c:pt>
                <c:pt idx="11">
                  <c:v>8.1853717631650308E-2</c:v>
                </c:pt>
                <c:pt idx="12">
                  <c:v>1.984490175349065E-2</c:v>
                </c:pt>
                <c:pt idx="13">
                  <c:v>2.5168476925363045E-2</c:v>
                </c:pt>
                <c:pt idx="14">
                  <c:v>3.9280110993752407E-2</c:v>
                </c:pt>
                <c:pt idx="15">
                  <c:v>1.9679614893984135E-2</c:v>
                </c:pt>
              </c:numCache>
            </c:numRef>
          </c:val>
          <c:extLst>
            <c:ext xmlns:c16="http://schemas.microsoft.com/office/drawing/2014/chart" uri="{C3380CC4-5D6E-409C-BE32-E72D297353CC}">
              <c16:uniqueId val="{00000000-72CC-4347-B5DE-02FDC192CA5F}"/>
            </c:ext>
          </c:extLst>
        </c:ser>
        <c:ser>
          <c:idx val="6"/>
          <c:order val="5"/>
          <c:tx>
            <c:strRef>
              <c:f>'Figure 3.2.16'!$B$9</c:f>
              <c:strCache>
                <c:ptCount val="1"/>
                <c:pt idx="0">
                  <c:v>25th percentile</c:v>
                </c:pt>
              </c:strCache>
            </c:strRef>
          </c:tx>
          <c:spPr>
            <a:solidFill>
              <a:srgbClr val="FFFFFF"/>
            </a:solidFill>
            <a:ln w="25400">
              <a:noFill/>
            </a:ln>
          </c:spP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3.2.16'!$C$9:$R$9</c:f>
              <c:numCache>
                <c:formatCode>0.0000</c:formatCode>
                <c:ptCount val="16"/>
                <c:pt idx="0">
                  <c:v>-3.8962448487817949E-2</c:v>
                </c:pt>
                <c:pt idx="1">
                  <c:v>-3.5981914736864136E-2</c:v>
                </c:pt>
                <c:pt idx="2">
                  <c:v>-1.4660673945162156E-2</c:v>
                </c:pt>
                <c:pt idx="3">
                  <c:v>-2.5561615758229669E-3</c:v>
                </c:pt>
                <c:pt idx="4">
                  <c:v>1.1560114335337566E-3</c:v>
                </c:pt>
                <c:pt idx="5">
                  <c:v>-2.0728230484256621E-2</c:v>
                </c:pt>
                <c:pt idx="6">
                  <c:v>-3.9197646253175816E-2</c:v>
                </c:pt>
                <c:pt idx="7">
                  <c:v>-1.5887225928498706E-2</c:v>
                </c:pt>
                <c:pt idx="8">
                  <c:v>-5.8016397162415695E-3</c:v>
                </c:pt>
                <c:pt idx="9">
                  <c:v>-3.2509672436958946E-3</c:v>
                </c:pt>
                <c:pt idx="10">
                  <c:v>-1.7255258282182734E-3</c:v>
                </c:pt>
                <c:pt idx="11">
                  <c:v>-2.2755695398592906E-4</c:v>
                </c:pt>
                <c:pt idx="12">
                  <c:v>-1.1450179796017357E-2</c:v>
                </c:pt>
                <c:pt idx="13">
                  <c:v>-2.4363233757797378E-2</c:v>
                </c:pt>
                <c:pt idx="14">
                  <c:v>-1.7019125310106187E-2</c:v>
                </c:pt>
                <c:pt idx="15">
                  <c:v>-1.8452923929703741E-2</c:v>
                </c:pt>
              </c:numCache>
            </c:numRef>
          </c:val>
          <c:extLst>
            <c:ext xmlns:c16="http://schemas.microsoft.com/office/drawing/2014/chart" uri="{C3380CC4-5D6E-409C-BE32-E72D297353CC}">
              <c16:uniqueId val="{00000001-72CC-4347-B5DE-02FDC192CA5F}"/>
            </c:ext>
          </c:extLst>
        </c:ser>
        <c:dLbls>
          <c:showLegendKey val="0"/>
          <c:showVal val="0"/>
          <c:showCatName val="0"/>
          <c:showSerName val="0"/>
          <c:showPercent val="0"/>
          <c:showBubbleSize val="0"/>
        </c:dLbls>
        <c:axId val="556690848"/>
        <c:axId val="1"/>
      </c:areaChart>
      <c:lineChart>
        <c:grouping val="standard"/>
        <c:varyColors val="0"/>
        <c:ser>
          <c:idx val="4"/>
          <c:order val="3"/>
          <c:tx>
            <c:strRef>
              <c:f>'Figure 3.2.16'!$B$5</c:f>
              <c:strCache>
                <c:ptCount val="1"/>
                <c:pt idx="0">
                  <c:v>Median</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3.2.16'!$C$5:$R$5</c:f>
              <c:numCache>
                <c:formatCode>0.0000</c:formatCode>
                <c:ptCount val="16"/>
                <c:pt idx="0">
                  <c:v>3.0797625367633532E-4</c:v>
                </c:pt>
                <c:pt idx="1">
                  <c:v>-1.4991627026481472E-3</c:v>
                </c:pt>
                <c:pt idx="2">
                  <c:v>3.8981044807218034E-3</c:v>
                </c:pt>
                <c:pt idx="3">
                  <c:v>6.5890965562671582E-3</c:v>
                </c:pt>
                <c:pt idx="4">
                  <c:v>1.0829616051455167E-2</c:v>
                </c:pt>
                <c:pt idx="5">
                  <c:v>-5.3141526535864731E-4</c:v>
                </c:pt>
                <c:pt idx="6">
                  <c:v>3.3624321979317208E-3</c:v>
                </c:pt>
                <c:pt idx="7">
                  <c:v>8.7114446212080681E-4</c:v>
                </c:pt>
                <c:pt idx="8">
                  <c:v>9.0889436442270419E-3</c:v>
                </c:pt>
                <c:pt idx="9">
                  <c:v>1.6410539469767806E-2</c:v>
                </c:pt>
                <c:pt idx="10">
                  <c:v>1.2840852908358194E-2</c:v>
                </c:pt>
                <c:pt idx="11">
                  <c:v>2.058483567109733E-2</c:v>
                </c:pt>
                <c:pt idx="12">
                  <c:v>3.986115592932416E-3</c:v>
                </c:pt>
                <c:pt idx="13">
                  <c:v>-1.6494448343883054E-4</c:v>
                </c:pt>
                <c:pt idx="14">
                  <c:v>4.4522586522983366E-3</c:v>
                </c:pt>
                <c:pt idx="15">
                  <c:v>2.4076581173939635E-3</c:v>
                </c:pt>
              </c:numCache>
            </c:numRef>
          </c:val>
          <c:smooth val="1"/>
          <c:extLst>
            <c:ext xmlns:c16="http://schemas.microsoft.com/office/drawing/2014/chart" uri="{C3380CC4-5D6E-409C-BE32-E72D297353CC}">
              <c16:uniqueId val="{00000004-72CC-4347-B5DE-02FDC192CA5F}"/>
            </c:ext>
          </c:extLst>
        </c:ser>
        <c:ser>
          <c:idx val="5"/>
          <c:order val="4"/>
          <c:tx>
            <c:strRef>
              <c:f>'Figure 3.2.16'!$B$6</c:f>
              <c:strCache>
                <c:ptCount val="1"/>
                <c:pt idx="0">
                  <c:v>Mean</c:v>
                </c:pt>
              </c:strCache>
            </c:strRef>
          </c:tx>
          <c:spPr>
            <a:ln w="28575">
              <a:noFill/>
            </a:ln>
          </c:spPr>
          <c:marker>
            <c:symbol val="circle"/>
            <c:size val="6"/>
            <c:spPr>
              <a:solidFill>
                <a:srgbClr val="FFFFFF"/>
              </a:solidFill>
              <a:ln>
                <a:solidFill>
                  <a:srgbClr val="00FFFF"/>
                </a:solidFill>
                <a:prstDash val="solid"/>
              </a:ln>
              <a:effectLst>
                <a:outerShdw dist="35921" dir="2700000" algn="br">
                  <a:srgbClr val="000000"/>
                </a:outerShdw>
              </a:effectLst>
            </c:spPr>
          </c:marke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3.2.16'!$C$6:$R$6</c:f>
              <c:numCache>
                <c:formatCode>0.0000</c:formatCode>
                <c:ptCount val="16"/>
                <c:pt idx="0">
                  <c:v>-8.9663543401899293E-3</c:v>
                </c:pt>
                <c:pt idx="1">
                  <c:v>-6.6755950474422093E-3</c:v>
                </c:pt>
                <c:pt idx="2">
                  <c:v>3.3829109921281225E-3</c:v>
                </c:pt>
                <c:pt idx="3">
                  <c:v>1.1188955233595409E-2</c:v>
                </c:pt>
                <c:pt idx="4">
                  <c:v>1.1744391987834595E-2</c:v>
                </c:pt>
                <c:pt idx="5">
                  <c:v>-1.0519415131882153E-2</c:v>
                </c:pt>
                <c:pt idx="6">
                  <c:v>-2.52539512955213E-3</c:v>
                </c:pt>
                <c:pt idx="7">
                  <c:v>-3.5625009711314774E-3</c:v>
                </c:pt>
                <c:pt idx="8">
                  <c:v>1.6759100187480669E-2</c:v>
                </c:pt>
                <c:pt idx="9">
                  <c:v>1.5846219987619304E-2</c:v>
                </c:pt>
                <c:pt idx="10">
                  <c:v>1.839256303494434E-2</c:v>
                </c:pt>
                <c:pt idx="11">
                  <c:v>3.0813730103708192E-2</c:v>
                </c:pt>
                <c:pt idx="12">
                  <c:v>1.4637669507816493E-2</c:v>
                </c:pt>
                <c:pt idx="13">
                  <c:v>1.9062404540599986E-3</c:v>
                </c:pt>
                <c:pt idx="14">
                  <c:v>4.9753134391504247E-3</c:v>
                </c:pt>
                <c:pt idx="15">
                  <c:v>3.4351427102673093E-3</c:v>
                </c:pt>
              </c:numCache>
            </c:numRef>
          </c:val>
          <c:smooth val="0"/>
          <c:extLst>
            <c:ext xmlns:c16="http://schemas.microsoft.com/office/drawing/2014/chart" uri="{C3380CC4-5D6E-409C-BE32-E72D297353CC}">
              <c16:uniqueId val="{00000005-72CC-4347-B5DE-02FDC192CA5F}"/>
            </c:ext>
          </c:extLst>
        </c:ser>
        <c:dLbls>
          <c:showLegendKey val="0"/>
          <c:showVal val="0"/>
          <c:showCatName val="0"/>
          <c:showSerName val="0"/>
          <c:showPercent val="0"/>
          <c:showBubbleSize val="0"/>
        </c:dLbls>
        <c:marker val="1"/>
        <c:smooth val="0"/>
        <c:axId val="556690848"/>
        <c:axId val="1"/>
      </c:lineChart>
      <c:lineChart>
        <c:grouping val="standard"/>
        <c:varyColors val="0"/>
        <c:ser>
          <c:idx val="2"/>
          <c:order val="0"/>
          <c:tx>
            <c:v>Maximum-Minimum</c:v>
          </c:tx>
          <c:spPr>
            <a:ln w="28575">
              <a:noFill/>
            </a:ln>
          </c:spPr>
          <c:marker>
            <c:symbol val="square"/>
            <c:size val="3"/>
            <c:spPr>
              <a:noFill/>
              <a:ln w="9525">
                <a:noFill/>
              </a:ln>
            </c:spPr>
          </c:marke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3.2.16'!$C$7:$R$7</c:f>
              <c:numCache>
                <c:formatCode>0.0000</c:formatCode>
                <c:ptCount val="16"/>
                <c:pt idx="0">
                  <c:v>0.18193450975561953</c:v>
                </c:pt>
                <c:pt idx="1">
                  <c:v>0.17040998739788182</c:v>
                </c:pt>
                <c:pt idx="2">
                  <c:v>0.22730067066175882</c:v>
                </c:pt>
                <c:pt idx="3">
                  <c:v>0.13562364868439539</c:v>
                </c:pt>
                <c:pt idx="4">
                  <c:v>0.12085113415229355</c:v>
                </c:pt>
                <c:pt idx="5">
                  <c:v>0.14399358759875866</c:v>
                </c:pt>
                <c:pt idx="6">
                  <c:v>0.12461001781643251</c:v>
                </c:pt>
                <c:pt idx="7">
                  <c:v>0.11381380115120485</c:v>
                </c:pt>
                <c:pt idx="8">
                  <c:v>0.12120608384486529</c:v>
                </c:pt>
                <c:pt idx="9">
                  <c:v>0.11724188694019543</c:v>
                </c:pt>
                <c:pt idx="10">
                  <c:v>0.11548062151591294</c:v>
                </c:pt>
                <c:pt idx="11">
                  <c:v>0.24727094353990145</c:v>
                </c:pt>
                <c:pt idx="12">
                  <c:v>0.23068931724194824</c:v>
                </c:pt>
                <c:pt idx="13">
                  <c:v>0.12266410026708675</c:v>
                </c:pt>
                <c:pt idx="14">
                  <c:v>0.11252615824572079</c:v>
                </c:pt>
                <c:pt idx="15">
                  <c:v>0.11503012932001068</c:v>
                </c:pt>
              </c:numCache>
            </c:numRef>
          </c:val>
          <c:smooth val="0"/>
          <c:extLst>
            <c:ext xmlns:c16="http://schemas.microsoft.com/office/drawing/2014/chart" uri="{C3380CC4-5D6E-409C-BE32-E72D297353CC}">
              <c16:uniqueId val="{00000002-72CC-4347-B5DE-02FDC192CA5F}"/>
            </c:ext>
          </c:extLst>
        </c:ser>
        <c:ser>
          <c:idx val="3"/>
          <c:order val="1"/>
          <c:tx>
            <c:strRef>
              <c:f>'Figure 3.2.16'!$B$8</c:f>
              <c:strCache>
                <c:ptCount val="1"/>
                <c:pt idx="0">
                  <c:v>Minimum</c:v>
                </c:pt>
              </c:strCache>
            </c:strRef>
          </c:tx>
          <c:spPr>
            <a:ln w="28575">
              <a:noFill/>
            </a:ln>
          </c:spPr>
          <c:marker>
            <c:symbol val="none"/>
          </c:marker>
          <c:cat>
            <c:strRef>
              <c:f>'Figure 3.2.16'!$C$4:$R$4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'Figure 3.2.16'!$C$8:$R$8</c:f>
              <c:numCache>
                <c:formatCode>0.0000</c:formatCode>
                <c:ptCount val="16"/>
                <c:pt idx="0">
                  <c:v>-0.15781198722681936</c:v>
                </c:pt>
                <c:pt idx="1">
                  <c:v>-0.10399823297873036</c:v>
                </c:pt>
                <c:pt idx="2">
                  <c:v>-0.1576855949399027</c:v>
                </c:pt>
                <c:pt idx="3">
                  <c:v>-0.13555855317175436</c:v>
                </c:pt>
                <c:pt idx="4">
                  <c:v>-0.16175918674762527</c:v>
                </c:pt>
                <c:pt idx="5">
                  <c:v>-0.27779536146035122</c:v>
                </c:pt>
                <c:pt idx="6">
                  <c:v>-0.18807033954042618</c:v>
                </c:pt>
                <c:pt idx="7">
                  <c:v>-0.1355092010985969</c:v>
                </c:pt>
                <c:pt idx="8">
                  <c:v>-9.8401522171158967E-2</c:v>
                </c:pt>
                <c:pt idx="9">
                  <c:v>-0.12406748476903927</c:v>
                </c:pt>
                <c:pt idx="10">
                  <c:v>-6.0404082467803259E-2</c:v>
                </c:pt>
                <c:pt idx="11">
                  <c:v>-0.16202536860190783</c:v>
                </c:pt>
                <c:pt idx="12">
                  <c:v>-0.10149026112720891</c:v>
                </c:pt>
                <c:pt idx="13">
                  <c:v>-8.6317165679269059E-2</c:v>
                </c:pt>
                <c:pt idx="14">
                  <c:v>-0.10689538287531417</c:v>
                </c:pt>
                <c:pt idx="15">
                  <c:v>-0.12450669894299828</c:v>
                </c:pt>
              </c:numCache>
            </c:numRef>
          </c:val>
          <c:smooth val="0"/>
          <c:extLst>
            <c:ext xmlns:c16="http://schemas.microsoft.com/office/drawing/2014/chart" uri="{C3380CC4-5D6E-409C-BE32-E72D297353CC}">
              <c16:uniqueId val="{00000003-72CC-4347-B5DE-02FDC192CA5F}"/>
            </c:ext>
          </c:extLst>
        </c:ser>
        <c:dLbls>
          <c:showLegendKey val="0"/>
          <c:showVal val="0"/>
          <c:showCatName val="0"/>
          <c:showSerName val="0"/>
          <c:showPercent val="0"/>
          <c:showBubbleSize val="0"/>
        </c:dLbls>
        <c:upDownBars>
          <c:gapWidth val="100"/>
          <c:upBars>
            <c:spPr>
              <a:solidFill>
                <a:srgbClr val="FFFFFF"/>
              </a:solidFill>
              <a:ln w="3175">
                <a:solidFill>
                  <a:srgbClr val="000000"/>
                </a:solidFill>
                <a:prstDash val="solid"/>
              </a:ln>
            </c:spPr>
          </c:upBars>
          <c:downBars>
            <c:spPr>
              <a:gradFill rotWithShape="0">
                <a:gsLst>
                  <a:gs pos="0">
                    <a:srgbClr xmlns:mc="http://schemas.openxmlformats.org/markup-compatibility/2006" xmlns:a14="http://schemas.microsoft.com/office/drawing/2010/main" val="00FFFF" mc:Ignorable="a14" a14:legacySpreadsheetColorIndex="35"/>
                  </a:gs>
                  <a:gs pos="50000">
                    <a:srgbClr xmlns:mc="http://schemas.openxmlformats.org/markup-compatibility/2006" xmlns:a14="http://schemas.microsoft.com/office/drawing/2010/main" val="007676" mc:Ignorable="a14" a14:legacySpreadsheetColorIndex="35">
                      <a:gamma/>
                      <a:shade val="46275"/>
                      <a:invGamma/>
                    </a:srgbClr>
                  </a:gs>
                  <a:gs pos="100000">
                    <a:srgbClr xmlns:mc="http://schemas.openxmlformats.org/markup-compatibility/2006" xmlns:a14="http://schemas.microsoft.com/office/drawing/2010/main" val="00FFFF" mc:Ignorable="a14" a14:legacySpreadsheetColorIndex="35"/>
                  </a:gs>
                </a:gsLst>
                <a:lin ang="0" scaled="1"/>
              </a:gradFill>
              <a:ln w="12700">
                <a:solidFill>
                  <a:srgbClr val="00FFFF"/>
                </a:solidFill>
                <a:prstDash val="solid"/>
              </a:ln>
            </c:spPr>
          </c:downBars>
        </c:upDownBars>
        <c:marker val="1"/>
        <c:smooth val="0"/>
        <c:axId val="3"/>
        <c:axId val="4"/>
      </c:lineChart>
      <c:catAx>
        <c:axId val="55669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2"/>
        <c:auto val="1"/>
        <c:lblAlgn val="ctr"/>
        <c:lblOffset val="100"/>
        <c:tickLblSkip val="1"/>
        <c:tickMarkSkip val="1"/>
        <c:noMultiLvlLbl val="0"/>
      </c:catAx>
      <c:valAx>
        <c:axId val="1"/>
        <c:scaling>
          <c:orientation val="minMax"/>
          <c:max val="0.3"/>
          <c:min val="-0.2"/>
        </c:scaling>
        <c:delete val="0"/>
        <c:axPos val="l"/>
        <c:majorGridlines>
          <c:spPr>
            <a:ln w="3175">
              <a:solidFill>
                <a:srgbClr val="C0C0C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90848"/>
        <c:crosses val="autoZero"/>
        <c:crossBetween val="between"/>
        <c:majorUnit val="0.1"/>
        <c:minorUnit val="0.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3"/>
          <c:min val="-0.2"/>
        </c:scaling>
        <c:delete val="0"/>
        <c:axPos val="r"/>
        <c:numFmt formatCode="0.0000" sourceLinked="1"/>
        <c:majorTickMark val="cross"/>
        <c:minorTickMark val="none"/>
        <c:tickLblPos val="none"/>
        <c:spPr>
          <a:ln w="3175">
            <a:solidFill>
              <a:srgbClr val="000000"/>
            </a:solidFill>
            <a:prstDash val="solid"/>
          </a:ln>
        </c:spPr>
        <c:crossAx val="3"/>
        <c:crosses val="max"/>
        <c:crossBetween val="between"/>
        <c:majorUnit val="0.1"/>
        <c:minorUnit val="0.05"/>
      </c:valAx>
      <c:spPr>
        <a:solidFill>
          <a:srgbClr val="FFFFFF"/>
        </a:solidFill>
        <a:ln w="25400">
          <a:noFill/>
        </a:ln>
      </c:spPr>
    </c:plotArea>
    <c:legend>
      <c:legendPos val="b"/>
      <c:legendEntry>
        <c:idx val="1"/>
        <c:delete val="1"/>
      </c:legendEntry>
      <c:legendEntry>
        <c:idx val="3"/>
        <c:delete val="1"/>
      </c:legendEntry>
      <c:layout>
        <c:manualLayout>
          <c:xMode val="edge"/>
          <c:yMode val="edge"/>
          <c:x val="8.4699679547898379E-2"/>
          <c:y val="0.82330827067669177"/>
          <c:w val="0.83060330911487446"/>
          <c:h val="0.1353383458646616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13691188676084E-2"/>
          <c:y val="8.0537044713855255E-2"/>
          <c:w val="0.77753861697090243"/>
          <c:h val="0.52013508044364853"/>
        </c:manualLayout>
      </c:layout>
      <c:barChart>
        <c:barDir val="col"/>
        <c:grouping val="clustered"/>
        <c:varyColors val="0"/>
        <c:ser>
          <c:idx val="4"/>
          <c:order val="4"/>
          <c:tx>
            <c:strRef>
              <c:f>'Box 2 Figure 1'!$B$12</c:f>
              <c:strCache>
                <c:ptCount val="1"/>
                <c:pt idx="0">
                  <c:v>Average debt to banks per one enterprise, KZT thous.</c:v>
                </c:pt>
              </c:strCache>
            </c:strRef>
          </c:tx>
          <c:spPr>
            <a:gradFill rotWithShape="0">
              <a:gsLst>
                <a:gs pos="0">
                  <a:srgbClr val="3366FF"/>
                </a:gs>
                <a:gs pos="100000">
                  <a:srgbClr val="3366FF">
                    <a:gamma/>
                    <a:shade val="71373"/>
                    <a:invGamma/>
                  </a:srgbClr>
                </a:gs>
              </a:gsLst>
              <a:lin ang="5400000" scaled="1"/>
            </a:gradFill>
            <a:ln w="25400">
              <a:noFill/>
            </a:ln>
          </c:spPr>
          <c:invertIfNegative val="0"/>
          <c:val>
            <c:numRef>
              <c:f>'Box 2 Figure 1'!$C$12:$H$12</c:f>
              <c:numCache>
                <c:formatCode>#,##0</c:formatCode>
                <c:ptCount val="6"/>
                <c:pt idx="0">
                  <c:v>632105.04685714282</c:v>
                </c:pt>
                <c:pt idx="1">
                  <c:v>564720.53356086463</c:v>
                </c:pt>
                <c:pt idx="2">
                  <c:v>468060.39452679589</c:v>
                </c:pt>
                <c:pt idx="3">
                  <c:v>608430.03529411799</c:v>
                </c:pt>
                <c:pt idx="4">
                  <c:v>542103.76162097731</c:v>
                </c:pt>
                <c:pt idx="5">
                  <c:v>487530.8176733781</c:v>
                </c:pt>
              </c:numCache>
            </c:numRef>
          </c:val>
          <c:extLst>
            <c:ext xmlns:c16="http://schemas.microsoft.com/office/drawing/2014/chart" uri="{C3380CC4-5D6E-409C-BE32-E72D297353CC}">
              <c16:uniqueId val="{00000000-CF71-4DEF-BD57-C94205998CD5}"/>
            </c:ext>
          </c:extLst>
        </c:ser>
        <c:dLbls>
          <c:showLegendKey val="0"/>
          <c:showVal val="0"/>
          <c:showCatName val="0"/>
          <c:showSerName val="0"/>
          <c:showPercent val="0"/>
          <c:showBubbleSize val="0"/>
        </c:dLbls>
        <c:gapWidth val="200"/>
        <c:axId val="3"/>
        <c:axId val="4"/>
      </c:barChart>
      <c:lineChart>
        <c:grouping val="standard"/>
        <c:varyColors val="0"/>
        <c:ser>
          <c:idx val="0"/>
          <c:order val="0"/>
          <c:tx>
            <c:strRef>
              <c:f>'Box 2 Figure 1'!$B$7</c:f>
              <c:strCache>
                <c:ptCount val="1"/>
                <c:pt idx="0">
                  <c:v>Liability to banks in the group of _Liquidity+ROE+Leverage</c:v>
                </c:pt>
              </c:strCache>
            </c:strRef>
          </c:tx>
          <c:spPr>
            <a:ln w="38100">
              <a:solidFill>
                <a:srgbClr val="00FFFF"/>
              </a:solidFill>
              <a:prstDash val="solid"/>
            </a:ln>
          </c:spPr>
          <c:marker>
            <c:symbol val="diamond"/>
            <c:size val="5"/>
            <c:spPr>
              <a:solidFill>
                <a:srgbClr val="00FFFF"/>
              </a:solidFill>
              <a:ln>
                <a:solidFill>
                  <a:srgbClr val="00FFFF"/>
                </a:solidFill>
                <a:prstDash val="solid"/>
              </a:ln>
            </c:spPr>
          </c:marker>
          <c:cat>
            <c:strRef>
              <c:f>'Box 2 Figure 1'!$C$5:$H$5</c:f>
              <c:strCache>
                <c:ptCount val="6"/>
                <c:pt idx="0">
                  <c:v>2009_1</c:v>
                </c:pt>
                <c:pt idx="1">
                  <c:v>2009_2</c:v>
                </c:pt>
                <c:pt idx="2">
                  <c:v>2009_3</c:v>
                </c:pt>
                <c:pt idx="3">
                  <c:v>2009_4</c:v>
                </c:pt>
                <c:pt idx="4">
                  <c:v>2010_1</c:v>
                </c:pt>
                <c:pt idx="5">
                  <c:v>2010_2</c:v>
                </c:pt>
              </c:strCache>
            </c:strRef>
          </c:cat>
          <c:val>
            <c:numRef>
              <c:f>'Box 2 Figure 1'!$C$7:$H$7</c:f>
              <c:numCache>
                <c:formatCode>0.00%</c:formatCode>
                <c:ptCount val="6"/>
                <c:pt idx="0">
                  <c:v>2.7311504949212126E-2</c:v>
                </c:pt>
                <c:pt idx="1">
                  <c:v>1.384975451055713E-2</c:v>
                </c:pt>
                <c:pt idx="2">
                  <c:v>9.4691959274853122E-3</c:v>
                </c:pt>
                <c:pt idx="3">
                  <c:v>2.2954290333759318E-2</c:v>
                </c:pt>
                <c:pt idx="4">
                  <c:v>2.5283111889928975E-2</c:v>
                </c:pt>
                <c:pt idx="5">
                  <c:v>1.0180507104065926E-2</c:v>
                </c:pt>
              </c:numCache>
            </c:numRef>
          </c:val>
          <c:smooth val="0"/>
          <c:extLst>
            <c:ext xmlns:c16="http://schemas.microsoft.com/office/drawing/2014/chart" uri="{C3380CC4-5D6E-409C-BE32-E72D297353CC}">
              <c16:uniqueId val="{00000001-CF71-4DEF-BD57-C94205998CD5}"/>
            </c:ext>
          </c:extLst>
        </c:ser>
        <c:ser>
          <c:idx val="1"/>
          <c:order val="1"/>
          <c:tx>
            <c:strRef>
              <c:f>'Box 2 Figure 1'!$B$8</c:f>
              <c:strCache>
                <c:ptCount val="1"/>
                <c:pt idx="0">
                  <c:v>Debt in the group of_(Liquidity+ROE)+(ROE+Leverage)+(Liquidity+Leverage)</c:v>
                </c:pt>
              </c:strCache>
            </c:strRef>
          </c:tx>
          <c:spPr>
            <a:ln w="38100">
              <a:solidFill>
                <a:srgbClr val="FF99CC"/>
              </a:solidFill>
              <a:prstDash val="solid"/>
            </a:ln>
          </c:spPr>
          <c:marker>
            <c:symbol val="square"/>
            <c:size val="5"/>
            <c:spPr>
              <a:solidFill>
                <a:srgbClr val="FF99CC"/>
              </a:solidFill>
              <a:ln>
                <a:solidFill>
                  <a:srgbClr val="FF99CC"/>
                </a:solidFill>
                <a:prstDash val="solid"/>
              </a:ln>
            </c:spPr>
          </c:marker>
          <c:cat>
            <c:strRef>
              <c:f>'Box 2 Figure 1'!$C$5:$H$5</c:f>
              <c:strCache>
                <c:ptCount val="6"/>
                <c:pt idx="0">
                  <c:v>2009_1</c:v>
                </c:pt>
                <c:pt idx="1">
                  <c:v>2009_2</c:v>
                </c:pt>
                <c:pt idx="2">
                  <c:v>2009_3</c:v>
                </c:pt>
                <c:pt idx="3">
                  <c:v>2009_4</c:v>
                </c:pt>
                <c:pt idx="4">
                  <c:v>2010_1</c:v>
                </c:pt>
                <c:pt idx="5">
                  <c:v>2010_2</c:v>
                </c:pt>
              </c:strCache>
            </c:strRef>
          </c:cat>
          <c:val>
            <c:numRef>
              <c:f>'Box 2 Figure 1'!$C$8:$H$8</c:f>
              <c:numCache>
                <c:formatCode>0.00%</c:formatCode>
                <c:ptCount val="6"/>
                <c:pt idx="0">
                  <c:v>0.16397154260893568</c:v>
                </c:pt>
                <c:pt idx="1">
                  <c:v>0.14270411187800397</c:v>
                </c:pt>
                <c:pt idx="2">
                  <c:v>0.11930315956083599</c:v>
                </c:pt>
                <c:pt idx="3">
                  <c:v>0.14189513563549699</c:v>
                </c:pt>
                <c:pt idx="4">
                  <c:v>0.125105777584609</c:v>
                </c:pt>
                <c:pt idx="5">
                  <c:v>0.1139124410880306</c:v>
                </c:pt>
              </c:numCache>
            </c:numRef>
          </c:val>
          <c:smooth val="0"/>
          <c:extLst>
            <c:ext xmlns:c16="http://schemas.microsoft.com/office/drawing/2014/chart" uri="{C3380CC4-5D6E-409C-BE32-E72D297353CC}">
              <c16:uniqueId val="{00000002-CF71-4DEF-BD57-C94205998CD5}"/>
            </c:ext>
          </c:extLst>
        </c:ser>
        <c:ser>
          <c:idx val="2"/>
          <c:order val="2"/>
          <c:tx>
            <c:strRef>
              <c:f>'Box 2 Figure 1'!$B$10</c:f>
              <c:strCache>
                <c:ptCount val="1"/>
                <c:pt idx="0">
                  <c:v>Number of enterprises in the Group_Liquidity+ROE+Leverage </c:v>
                </c:pt>
              </c:strCache>
            </c:strRef>
          </c:tx>
          <c:spPr>
            <a:ln w="38100">
              <a:solidFill>
                <a:srgbClr val="CCFFCC"/>
              </a:solidFill>
              <a:prstDash val="solid"/>
            </a:ln>
          </c:spPr>
          <c:marker>
            <c:symbol val="diamond"/>
            <c:size val="5"/>
            <c:spPr>
              <a:solidFill>
                <a:srgbClr val="CCFFCC"/>
              </a:solidFill>
              <a:ln>
                <a:solidFill>
                  <a:srgbClr val="CCFFCC"/>
                </a:solidFill>
                <a:prstDash val="solid"/>
              </a:ln>
            </c:spPr>
          </c:marker>
          <c:cat>
            <c:strRef>
              <c:f>'Box 2 Figure 1'!$C$5:$H$5</c:f>
              <c:strCache>
                <c:ptCount val="6"/>
                <c:pt idx="0">
                  <c:v>2009_1</c:v>
                </c:pt>
                <c:pt idx="1">
                  <c:v>2009_2</c:v>
                </c:pt>
                <c:pt idx="2">
                  <c:v>2009_3</c:v>
                </c:pt>
                <c:pt idx="3">
                  <c:v>2009_4</c:v>
                </c:pt>
                <c:pt idx="4">
                  <c:v>2010_1</c:v>
                </c:pt>
                <c:pt idx="5">
                  <c:v>2010_2</c:v>
                </c:pt>
              </c:strCache>
            </c:strRef>
          </c:cat>
          <c:val>
            <c:numRef>
              <c:f>'Box 2 Figure 1'!$C$10:$H$10</c:f>
              <c:numCache>
                <c:formatCode>0.00%</c:formatCode>
                <c:ptCount val="6"/>
                <c:pt idx="0">
                  <c:v>3.0517380759902991E-2</c:v>
                </c:pt>
                <c:pt idx="1">
                  <c:v>2.1634615384615384E-2</c:v>
                </c:pt>
                <c:pt idx="2">
                  <c:v>2.2433988485209451E-2</c:v>
                </c:pt>
                <c:pt idx="3">
                  <c:v>2.4865725084543464E-2</c:v>
                </c:pt>
                <c:pt idx="4">
                  <c:v>3.2859146463634539E-2</c:v>
                </c:pt>
                <c:pt idx="5">
                  <c:v>2.7506827936012484E-2</c:v>
                </c:pt>
              </c:numCache>
            </c:numRef>
          </c:val>
          <c:smooth val="0"/>
          <c:extLst>
            <c:ext xmlns:c16="http://schemas.microsoft.com/office/drawing/2014/chart" uri="{C3380CC4-5D6E-409C-BE32-E72D297353CC}">
              <c16:uniqueId val="{00000003-CF71-4DEF-BD57-C94205998CD5}"/>
            </c:ext>
          </c:extLst>
        </c:ser>
        <c:ser>
          <c:idx val="3"/>
          <c:order val="3"/>
          <c:tx>
            <c:strRef>
              <c:f>'Box 2 Figure 1'!$B$11</c:f>
              <c:strCache>
                <c:ptCount val="1"/>
                <c:pt idx="0">
                  <c:v>Number of enterprises in the Group_(Liquidity+ROE)+(ROE+Leverage)+(Liquidity+Leverage)</c:v>
                </c:pt>
              </c:strCache>
            </c:strRef>
          </c:tx>
          <c:spPr>
            <a:ln w="38100">
              <a:solidFill>
                <a:srgbClr val="969696"/>
              </a:solidFill>
              <a:prstDash val="solid"/>
            </a:ln>
          </c:spPr>
          <c:marker>
            <c:symbol val="triangle"/>
            <c:size val="5"/>
            <c:spPr>
              <a:solidFill>
                <a:srgbClr val="969696"/>
              </a:solidFill>
              <a:ln>
                <a:solidFill>
                  <a:srgbClr val="969696"/>
                </a:solidFill>
                <a:prstDash val="solid"/>
              </a:ln>
            </c:spPr>
          </c:marker>
          <c:cat>
            <c:strRef>
              <c:f>'Box 2 Figure 1'!$C$5:$H$5</c:f>
              <c:strCache>
                <c:ptCount val="6"/>
                <c:pt idx="0">
                  <c:v>2009_1</c:v>
                </c:pt>
                <c:pt idx="1">
                  <c:v>2009_2</c:v>
                </c:pt>
                <c:pt idx="2">
                  <c:v>2009_3</c:v>
                </c:pt>
                <c:pt idx="3">
                  <c:v>2009_4</c:v>
                </c:pt>
                <c:pt idx="4">
                  <c:v>2010_1</c:v>
                </c:pt>
                <c:pt idx="5">
                  <c:v>2010_2</c:v>
                </c:pt>
              </c:strCache>
            </c:strRef>
          </c:cat>
          <c:val>
            <c:numRef>
              <c:f>'Box 2 Figure 1'!$C$11:$H$11</c:f>
              <c:numCache>
                <c:formatCode>0.00%</c:formatCode>
                <c:ptCount val="6"/>
                <c:pt idx="0">
                  <c:v>0.17683912691996767</c:v>
                </c:pt>
                <c:pt idx="1">
                  <c:v>0.17608173076923078</c:v>
                </c:pt>
                <c:pt idx="2">
                  <c:v>0.17411157434981139</c:v>
                </c:pt>
                <c:pt idx="3">
                  <c:v>0.16908693057489557</c:v>
                </c:pt>
                <c:pt idx="4">
                  <c:v>0.16810258465237427</c:v>
                </c:pt>
                <c:pt idx="5">
                  <c:v>0.17440499414748342</c:v>
                </c:pt>
              </c:numCache>
            </c:numRef>
          </c:val>
          <c:smooth val="0"/>
          <c:extLst>
            <c:ext xmlns:c16="http://schemas.microsoft.com/office/drawing/2014/chart" uri="{C3380CC4-5D6E-409C-BE32-E72D297353CC}">
              <c16:uniqueId val="{00000004-CF71-4DEF-BD57-C94205998CD5}"/>
            </c:ext>
          </c:extLst>
        </c:ser>
        <c:dLbls>
          <c:showLegendKey val="0"/>
          <c:showVal val="0"/>
          <c:showCatName val="0"/>
          <c:showSerName val="0"/>
          <c:showPercent val="0"/>
          <c:showBubbleSize val="0"/>
        </c:dLbls>
        <c:marker val="1"/>
        <c:smooth val="0"/>
        <c:axId val="460869424"/>
        <c:axId val="1"/>
      </c:lineChart>
      <c:catAx>
        <c:axId val="46086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6942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632105.04685714282</c:v>
              </c:pt>
              <c:pt idx="1">
                <c:v>564720.53356086463</c:v>
              </c:pt>
              <c:pt idx="2">
                <c:v>468060.39452679589</c:v>
              </c:pt>
              <c:pt idx="3">
                <c:v>608430.03529411799</c:v>
              </c:pt>
              <c:pt idx="4">
                <c:v>542103.76162097731</c:v>
              </c:pt>
              <c:pt idx="5">
                <c:v>487530.8176733781</c:v>
              </c:pt>
            </c:numLit>
          </c:val>
          <c:extLst>
            <c:ext xmlns:c16="http://schemas.microsoft.com/office/drawing/2014/chart" uri="{C3380CC4-5D6E-409C-BE32-E72D297353CC}">
              <c16:uniqueId val="{00000000-7D38-4D91-A39F-DA17163E3EA1}"/>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2.7311504949212126E-2</c:v>
              </c:pt>
              <c:pt idx="1">
                <c:v>1.384975451055713E-2</c:v>
              </c:pt>
              <c:pt idx="2">
                <c:v>9.4691959274853122E-3</c:v>
              </c:pt>
              <c:pt idx="3">
                <c:v>2.2954290333759318E-2</c:v>
              </c:pt>
              <c:pt idx="4">
                <c:v>2.5283111889928975E-2</c:v>
              </c:pt>
              <c:pt idx="5">
                <c:v>1.0180507104065926E-2</c:v>
              </c:pt>
            </c:numLit>
          </c:val>
          <c:smooth val="0"/>
          <c:extLst>
            <c:ext xmlns:c16="http://schemas.microsoft.com/office/drawing/2014/chart" uri="{C3380CC4-5D6E-409C-BE32-E72D297353CC}">
              <c16:uniqueId val="{00000001-7D38-4D91-A39F-DA17163E3EA1}"/>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0.16397154260893568</c:v>
              </c:pt>
              <c:pt idx="1">
                <c:v>0.14270411187800397</c:v>
              </c:pt>
              <c:pt idx="2">
                <c:v>0.11930315956083599</c:v>
              </c:pt>
              <c:pt idx="3">
                <c:v>0.14189513563549699</c:v>
              </c:pt>
              <c:pt idx="4">
                <c:v>0.125105777584609</c:v>
              </c:pt>
              <c:pt idx="5">
                <c:v>0.1139124410880306</c:v>
              </c:pt>
            </c:numLit>
          </c:val>
          <c:smooth val="0"/>
          <c:extLst>
            <c:ext xmlns:c16="http://schemas.microsoft.com/office/drawing/2014/chart" uri="{C3380CC4-5D6E-409C-BE32-E72D297353CC}">
              <c16:uniqueId val="{00000002-7D38-4D91-A39F-DA17163E3EA1}"/>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3.0517380759902991E-2</c:v>
              </c:pt>
              <c:pt idx="1">
                <c:v>2.1634615384615384E-2</c:v>
              </c:pt>
              <c:pt idx="2">
                <c:v>2.2433988485209451E-2</c:v>
              </c:pt>
              <c:pt idx="3">
                <c:v>2.4865725084543464E-2</c:v>
              </c:pt>
              <c:pt idx="4">
                <c:v>3.2859146463634539E-2</c:v>
              </c:pt>
              <c:pt idx="5">
                <c:v>2.7506827936012484E-2</c:v>
              </c:pt>
            </c:numLit>
          </c:val>
          <c:smooth val="0"/>
          <c:extLst>
            <c:ext xmlns:c16="http://schemas.microsoft.com/office/drawing/2014/chart" uri="{C3380CC4-5D6E-409C-BE32-E72D297353CC}">
              <c16:uniqueId val="{00000003-7D38-4D91-A39F-DA17163E3EA1}"/>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0.17683912691996767</c:v>
              </c:pt>
              <c:pt idx="1">
                <c:v>0.17608173076923078</c:v>
              </c:pt>
              <c:pt idx="2">
                <c:v>0.17411157434981139</c:v>
              </c:pt>
              <c:pt idx="3">
                <c:v>0.16908693057489557</c:v>
              </c:pt>
              <c:pt idx="4">
                <c:v>0.16810258465237427</c:v>
              </c:pt>
              <c:pt idx="5">
                <c:v>0.17440499414748342</c:v>
              </c:pt>
            </c:numLit>
          </c:val>
          <c:smooth val="0"/>
          <c:extLst>
            <c:ext xmlns:c16="http://schemas.microsoft.com/office/drawing/2014/chart" uri="{C3380CC4-5D6E-409C-BE32-E72D297353CC}">
              <c16:uniqueId val="{00000004-7D38-4D91-A39F-DA17163E3EA1}"/>
            </c:ext>
          </c:extLst>
        </c:ser>
        <c:dLbls>
          <c:showLegendKey val="0"/>
          <c:showVal val="0"/>
          <c:showCatName val="0"/>
          <c:showSerName val="0"/>
          <c:showPercent val="0"/>
          <c:showBubbleSize val="0"/>
        </c:dLbls>
        <c:marker val="1"/>
        <c:smooth val="0"/>
        <c:axId val="554477016"/>
        <c:axId val="1"/>
      </c:lineChart>
      <c:catAx>
        <c:axId val="554477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55447701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-1.6563934476702111E-2</c:v>
              </c:pt>
            </c:numLit>
          </c:xVal>
          <c:yVal>
            <c:numLit>
              <c:formatCode>General</c:formatCode>
              <c:ptCount val="1"/>
              <c:pt idx="0">
                <c:v>2.6047132537886344</c:v>
              </c:pt>
            </c:numLit>
          </c:yVal>
          <c:bubbleSize>
            <c:numLit>
              <c:formatCode>General</c:formatCode>
              <c:ptCount val="1"/>
              <c:pt idx="0">
                <c:v>1.0529149482517803</c:v>
              </c:pt>
            </c:numLit>
          </c:bubbleSize>
          <c:bubble3D val="0"/>
          <c:extLst>
            <c:ext xmlns:c16="http://schemas.microsoft.com/office/drawing/2014/chart" uri="{C3380CC4-5D6E-409C-BE32-E72D297353CC}">
              <c16:uniqueId val="{00000000-6856-452A-B9BA-703DCA92F75F}"/>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0.25406949473716511</c:v>
              </c:pt>
            </c:numLit>
          </c:xVal>
          <c:yVal>
            <c:numLit>
              <c:formatCode>General</c:formatCode>
              <c:ptCount val="1"/>
              <c:pt idx="0">
                <c:v>0.80934888809810646</c:v>
              </c:pt>
            </c:numLit>
          </c:yVal>
          <c:bubbleSize>
            <c:numLit>
              <c:formatCode>General</c:formatCode>
              <c:ptCount val="1"/>
              <c:pt idx="0">
                <c:v>1.6956203978208437</c:v>
              </c:pt>
            </c:numLit>
          </c:bubbleSize>
          <c:bubble3D val="0"/>
          <c:extLst>
            <c:ext xmlns:c16="http://schemas.microsoft.com/office/drawing/2014/chart" uri="{C3380CC4-5D6E-409C-BE32-E72D297353CC}">
              <c16:uniqueId val="{00000001-6856-452A-B9BA-703DCA92F75F}"/>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8.9901362067877896E-2</c:v>
              </c:pt>
            </c:numLit>
          </c:xVal>
          <c:yVal>
            <c:numLit>
              <c:formatCode>General</c:formatCode>
              <c:ptCount val="1"/>
              <c:pt idx="0">
                <c:v>8.0452704039633343</c:v>
              </c:pt>
            </c:numLit>
          </c:yVal>
          <c:bubbleSize>
            <c:numLit>
              <c:formatCode>General</c:formatCode>
              <c:ptCount val="1"/>
              <c:pt idx="0">
                <c:v>1.0727968054335439</c:v>
              </c:pt>
            </c:numLit>
          </c:bubbleSize>
          <c:bubble3D val="0"/>
          <c:extLst>
            <c:ext xmlns:c16="http://schemas.microsoft.com/office/drawing/2014/chart" uri="{C3380CC4-5D6E-409C-BE32-E72D297353CC}">
              <c16:uniqueId val="{00000002-6856-452A-B9BA-703DCA92F75F}"/>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0.10600220066137103</c:v>
              </c:pt>
            </c:numLit>
          </c:xVal>
          <c:yVal>
            <c:numLit>
              <c:formatCode>General</c:formatCode>
              <c:ptCount val="1"/>
              <c:pt idx="0">
                <c:v>2.6528197094936088</c:v>
              </c:pt>
            </c:numLit>
          </c:yVal>
          <c:bubbleSize>
            <c:numLit>
              <c:formatCode>General</c:formatCode>
              <c:ptCount val="1"/>
              <c:pt idx="0">
                <c:v>1.3437628753456075</c:v>
              </c:pt>
            </c:numLit>
          </c:bubbleSize>
          <c:bubble3D val="0"/>
          <c:extLst>
            <c:ext xmlns:c16="http://schemas.microsoft.com/office/drawing/2014/chart" uri="{C3380CC4-5D6E-409C-BE32-E72D297353CC}">
              <c16:uniqueId val="{00000003-6856-452A-B9BA-703DCA92F75F}"/>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4.4294256988217075E-2</c:v>
              </c:pt>
            </c:numLit>
          </c:xVal>
          <c:yVal>
            <c:numLit>
              <c:formatCode>General</c:formatCode>
              <c:ptCount val="1"/>
              <c:pt idx="0">
                <c:v>1.9055017782003629</c:v>
              </c:pt>
            </c:numLit>
          </c:yVal>
          <c:bubbleSize>
            <c:numLit>
              <c:formatCode>General</c:formatCode>
              <c:ptCount val="1"/>
              <c:pt idx="0">
                <c:v>1.2040574572869229</c:v>
              </c:pt>
            </c:numLit>
          </c:bubbleSize>
          <c:bubble3D val="0"/>
          <c:extLst>
            <c:ext xmlns:c16="http://schemas.microsoft.com/office/drawing/2014/chart" uri="{C3380CC4-5D6E-409C-BE32-E72D297353CC}">
              <c16:uniqueId val="{00000004-6856-452A-B9BA-703DCA92F75F}"/>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7.5577786260549354E-2</c:v>
              </c:pt>
            </c:numLit>
          </c:xVal>
          <c:yVal>
            <c:numLit>
              <c:formatCode>General</c:formatCode>
              <c:ptCount val="1"/>
              <c:pt idx="0">
                <c:v>1.1260980792801467</c:v>
              </c:pt>
            </c:numLit>
          </c:yVal>
          <c:bubbleSize>
            <c:numLit>
              <c:formatCode>General</c:formatCode>
              <c:ptCount val="1"/>
              <c:pt idx="0">
                <c:v>1.4189049061151549</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6856-452A-B9BA-703DCA92F75F}"/>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1.2291675408042484E-2</c:v>
              </c:pt>
            </c:numLit>
          </c:xVal>
          <c:yVal>
            <c:numLit>
              <c:formatCode>General</c:formatCode>
              <c:ptCount val="1"/>
              <c:pt idx="0">
                <c:v>11.90678559736147</c:v>
              </c:pt>
            </c:numLit>
          </c:yVal>
          <c:bubbleSize>
            <c:numLit>
              <c:formatCode>General</c:formatCode>
              <c:ptCount val="1"/>
              <c:pt idx="0">
                <c:v>1.0074755604643308</c:v>
              </c:pt>
            </c:numLit>
          </c:bubbleSize>
          <c:bubble3D val="0"/>
          <c:extLst>
            <c:ext xmlns:c16="http://schemas.microsoft.com/office/drawing/2014/chart" uri="{C3380CC4-5D6E-409C-BE32-E72D297353CC}">
              <c16:uniqueId val="{00000006-6856-452A-B9BA-703DCA92F75F}"/>
            </c:ext>
          </c:extLst>
        </c:ser>
        <c:dLbls>
          <c:showLegendKey val="0"/>
          <c:showVal val="0"/>
          <c:showCatName val="0"/>
          <c:showSerName val="0"/>
          <c:showPercent val="0"/>
          <c:showBubbleSize val="0"/>
        </c:dLbls>
        <c:bubbleScale val="100"/>
        <c:showNegBubbles val="0"/>
        <c:sizeRepresents val="w"/>
        <c:axId val="554478000"/>
        <c:axId val="1"/>
      </c:bubbleChart>
      <c:valAx>
        <c:axId val="554478000"/>
        <c:scaling>
          <c:orientation val="minMax"/>
          <c:max val="0.27700000000000002"/>
          <c:min val="-3.200000000000000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554478000"/>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2485955094279E-2"/>
          <c:y val="0.10859728506787331"/>
          <c:w val="0.84166894983981622"/>
          <c:h val="0.61085972850678738"/>
        </c:manualLayout>
      </c:layout>
      <c:lineChart>
        <c:grouping val="standard"/>
        <c:varyColors val="0"/>
        <c:ser>
          <c:idx val="0"/>
          <c:order val="0"/>
          <c:tx>
            <c:strRef>
              <c:f>'Figure 2.1.7'!$C$4</c:f>
              <c:strCache>
                <c:ptCount val="1"/>
                <c:pt idx="0">
                  <c:v>CCI</c:v>
                </c:pt>
              </c:strCache>
            </c:strRef>
          </c:tx>
          <c:spPr>
            <a:ln w="25400">
              <a:solidFill>
                <a:srgbClr val="0000FF"/>
              </a:solidFill>
              <a:prstDash val="solid"/>
            </a:ln>
          </c:spPr>
          <c:marker>
            <c:symbol val="none"/>
          </c:marker>
          <c:cat>
            <c:numRef>
              <c:f>'Figure 2.1.7'!$B$5:$B$84</c:f>
              <c:numCache>
                <c:formatCode>[$-409]mmm\-yy;@</c:formatCode>
                <c:ptCount val="80"/>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numCache>
            </c:numRef>
          </c:cat>
          <c:val>
            <c:numRef>
              <c:f>'Figure 2.1.7'!$C$5:$C$84</c:f>
              <c:numCache>
                <c:formatCode>0.000</c:formatCode>
                <c:ptCount val="80"/>
                <c:pt idx="0">
                  <c:v>-0.1331405935282797</c:v>
                </c:pt>
                <c:pt idx="1">
                  <c:v>6.0612236365846103E-2</c:v>
                </c:pt>
                <c:pt idx="2">
                  <c:v>0.12677354585113151</c:v>
                </c:pt>
                <c:pt idx="3">
                  <c:v>0.18366679690449147</c:v>
                </c:pt>
                <c:pt idx="4">
                  <c:v>0.27526653660222988</c:v>
                </c:pt>
                <c:pt idx="5">
                  <c:v>0.45449579119508271</c:v>
                </c:pt>
                <c:pt idx="6">
                  <c:v>0.50463141761944152</c:v>
                </c:pt>
                <c:pt idx="7">
                  <c:v>0.63396040200606996</c:v>
                </c:pt>
                <c:pt idx="8">
                  <c:v>0.63773794863003752</c:v>
                </c:pt>
                <c:pt idx="9">
                  <c:v>0.67141454041037019</c:v>
                </c:pt>
                <c:pt idx="10">
                  <c:v>0.62281594247596939</c:v>
                </c:pt>
                <c:pt idx="11">
                  <c:v>0.60386781243266596</c:v>
                </c:pt>
                <c:pt idx="12">
                  <c:v>0.49378109344554932</c:v>
                </c:pt>
                <c:pt idx="13">
                  <c:v>0.31501533857285585</c:v>
                </c:pt>
                <c:pt idx="14">
                  <c:v>0.16466448667453717</c:v>
                </c:pt>
                <c:pt idx="15">
                  <c:v>7.2975609457155144E-2</c:v>
                </c:pt>
                <c:pt idx="16">
                  <c:v>-3.5857552929181032E-2</c:v>
                </c:pt>
                <c:pt idx="17">
                  <c:v>-0.13219041252226407</c:v>
                </c:pt>
                <c:pt idx="18">
                  <c:v>-0.23135095827697316</c:v>
                </c:pt>
                <c:pt idx="19">
                  <c:v>-0.38734322108052238</c:v>
                </c:pt>
                <c:pt idx="20">
                  <c:v>-0.37908839418988383</c:v>
                </c:pt>
                <c:pt idx="21">
                  <c:v>-0.42492662694453559</c:v>
                </c:pt>
                <c:pt idx="22">
                  <c:v>-0.38541298882733738</c:v>
                </c:pt>
                <c:pt idx="23">
                  <c:v>-0.44192880114842142</c:v>
                </c:pt>
                <c:pt idx="24">
                  <c:v>-0.5613525759268253</c:v>
                </c:pt>
                <c:pt idx="25">
                  <c:v>-0.64086775349952096</c:v>
                </c:pt>
                <c:pt idx="26">
                  <c:v>-0.66985791967317643</c:v>
                </c:pt>
                <c:pt idx="27">
                  <c:v>-0.83900314678278587</c:v>
                </c:pt>
                <c:pt idx="28">
                  <c:v>-0.81003515067636533</c:v>
                </c:pt>
                <c:pt idx="29">
                  <c:v>-0.86272745789879401</c:v>
                </c:pt>
                <c:pt idx="30">
                  <c:v>-0.89899694640667283</c:v>
                </c:pt>
                <c:pt idx="31">
                  <c:v>-1.094806093913018</c:v>
                </c:pt>
                <c:pt idx="32">
                  <c:v>-1.2420007850456942</c:v>
                </c:pt>
                <c:pt idx="33">
                  <c:v>-1.3451633765561128</c:v>
                </c:pt>
                <c:pt idx="34">
                  <c:v>-1.4570762146146297</c:v>
                </c:pt>
                <c:pt idx="35">
                  <c:v>-1.5084767099200858</c:v>
                </c:pt>
                <c:pt idx="36">
                  <c:v>-1.3440621756362023</c:v>
                </c:pt>
                <c:pt idx="37">
                  <c:v>-1.3078986663308398</c:v>
                </c:pt>
                <c:pt idx="38">
                  <c:v>-1.1320400246261111</c:v>
                </c:pt>
                <c:pt idx="39">
                  <c:v>-0.93898790347728522</c:v>
                </c:pt>
                <c:pt idx="40">
                  <c:v>-0.95179386532638088</c:v>
                </c:pt>
                <c:pt idx="41">
                  <c:v>-0.89637411522602084</c:v>
                </c:pt>
                <c:pt idx="42">
                  <c:v>-0.73959097143615204</c:v>
                </c:pt>
                <c:pt idx="43">
                  <c:v>-0.55733094417743245</c:v>
                </c:pt>
                <c:pt idx="44">
                  <c:v>-0.45297009484302547</c:v>
                </c:pt>
                <c:pt idx="45">
                  <c:v>-0.35728341935946167</c:v>
                </c:pt>
                <c:pt idx="46">
                  <c:v>-0.26717258145732581</c:v>
                </c:pt>
                <c:pt idx="47">
                  <c:v>-0.22480434859791606</c:v>
                </c:pt>
                <c:pt idx="48">
                  <c:v>-0.14407604036624341</c:v>
                </c:pt>
                <c:pt idx="49">
                  <c:v>0.21263954455632142</c:v>
                </c:pt>
                <c:pt idx="50">
                  <c:v>0.49771847055190738</c:v>
                </c:pt>
                <c:pt idx="51">
                  <c:v>0.73040554632243726</c:v>
                </c:pt>
                <c:pt idx="52">
                  <c:v>1.0482279180003975</c:v>
                </c:pt>
                <c:pt idx="53">
                  <c:v>1.1822144410814601</c:v>
                </c:pt>
                <c:pt idx="54">
                  <c:v>1.4175976617068584</c:v>
                </c:pt>
                <c:pt idx="55">
                  <c:v>1.8103138022298804</c:v>
                </c:pt>
                <c:pt idx="56">
                  <c:v>2.1811938186519035</c:v>
                </c:pt>
                <c:pt idx="57">
                  <c:v>2.3388913112586733</c:v>
                </c:pt>
                <c:pt idx="58">
                  <c:v>2.5080907606880625</c:v>
                </c:pt>
                <c:pt idx="59">
                  <c:v>2.7053946031163973</c:v>
                </c:pt>
                <c:pt idx="60">
                  <c:v>2.4954228453425573</c:v>
                </c:pt>
                <c:pt idx="61">
                  <c:v>2.0769072483888618</c:v>
                </c:pt>
                <c:pt idx="62">
                  <c:v>1.4718452173270593</c:v>
                </c:pt>
                <c:pt idx="63">
                  <c:v>1.1269201289097153</c:v>
                </c:pt>
                <c:pt idx="64">
                  <c:v>0.72217536037443664</c:v>
                </c:pt>
                <c:pt idx="65">
                  <c:v>0.7454667380932658</c:v>
                </c:pt>
                <c:pt idx="66">
                  <c:v>0.3938843583596579</c:v>
                </c:pt>
                <c:pt idx="67">
                  <c:v>9.3884392880627832E-2</c:v>
                </c:pt>
                <c:pt idx="68">
                  <c:v>-0.16558851938817296</c:v>
                </c:pt>
                <c:pt idx="69">
                  <c:v>-0.29940414593210313</c:v>
                </c:pt>
                <c:pt idx="70">
                  <c:v>-0.41150628305962056</c:v>
                </c:pt>
                <c:pt idx="71">
                  <c:v>-0.54273696918869208</c:v>
                </c:pt>
                <c:pt idx="72">
                  <c:v>-0.72673025209845543</c:v>
                </c:pt>
                <c:pt idx="73">
                  <c:v>-0.85290471377585109</c:v>
                </c:pt>
                <c:pt idx="74">
                  <c:v>-0.87539088046405011</c:v>
                </c:pt>
                <c:pt idx="75">
                  <c:v>-0.88059951567787664</c:v>
                </c:pt>
                <c:pt idx="76">
                  <c:v>-0.85906334517246663</c:v>
                </c:pt>
                <c:pt idx="77">
                  <c:v>-0.75227695817307816</c:v>
                </c:pt>
                <c:pt idx="78">
                  <c:v>-0.72758243804541689</c:v>
                </c:pt>
                <c:pt idx="79">
                  <c:v>-0.69110081428668735</c:v>
                </c:pt>
              </c:numCache>
            </c:numRef>
          </c:val>
          <c:smooth val="0"/>
          <c:extLst>
            <c:ext xmlns:c16="http://schemas.microsoft.com/office/drawing/2014/chart" uri="{C3380CC4-5D6E-409C-BE32-E72D297353CC}">
              <c16:uniqueId val="{00000000-0C16-4586-92CD-821528F68A14}"/>
            </c:ext>
          </c:extLst>
        </c:ser>
        <c:ser>
          <c:idx val="1"/>
          <c:order val="1"/>
          <c:tx>
            <c:strRef>
              <c:f>'Figure 2.1.7'!$D$4</c:f>
              <c:strCache>
                <c:ptCount val="1"/>
                <c:pt idx="0">
                  <c:v>CLI</c:v>
                </c:pt>
              </c:strCache>
            </c:strRef>
          </c:tx>
          <c:spPr>
            <a:ln w="25400">
              <a:solidFill>
                <a:srgbClr val="99CC00"/>
              </a:solidFill>
              <a:prstDash val="sysDash"/>
            </a:ln>
          </c:spPr>
          <c:marker>
            <c:symbol val="none"/>
          </c:marker>
          <c:cat>
            <c:numRef>
              <c:f>'Figure 2.1.7'!$B$5:$B$84</c:f>
              <c:numCache>
                <c:formatCode>[$-409]mmm\-yy;@</c:formatCode>
                <c:ptCount val="80"/>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numCache>
            </c:numRef>
          </c:cat>
          <c:val>
            <c:numRef>
              <c:f>'Figure 2.1.7'!$D$5:$D$84</c:f>
              <c:numCache>
                <c:formatCode>0.000</c:formatCode>
                <c:ptCount val="80"/>
                <c:pt idx="0">
                  <c:v>0.2377447848552087</c:v>
                </c:pt>
                <c:pt idx="1">
                  <c:v>0.35628058471545238</c:v>
                </c:pt>
                <c:pt idx="2">
                  <c:v>0.28024330616552495</c:v>
                </c:pt>
                <c:pt idx="3">
                  <c:v>0.19248818814165217</c:v>
                </c:pt>
                <c:pt idx="4">
                  <c:v>6.1668651689567172E-2</c:v>
                </c:pt>
                <c:pt idx="5">
                  <c:v>-0.17324412391060459</c:v>
                </c:pt>
                <c:pt idx="6">
                  <c:v>-0.32859405777919137</c:v>
                </c:pt>
                <c:pt idx="7">
                  <c:v>-0.51835171337896657</c:v>
                </c:pt>
                <c:pt idx="8">
                  <c:v>-0.59149667741359013</c:v>
                </c:pt>
                <c:pt idx="9">
                  <c:v>-0.66929754952601883</c:v>
                </c:pt>
                <c:pt idx="10">
                  <c:v>-0.73393071832155876</c:v>
                </c:pt>
                <c:pt idx="11">
                  <c:v>-0.72156566163593494</c:v>
                </c:pt>
                <c:pt idx="12">
                  <c:v>-0.67710205019453118</c:v>
                </c:pt>
                <c:pt idx="13">
                  <c:v>-0.63556266409376871</c:v>
                </c:pt>
                <c:pt idx="14">
                  <c:v>-0.53105251653963037</c:v>
                </c:pt>
                <c:pt idx="15">
                  <c:v>-0.49463494996187674</c:v>
                </c:pt>
                <c:pt idx="16">
                  <c:v>-0.38664237739546342</c:v>
                </c:pt>
                <c:pt idx="17">
                  <c:v>-0.36329093365663778</c:v>
                </c:pt>
                <c:pt idx="18">
                  <c:v>-0.40962782317610824</c:v>
                </c:pt>
                <c:pt idx="19">
                  <c:v>-0.42885211096391257</c:v>
                </c:pt>
                <c:pt idx="20">
                  <c:v>-0.59237895164391741</c:v>
                </c:pt>
                <c:pt idx="21">
                  <c:v>-0.72105888147661135</c:v>
                </c:pt>
                <c:pt idx="22">
                  <c:v>-0.79064468721793035</c:v>
                </c:pt>
                <c:pt idx="23">
                  <c:v>-0.72298887823581304</c:v>
                </c:pt>
                <c:pt idx="24">
                  <c:v>-0.6008168300410337</c:v>
                </c:pt>
                <c:pt idx="25">
                  <c:v>-0.41990052629518992</c:v>
                </c:pt>
                <c:pt idx="26">
                  <c:v>-0.24403335705796086</c:v>
                </c:pt>
                <c:pt idx="27">
                  <c:v>-8.0525704010444635E-2</c:v>
                </c:pt>
                <c:pt idx="28">
                  <c:v>-0.21455130533950686</c:v>
                </c:pt>
                <c:pt idx="29">
                  <c:v>-0.29013849147474668</c:v>
                </c:pt>
                <c:pt idx="30">
                  <c:v>-0.29666931785577938</c:v>
                </c:pt>
                <c:pt idx="31">
                  <c:v>-0.29262399142634826</c:v>
                </c:pt>
                <c:pt idx="32">
                  <c:v>-0.29188222380019274</c:v>
                </c:pt>
                <c:pt idx="33">
                  <c:v>-0.24391053223389572</c:v>
                </c:pt>
                <c:pt idx="34">
                  <c:v>-5.6206907211641843E-2</c:v>
                </c:pt>
                <c:pt idx="35">
                  <c:v>0.12500004552266286</c:v>
                </c:pt>
                <c:pt idx="36">
                  <c:v>0.28746110841945033</c:v>
                </c:pt>
                <c:pt idx="37">
                  <c:v>0.45677438198783898</c:v>
                </c:pt>
                <c:pt idx="38">
                  <c:v>0.57841629978638698</c:v>
                </c:pt>
                <c:pt idx="39">
                  <c:v>0.71042576574960858</c:v>
                </c:pt>
                <c:pt idx="40">
                  <c:v>0.87886567882849731</c:v>
                </c:pt>
                <c:pt idx="41">
                  <c:v>1.0973140377918826</c:v>
                </c:pt>
                <c:pt idx="42">
                  <c:v>1.3501534046005859</c:v>
                </c:pt>
                <c:pt idx="43">
                  <c:v>1.5036237798106324</c:v>
                </c:pt>
                <c:pt idx="44">
                  <c:v>1.660346534237781</c:v>
                </c:pt>
                <c:pt idx="45">
                  <c:v>1.7570170970794134</c:v>
                </c:pt>
                <c:pt idx="46">
                  <c:v>1.7603516859922619</c:v>
                </c:pt>
                <c:pt idx="47">
                  <c:v>1.7835846547217111</c:v>
                </c:pt>
                <c:pt idx="48">
                  <c:v>1.7784239687008183</c:v>
                </c:pt>
                <c:pt idx="49">
                  <c:v>1.8527513483997176</c:v>
                </c:pt>
                <c:pt idx="50">
                  <c:v>1.8498777699704712</c:v>
                </c:pt>
                <c:pt idx="51">
                  <c:v>1.9027018856951059</c:v>
                </c:pt>
                <c:pt idx="52">
                  <c:v>1.9722789424421765</c:v>
                </c:pt>
                <c:pt idx="53">
                  <c:v>1.9725430667266508</c:v>
                </c:pt>
                <c:pt idx="54">
                  <c:v>1.8314975882190934</c:v>
                </c:pt>
                <c:pt idx="55">
                  <c:v>1.6598261137841643</c:v>
                </c:pt>
                <c:pt idx="56">
                  <c:v>1.3300085076162877</c:v>
                </c:pt>
                <c:pt idx="57">
                  <c:v>0.72782165971622736</c:v>
                </c:pt>
                <c:pt idx="58">
                  <c:v>0.3032125263827144</c:v>
                </c:pt>
                <c:pt idx="59">
                  <c:v>-0.16458971719355855</c:v>
                </c:pt>
                <c:pt idx="60">
                  <c:v>-0.65444921709340487</c:v>
                </c:pt>
                <c:pt idx="61">
                  <c:v>-1.1229909017656865</c:v>
                </c:pt>
                <c:pt idx="62">
                  <c:v>-1.4121867172783524</c:v>
                </c:pt>
                <c:pt idx="63">
                  <c:v>-1.5742518156341749</c:v>
                </c:pt>
                <c:pt idx="64">
                  <c:v>-1.5409106717772452</c:v>
                </c:pt>
                <c:pt idx="65">
                  <c:v>-1.6199669522158129</c:v>
                </c:pt>
                <c:pt idx="66">
                  <c:v>-1.6208318771793093</c:v>
                </c:pt>
                <c:pt idx="67">
                  <c:v>-1.4868921756756934</c:v>
                </c:pt>
                <c:pt idx="68">
                  <c:v>-1.2846116454912939</c:v>
                </c:pt>
                <c:pt idx="69">
                  <c:v>-1.0446380717676023</c:v>
                </c:pt>
                <c:pt idx="70">
                  <c:v>-0.79856800927439731</c:v>
                </c:pt>
                <c:pt idx="71">
                  <c:v>-0.83695794202531115</c:v>
                </c:pt>
                <c:pt idx="72">
                  <c:v>-0.74193278977300581</c:v>
                </c:pt>
                <c:pt idx="73">
                  <c:v>-0.67583087644280082</c:v>
                </c:pt>
                <c:pt idx="74">
                  <c:v>-0.52576951389065241</c:v>
                </c:pt>
                <c:pt idx="75">
                  <c:v>-0.51179081473282695</c:v>
                </c:pt>
                <c:pt idx="76">
                  <c:v>-0.49328750833058116</c:v>
                </c:pt>
                <c:pt idx="77">
                  <c:v>-0.38961662663272933</c:v>
                </c:pt>
                <c:pt idx="78">
                  <c:v>-0.20283555590195132</c:v>
                </c:pt>
                <c:pt idx="79">
                  <c:v>-3.4217454404853971E-2</c:v>
                </c:pt>
              </c:numCache>
            </c:numRef>
          </c:val>
          <c:smooth val="1"/>
          <c:extLst>
            <c:ext xmlns:c16="http://schemas.microsoft.com/office/drawing/2014/chart" uri="{C3380CC4-5D6E-409C-BE32-E72D297353CC}">
              <c16:uniqueId val="{00000001-0C16-4586-92CD-821528F68A14}"/>
            </c:ext>
          </c:extLst>
        </c:ser>
        <c:dLbls>
          <c:showLegendKey val="0"/>
          <c:showVal val="0"/>
          <c:showCatName val="0"/>
          <c:showSerName val="0"/>
          <c:showPercent val="0"/>
          <c:showBubbleSize val="0"/>
        </c:dLbls>
        <c:smooth val="0"/>
        <c:axId val="554561312"/>
        <c:axId val="1"/>
      </c:lineChart>
      <c:dateAx>
        <c:axId val="554561312"/>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(last number: August 2010)</a:t>
                </a:r>
              </a:p>
            </c:rich>
          </c:tx>
          <c:layout>
            <c:manualLayout>
              <c:xMode val="edge"/>
              <c:yMode val="edge"/>
              <c:x val="0.31350114416475972"/>
              <c:y val="0.78431732798106124"/>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1"/>
        <c:lblOffset val="100"/>
        <c:baseTimeUnit val="months"/>
        <c:majorUnit val="1"/>
        <c:majorTimeUnit val="years"/>
        <c:minorUnit val="6"/>
        <c:minorTimeUnit val="months"/>
      </c:dateAx>
      <c:valAx>
        <c:axId val="1"/>
        <c:scaling>
          <c:orientation val="minMax"/>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561312"/>
        <c:crosses val="autoZero"/>
        <c:crossBetween val="midCat"/>
        <c:majorUnit val="1"/>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30177514792899"/>
          <c:y val="6.1947036493700945E-2"/>
          <c:w val="0.81952662721893488"/>
          <c:h val="0.4203548904929707"/>
        </c:manualLayout>
      </c:layout>
      <c:bubbleChart>
        <c:varyColors val="0"/>
        <c:ser>
          <c:idx val="0"/>
          <c:order val="0"/>
          <c:tx>
            <c:strRef>
              <c:f>'Box 2 Figure 2'!$B$5</c:f>
              <c:strCache>
                <c:ptCount val="1"/>
                <c:pt idx="0">
                  <c:v>Agriculture</c:v>
                </c:pt>
              </c:strCache>
            </c:strRef>
          </c:tx>
          <c:spPr>
            <a:solidFill>
              <a:srgbClr val="9999FF"/>
            </a:solidFill>
            <a:ln w="12700">
              <a:solidFill>
                <a:srgbClr val="000000"/>
              </a:solidFill>
              <a:prstDash val="solid"/>
            </a:ln>
          </c:spPr>
          <c:invertIfNegative val="0"/>
          <c:xVal>
            <c:numRef>
              <c:f>'Box 2 Figure 2'!$C$5</c:f>
              <c:numCache>
                <c:formatCode>0.00%</c:formatCode>
                <c:ptCount val="1"/>
                <c:pt idx="0">
                  <c:v>-1.6563934476702111E-2</c:v>
                </c:pt>
              </c:numCache>
            </c:numRef>
          </c:xVal>
          <c:yVal>
            <c:numRef>
              <c:f>'Box 2 Figure 2'!$E$5</c:f>
              <c:numCache>
                <c:formatCode>0.00</c:formatCode>
                <c:ptCount val="1"/>
                <c:pt idx="0">
                  <c:v>2.6047132537886344</c:v>
                </c:pt>
              </c:numCache>
            </c:numRef>
          </c:yVal>
          <c:bubbleSize>
            <c:numRef>
              <c:f>'Box 2 Figure 2'!$D$5</c:f>
              <c:numCache>
                <c:formatCode>0.00</c:formatCode>
                <c:ptCount val="1"/>
                <c:pt idx="0">
                  <c:v>1.0529149482517803</c:v>
                </c:pt>
              </c:numCache>
            </c:numRef>
          </c:bubbleSize>
          <c:bubble3D val="0"/>
          <c:extLst>
            <c:ext xmlns:c16="http://schemas.microsoft.com/office/drawing/2014/chart" uri="{C3380CC4-5D6E-409C-BE32-E72D297353CC}">
              <c16:uniqueId val="{00000000-BEC4-485A-9323-FC4AAD628CE0}"/>
            </c:ext>
          </c:extLst>
        </c:ser>
        <c:ser>
          <c:idx val="2"/>
          <c:order val="1"/>
          <c:tx>
            <c:strRef>
              <c:f>'Box 2 Figure 2'!$B$6</c:f>
              <c:strCache>
                <c:ptCount val="1"/>
                <c:pt idx="0">
                  <c:v>Industry</c:v>
                </c:pt>
              </c:strCache>
            </c:strRef>
          </c:tx>
          <c:spPr>
            <a:solidFill>
              <a:srgbClr val="FFFFCC"/>
            </a:solidFill>
            <a:ln w="12700">
              <a:solidFill>
                <a:srgbClr val="000000"/>
              </a:solidFill>
              <a:prstDash val="solid"/>
            </a:ln>
          </c:spPr>
          <c:invertIfNegative val="0"/>
          <c:xVal>
            <c:numRef>
              <c:f>'Box 2 Figure 2'!$C$6</c:f>
              <c:numCache>
                <c:formatCode>0.00%</c:formatCode>
                <c:ptCount val="1"/>
                <c:pt idx="0">
                  <c:v>0.25406949473716511</c:v>
                </c:pt>
              </c:numCache>
            </c:numRef>
          </c:xVal>
          <c:yVal>
            <c:numRef>
              <c:f>'Box 2 Figure 2'!$E$6</c:f>
              <c:numCache>
                <c:formatCode>0.00</c:formatCode>
                <c:ptCount val="1"/>
                <c:pt idx="0">
                  <c:v>0.80934888809810646</c:v>
                </c:pt>
              </c:numCache>
            </c:numRef>
          </c:yVal>
          <c:bubbleSize>
            <c:numRef>
              <c:f>'Box 2 Figure 2'!$D$6</c:f>
              <c:numCache>
                <c:formatCode>0.00</c:formatCode>
                <c:ptCount val="1"/>
                <c:pt idx="0">
                  <c:v>1.6956203978208437</c:v>
                </c:pt>
              </c:numCache>
            </c:numRef>
          </c:bubbleSize>
          <c:bubble3D val="0"/>
          <c:extLst>
            <c:ext xmlns:c16="http://schemas.microsoft.com/office/drawing/2014/chart" uri="{C3380CC4-5D6E-409C-BE32-E72D297353CC}">
              <c16:uniqueId val="{00000001-BEC4-485A-9323-FC4AAD628CE0}"/>
            </c:ext>
          </c:extLst>
        </c:ser>
        <c:ser>
          <c:idx val="4"/>
          <c:order val="2"/>
          <c:tx>
            <c:strRef>
              <c:f>'Box 2 Figure 2'!$B$9</c:f>
              <c:strCache>
                <c:ptCount val="1"/>
                <c:pt idx="0">
                  <c:v>Construction</c:v>
                </c:pt>
              </c:strCache>
            </c:strRef>
          </c:tx>
          <c:spPr>
            <a:solidFill>
              <a:srgbClr val="660066"/>
            </a:solidFill>
            <a:ln w="12700">
              <a:solidFill>
                <a:srgbClr val="000000"/>
              </a:solidFill>
              <a:prstDash val="solid"/>
            </a:ln>
          </c:spPr>
          <c:invertIfNegative val="0"/>
          <c:xVal>
            <c:numRef>
              <c:f>'Box 2 Figure 2'!$C$9</c:f>
              <c:numCache>
                <c:formatCode>0.00%</c:formatCode>
                <c:ptCount val="1"/>
                <c:pt idx="0">
                  <c:v>8.9901362067877896E-2</c:v>
                </c:pt>
              </c:numCache>
            </c:numRef>
          </c:xVal>
          <c:yVal>
            <c:numRef>
              <c:f>'Box 2 Figure 2'!$E$9</c:f>
              <c:numCache>
                <c:formatCode>0.00</c:formatCode>
                <c:ptCount val="1"/>
                <c:pt idx="0">
                  <c:v>8.0452704039633343</c:v>
                </c:pt>
              </c:numCache>
            </c:numRef>
          </c:yVal>
          <c:bubbleSize>
            <c:numRef>
              <c:f>'Box 2 Figure 2'!$D$9</c:f>
              <c:numCache>
                <c:formatCode>0.00</c:formatCode>
                <c:ptCount val="1"/>
                <c:pt idx="0">
                  <c:v>1.0727968054335439</c:v>
                </c:pt>
              </c:numCache>
            </c:numRef>
          </c:bubbleSize>
          <c:bubble3D val="0"/>
          <c:extLst>
            <c:ext xmlns:c16="http://schemas.microsoft.com/office/drawing/2014/chart" uri="{C3380CC4-5D6E-409C-BE32-E72D297353CC}">
              <c16:uniqueId val="{00000002-BEC4-485A-9323-FC4AAD628CE0}"/>
            </c:ext>
          </c:extLst>
        </c:ser>
        <c:ser>
          <c:idx val="5"/>
          <c:order val="3"/>
          <c:tx>
            <c:strRef>
              <c:f>'Box 2 Figure 2'!$B$10</c:f>
              <c:strCache>
                <c:ptCount val="1"/>
                <c:pt idx="0">
                  <c:v>Trading</c:v>
                </c:pt>
              </c:strCache>
            </c:strRef>
          </c:tx>
          <c:spPr>
            <a:solidFill>
              <a:srgbClr val="FF8080"/>
            </a:solidFill>
            <a:ln w="12700">
              <a:solidFill>
                <a:srgbClr val="000000"/>
              </a:solidFill>
              <a:prstDash val="solid"/>
            </a:ln>
          </c:spPr>
          <c:invertIfNegative val="0"/>
          <c:xVal>
            <c:numRef>
              <c:f>'Box 2 Figure 2'!$C$10</c:f>
              <c:numCache>
                <c:formatCode>0.00%</c:formatCode>
                <c:ptCount val="1"/>
                <c:pt idx="0">
                  <c:v>0.10600220066137103</c:v>
                </c:pt>
              </c:numCache>
            </c:numRef>
          </c:xVal>
          <c:yVal>
            <c:numRef>
              <c:f>'Box 2 Figure 2'!$E$10</c:f>
              <c:numCache>
                <c:formatCode>0.00</c:formatCode>
                <c:ptCount val="1"/>
                <c:pt idx="0">
                  <c:v>2.6528197094936088</c:v>
                </c:pt>
              </c:numCache>
            </c:numRef>
          </c:yVal>
          <c:bubbleSize>
            <c:numRef>
              <c:f>'Box 2 Figure 2'!$D$10</c:f>
              <c:numCache>
                <c:formatCode>0.00</c:formatCode>
                <c:ptCount val="1"/>
                <c:pt idx="0">
                  <c:v>1.3437628753456075</c:v>
                </c:pt>
              </c:numCache>
            </c:numRef>
          </c:bubbleSize>
          <c:bubble3D val="0"/>
          <c:extLst>
            <c:ext xmlns:c16="http://schemas.microsoft.com/office/drawing/2014/chart" uri="{C3380CC4-5D6E-409C-BE32-E72D297353CC}">
              <c16:uniqueId val="{00000003-BEC4-485A-9323-FC4AAD628CE0}"/>
            </c:ext>
          </c:extLst>
        </c:ser>
        <c:ser>
          <c:idx val="6"/>
          <c:order val="4"/>
          <c:tx>
            <c:strRef>
              <c:f>'Box 2 Figure 2'!$B$11</c:f>
              <c:strCache>
                <c:ptCount val="1"/>
                <c:pt idx="0">
                  <c:v>Hotels and restaurants</c:v>
                </c:pt>
              </c:strCache>
            </c:strRef>
          </c:tx>
          <c:spPr>
            <a:solidFill>
              <a:srgbClr val="0066CC"/>
            </a:solidFill>
            <a:ln w="12700">
              <a:solidFill>
                <a:srgbClr val="000000"/>
              </a:solidFill>
              <a:prstDash val="solid"/>
            </a:ln>
          </c:spPr>
          <c:invertIfNegative val="0"/>
          <c:xVal>
            <c:numRef>
              <c:f>'Box 2 Figure 2'!$C$11</c:f>
              <c:numCache>
                <c:formatCode>0.00%</c:formatCode>
                <c:ptCount val="1"/>
                <c:pt idx="0">
                  <c:v>4.4294256988217075E-2</c:v>
                </c:pt>
              </c:numCache>
            </c:numRef>
          </c:xVal>
          <c:yVal>
            <c:numRef>
              <c:f>'Box 2 Figure 2'!$E$11</c:f>
              <c:numCache>
                <c:formatCode>0.00</c:formatCode>
                <c:ptCount val="1"/>
                <c:pt idx="0">
                  <c:v>1.9055017782003629</c:v>
                </c:pt>
              </c:numCache>
            </c:numRef>
          </c:yVal>
          <c:bubbleSize>
            <c:numRef>
              <c:f>'Box 2 Figure 2'!$D$11</c:f>
              <c:numCache>
                <c:formatCode>0.00</c:formatCode>
                <c:ptCount val="1"/>
                <c:pt idx="0">
                  <c:v>1.2040574572869229</c:v>
                </c:pt>
              </c:numCache>
            </c:numRef>
          </c:bubbleSize>
          <c:bubble3D val="0"/>
          <c:extLst>
            <c:ext xmlns:c16="http://schemas.microsoft.com/office/drawing/2014/chart" uri="{C3380CC4-5D6E-409C-BE32-E72D297353CC}">
              <c16:uniqueId val="{00000004-BEC4-485A-9323-FC4AAD628CE0}"/>
            </c:ext>
          </c:extLst>
        </c:ser>
        <c:ser>
          <c:idx val="7"/>
          <c:order val="5"/>
          <c:tx>
            <c:strRef>
              <c:f>'Box 2 Figure 2'!$B$12</c:f>
              <c:strCache>
                <c:ptCount val="1"/>
                <c:pt idx="0">
                  <c:v>Transport and communications</c:v>
                </c:pt>
              </c:strCache>
            </c:strRef>
          </c:tx>
          <c:spPr>
            <a:solidFill>
              <a:srgbClr val="00FF00"/>
            </a:solidFill>
            <a:ln w="12700">
              <a:solidFill>
                <a:srgbClr val="000000"/>
              </a:solidFill>
              <a:prstDash val="solid"/>
            </a:ln>
          </c:spPr>
          <c:invertIfNegative val="1"/>
          <c:xVal>
            <c:numRef>
              <c:f>'Box 2 Figure 2'!$C$12</c:f>
              <c:numCache>
                <c:formatCode>0.00%</c:formatCode>
                <c:ptCount val="1"/>
                <c:pt idx="0">
                  <c:v>7.5577786260549354E-2</c:v>
                </c:pt>
              </c:numCache>
            </c:numRef>
          </c:xVal>
          <c:yVal>
            <c:numRef>
              <c:f>'Box 2 Figure 2'!$E$12</c:f>
              <c:numCache>
                <c:formatCode>0.00</c:formatCode>
                <c:ptCount val="1"/>
                <c:pt idx="0">
                  <c:v>1.1260980792801467</c:v>
                </c:pt>
              </c:numCache>
            </c:numRef>
          </c:yVal>
          <c:bubbleSize>
            <c:numRef>
              <c:f>'Box 2 Figure 2'!$D$12</c:f>
              <c:numCache>
                <c:formatCode>0.00</c:formatCode>
                <c:ptCount val="1"/>
                <c:pt idx="0">
                  <c:v>1.4189049061151549</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BEC4-485A-9323-FC4AAD628CE0}"/>
            </c:ext>
          </c:extLst>
        </c:ser>
        <c:ser>
          <c:idx val="8"/>
          <c:order val="6"/>
          <c:tx>
            <c:strRef>
              <c:f>'Box 2 Figure 2'!$B$13</c:f>
              <c:strCache>
                <c:ptCount val="1"/>
                <c:pt idx="0">
                  <c:v>Real estate operations, rent and services to consumers</c:v>
                </c:pt>
              </c:strCache>
            </c:strRef>
          </c:tx>
          <c:spPr>
            <a:solidFill>
              <a:srgbClr val="000080"/>
            </a:solidFill>
            <a:ln w="12700">
              <a:solidFill>
                <a:srgbClr val="000000"/>
              </a:solidFill>
              <a:prstDash val="solid"/>
            </a:ln>
          </c:spPr>
          <c:invertIfNegative val="0"/>
          <c:xVal>
            <c:numRef>
              <c:f>'Box 2 Figure 2'!$C$13</c:f>
              <c:numCache>
                <c:formatCode>0.00%</c:formatCode>
                <c:ptCount val="1"/>
                <c:pt idx="0">
                  <c:v>1.2291675408042484E-2</c:v>
                </c:pt>
              </c:numCache>
            </c:numRef>
          </c:xVal>
          <c:yVal>
            <c:numRef>
              <c:f>'Box 2 Figure 2'!$E$13</c:f>
              <c:numCache>
                <c:formatCode>0.00</c:formatCode>
                <c:ptCount val="1"/>
                <c:pt idx="0">
                  <c:v>11.90678559736147</c:v>
                </c:pt>
              </c:numCache>
            </c:numRef>
          </c:yVal>
          <c:bubbleSize>
            <c:numRef>
              <c:f>'Box 2 Figure 2'!$D$13</c:f>
              <c:numCache>
                <c:formatCode>0.00</c:formatCode>
                <c:ptCount val="1"/>
                <c:pt idx="0">
                  <c:v>1.0074755604643308</c:v>
                </c:pt>
              </c:numCache>
            </c:numRef>
          </c:bubbleSize>
          <c:bubble3D val="0"/>
          <c:extLst>
            <c:ext xmlns:c16="http://schemas.microsoft.com/office/drawing/2014/chart" uri="{C3380CC4-5D6E-409C-BE32-E72D297353CC}">
              <c16:uniqueId val="{00000006-BEC4-485A-9323-FC4AAD628CE0}"/>
            </c:ext>
          </c:extLst>
        </c:ser>
        <c:dLbls>
          <c:showLegendKey val="0"/>
          <c:showVal val="0"/>
          <c:showCatName val="0"/>
          <c:showSerName val="0"/>
          <c:showPercent val="0"/>
          <c:showBubbleSize val="0"/>
        </c:dLbls>
        <c:bubbleScale val="100"/>
        <c:showNegBubbles val="0"/>
        <c:sizeRepresents val="w"/>
        <c:axId val="554476360"/>
        <c:axId val="1"/>
      </c:bubbleChart>
      <c:valAx>
        <c:axId val="554476360"/>
        <c:scaling>
          <c:orientation val="minMax"/>
          <c:max val="0.27700000000000002"/>
          <c:min val="-3.2000000000000001E-2"/>
        </c:scaling>
        <c:delete val="0"/>
        <c:axPos val="b"/>
        <c:title>
          <c:tx>
            <c:rich>
              <a:bodyPr/>
              <a:lstStyle/>
              <a:p>
                <a:pPr>
                  <a:defRPr sz="825" b="1" i="0" u="none" strike="noStrike" baseline="0">
                    <a:solidFill>
                      <a:srgbClr val="000000"/>
                    </a:solidFill>
                    <a:latin typeface="Times New Roman"/>
                    <a:ea typeface="Times New Roman"/>
                    <a:cs typeface="Times New Roman"/>
                  </a:defRPr>
                </a:pPr>
                <a:r>
                  <a:rPr lang="en-US"/>
                  <a:t>ROA</a:t>
                </a:r>
              </a:p>
            </c:rich>
          </c:tx>
          <c:layout>
            <c:manualLayout>
              <c:xMode val="edge"/>
              <c:yMode val="edge"/>
              <c:x val="0.48224852071005919"/>
              <c:y val="0.513275445233522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3.5490605427974949E-2"/>
              <c:y val="0.200730310171082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554476360"/>
        <c:crossesAt val="-5"/>
        <c:crossBetween val="midCat"/>
      </c:valAx>
      <c:spPr>
        <a:solidFill>
          <a:srgbClr val="FFFFFF"/>
        </a:solidFill>
        <a:ln w="12700">
          <a:solidFill>
            <a:srgbClr val="808080"/>
          </a:solidFill>
          <a:prstDash val="solid"/>
        </a:ln>
      </c:spPr>
    </c:plotArea>
    <c:legend>
      <c:legendPos val="r"/>
      <c:layout>
        <c:manualLayout>
          <c:xMode val="edge"/>
          <c:yMode val="edge"/>
          <c:x val="1.4792899408284023E-2"/>
          <c:y val="0.59292163501113759"/>
          <c:w val="0.97337278106508873"/>
          <c:h val="0.38053179560416295"/>
        </c:manualLayout>
      </c:layout>
      <c:overlay val="0"/>
      <c:spPr>
        <a:solidFill>
          <a:srgbClr val="FFFFFF"/>
        </a:solidFill>
        <a:ln w="25400">
          <a:noFill/>
        </a:ln>
      </c:spPr>
      <c:txPr>
        <a:bodyPr/>
        <a:lstStyle/>
        <a:p>
          <a:pPr>
            <a:defRPr sz="64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285128987992"/>
          <c:y val="9.2741935483870969E-2"/>
          <c:w val="0.79885281646466544"/>
          <c:h val="0.46370967741935482"/>
        </c:manualLayout>
      </c:layout>
      <c:lineChart>
        <c:grouping val="standard"/>
        <c:varyColors val="0"/>
        <c:ser>
          <c:idx val="0"/>
          <c:order val="0"/>
          <c:tx>
            <c:strRef>
              <c:f>'Figure 3.2.17'!$B$5</c:f>
              <c:strCache>
                <c:ptCount val="1"/>
                <c:pt idx="0">
                  <c:v>Income before tax / Debt on banks' loans </c:v>
                </c:pt>
              </c:strCache>
            </c:strRef>
          </c:tx>
          <c:spPr>
            <a:ln w="38100">
              <a:pattFill prst="pct75">
                <a:fgClr>
                  <a:srgbClr val="0000FF"/>
                </a:fgClr>
                <a:bgClr>
                  <a:srgbClr val="FFFFFF"/>
                </a:bgClr>
              </a:pattFill>
              <a:prstDash val="solid"/>
            </a:ln>
          </c:spPr>
          <c:marker>
            <c:symbol val="none"/>
          </c:marker>
          <c:cat>
            <c:strRef>
              <c:f>'Figure 3.2.17'!$C$4:$L$4</c:f>
              <c:strCache>
                <c:ptCount val="10"/>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strCache>
            </c:strRef>
          </c:cat>
          <c:val>
            <c:numRef>
              <c:f>'Figure 3.2.17'!$C$5:$L$5</c:f>
              <c:numCache>
                <c:formatCode>General</c:formatCode>
                <c:ptCount val="10"/>
                <c:pt idx="0">
                  <c:v>1.1036546037340114</c:v>
                </c:pt>
                <c:pt idx="1">
                  <c:v>1.2341325887954766</c:v>
                </c:pt>
                <c:pt idx="2">
                  <c:v>1.3127387508017001</c:v>
                </c:pt>
                <c:pt idx="3">
                  <c:v>0.73962286832297675</c:v>
                </c:pt>
                <c:pt idx="4">
                  <c:v>0.2492445352648755</c:v>
                </c:pt>
                <c:pt idx="5">
                  <c:v>0.26508876713937796</c:v>
                </c:pt>
                <c:pt idx="6">
                  <c:v>0.4392165707817291</c:v>
                </c:pt>
                <c:pt idx="7">
                  <c:v>0.52778442424272543</c:v>
                </c:pt>
                <c:pt idx="8">
                  <c:v>0.57009460001562817</c:v>
                </c:pt>
                <c:pt idx="9">
                  <c:v>0.90207788383444609</c:v>
                </c:pt>
              </c:numCache>
            </c:numRef>
          </c:val>
          <c:smooth val="0"/>
          <c:extLst>
            <c:ext xmlns:c16="http://schemas.microsoft.com/office/drawing/2014/chart" uri="{C3380CC4-5D6E-409C-BE32-E72D297353CC}">
              <c16:uniqueId val="{00000000-B66D-4091-93B6-32485DEE4739}"/>
            </c:ext>
          </c:extLst>
        </c:ser>
        <c:ser>
          <c:idx val="1"/>
          <c:order val="1"/>
          <c:tx>
            <c:strRef>
              <c:f>'Figure 3.2.17'!$B$6</c:f>
              <c:strCache>
                <c:ptCount val="1"/>
                <c:pt idx="0">
                  <c:v>Leverage</c:v>
                </c:pt>
              </c:strCache>
            </c:strRef>
          </c:tx>
          <c:spPr>
            <a:ln w="38100">
              <a:pattFill prst="pct75">
                <a:fgClr>
                  <a:srgbClr val="800000"/>
                </a:fgClr>
                <a:bgClr>
                  <a:srgbClr val="FFFFFF"/>
                </a:bgClr>
              </a:pattFill>
              <a:prstDash val="solid"/>
            </a:ln>
          </c:spPr>
          <c:marker>
            <c:symbol val="square"/>
            <c:size val="5"/>
            <c:spPr>
              <a:noFill/>
              <a:ln w="9525">
                <a:noFill/>
              </a:ln>
            </c:spPr>
          </c:marker>
          <c:cat>
            <c:strRef>
              <c:f>'Figure 3.2.17'!$C$4:$L$4</c:f>
              <c:strCache>
                <c:ptCount val="10"/>
                <c:pt idx="0">
                  <c:v>1 qtr. 2008</c:v>
                </c:pt>
                <c:pt idx="1">
                  <c:v>2 qtr. 2008</c:v>
                </c:pt>
                <c:pt idx="2">
                  <c:v>3 qtr. 2008</c:v>
                </c:pt>
                <c:pt idx="3">
                  <c:v>4 qtr. 2008</c:v>
                </c:pt>
                <c:pt idx="4">
                  <c:v>1 qtr. 2009</c:v>
                </c:pt>
                <c:pt idx="5">
                  <c:v>2 qtr. 2009</c:v>
                </c:pt>
                <c:pt idx="6">
                  <c:v>3 qtr. 2009</c:v>
                </c:pt>
                <c:pt idx="7">
                  <c:v>4 qtr. 2009</c:v>
                </c:pt>
                <c:pt idx="8">
                  <c:v>1 qtr. 2010</c:v>
                </c:pt>
                <c:pt idx="9">
                  <c:v>2 qtr. 2010</c:v>
                </c:pt>
              </c:strCache>
            </c:strRef>
          </c:cat>
          <c:val>
            <c:numRef>
              <c:f>'Figure 3.2.17'!$C$6:$L$6</c:f>
              <c:numCache>
                <c:formatCode>General</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0"/>
          <c:extLst>
            <c:ext xmlns:c16="http://schemas.microsoft.com/office/drawing/2014/chart" uri="{C3380CC4-5D6E-409C-BE32-E72D297353CC}">
              <c16:uniqueId val="{00000001-B66D-4091-93B6-32485DEE4739}"/>
            </c:ext>
          </c:extLst>
        </c:ser>
        <c:dLbls>
          <c:showLegendKey val="0"/>
          <c:showVal val="0"/>
          <c:showCatName val="0"/>
          <c:showSerName val="0"/>
          <c:showPercent val="0"/>
          <c:showBubbleSize val="0"/>
        </c:dLbls>
        <c:smooth val="0"/>
        <c:axId val="556701344"/>
        <c:axId val="1"/>
      </c:lineChart>
      <c:catAx>
        <c:axId val="55670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701344"/>
        <c:crosses val="autoZero"/>
        <c:crossBetween val="midCat"/>
      </c:valAx>
      <c:spPr>
        <a:noFill/>
        <a:ln w="3175">
          <a:solidFill>
            <a:srgbClr val="000000"/>
          </a:solidFill>
          <a:prstDash val="solid"/>
        </a:ln>
      </c:spPr>
    </c:plotArea>
    <c:legend>
      <c:legendPos val="r"/>
      <c:layout>
        <c:manualLayout>
          <c:xMode val="edge"/>
          <c:yMode val="edge"/>
          <c:x val="4.0229885057471264E-2"/>
          <c:y val="0.79838709677419351"/>
          <c:w val="0.94252873563218387"/>
          <c:h val="0.185483870967741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105311249670194E-2"/>
          <c:y val="2.3696682464454975E-2"/>
          <c:w val="0.90058582395127917"/>
          <c:h val="0.62559241706161139"/>
        </c:manualLayout>
      </c:layout>
      <c:barChart>
        <c:barDir val="col"/>
        <c:grouping val="clustered"/>
        <c:varyColors val="0"/>
        <c:ser>
          <c:idx val="0"/>
          <c:order val="0"/>
          <c:tx>
            <c:strRef>
              <c:f>'Figure 3.2.18'!$D$4</c:f>
              <c:strCache>
                <c:ptCount val="1"/>
                <c:pt idx="0">
                  <c:v>income before tax / debt on banks' loans </c:v>
                </c:pt>
              </c:strCache>
            </c:strRef>
          </c:tx>
          <c:spPr>
            <a:gradFill rotWithShape="0">
              <a:gsLst>
                <a:gs pos="0">
                  <a:srgbClr val="3366FF"/>
                </a:gs>
                <a:gs pos="100000">
                  <a:srgbClr val="99CCFF"/>
                </a:gs>
              </a:gsLst>
              <a:lin ang="2700000" scaled="1"/>
            </a:gradFill>
            <a:ln w="12700">
              <a:pattFill prst="pct75">
                <a:fgClr>
                  <a:srgbClr val="0000FF"/>
                </a:fgClr>
                <a:bgClr>
                  <a:srgbClr val="FFFFFF"/>
                </a:bgClr>
              </a:pattFill>
              <a:prstDash val="solid"/>
            </a:ln>
          </c:spPr>
          <c:invertIfNegative val="0"/>
          <c:cat>
            <c:multiLvlStrRef>
              <c:f>'Figure 3.2.18'!$B$5:$C$45</c:f>
              <c:multiLvlStrCache>
                <c:ptCount val="41"/>
                <c:lvl>
                  <c:pt idx="0">
                    <c:v>Agriculture</c:v>
                  </c:pt>
                  <c:pt idx="1">
                    <c:v>Industry</c:v>
                  </c:pt>
                  <c:pt idx="2">
                    <c:v>Constrcution</c:v>
                  </c:pt>
                  <c:pt idx="3">
                    <c:v>Trade</c:v>
                  </c:pt>
                  <c:pt idx="4">
                    <c:v>Transport and communications</c:v>
                  </c:pt>
                  <c:pt idx="5">
                    <c:v>Services</c:v>
                  </c:pt>
                  <c:pt idx="7">
                    <c:v>Agriculture</c:v>
                  </c:pt>
                  <c:pt idx="8">
                    <c:v>Industry</c:v>
                  </c:pt>
                  <c:pt idx="9">
                    <c:v>Constrcution</c:v>
                  </c:pt>
                  <c:pt idx="10">
                    <c:v>Trade</c:v>
                  </c:pt>
                  <c:pt idx="11">
                    <c:v>Transport and communications</c:v>
                  </c:pt>
                  <c:pt idx="12">
                    <c:v>Services</c:v>
                  </c:pt>
                  <c:pt idx="14">
                    <c:v>Agriculture</c:v>
                  </c:pt>
                  <c:pt idx="15">
                    <c:v>Industry</c:v>
                  </c:pt>
                  <c:pt idx="16">
                    <c:v>Constrcution</c:v>
                  </c:pt>
                  <c:pt idx="17">
                    <c:v>Trade</c:v>
                  </c:pt>
                  <c:pt idx="18">
                    <c:v>Transport and communications</c:v>
                  </c:pt>
                  <c:pt idx="19">
                    <c:v>Services</c:v>
                  </c:pt>
                  <c:pt idx="21">
                    <c:v>Agriculture</c:v>
                  </c:pt>
                  <c:pt idx="22">
                    <c:v>Industry</c:v>
                  </c:pt>
                  <c:pt idx="23">
                    <c:v>Constrcution</c:v>
                  </c:pt>
                  <c:pt idx="24">
                    <c:v>Trade</c:v>
                  </c:pt>
                  <c:pt idx="25">
                    <c:v>Transport and communications</c:v>
                  </c:pt>
                  <c:pt idx="26">
                    <c:v>Services</c:v>
                  </c:pt>
                  <c:pt idx="28">
                    <c:v>Agriculture</c:v>
                  </c:pt>
                  <c:pt idx="29">
                    <c:v>Industry</c:v>
                  </c:pt>
                  <c:pt idx="30">
                    <c:v>Constrcution</c:v>
                  </c:pt>
                  <c:pt idx="31">
                    <c:v>Trade</c:v>
                  </c:pt>
                  <c:pt idx="32">
                    <c:v>Transport and communications</c:v>
                  </c:pt>
                  <c:pt idx="33">
                    <c:v>Services</c:v>
                  </c:pt>
                  <c:pt idx="35">
                    <c:v>Agriculture</c:v>
                  </c:pt>
                  <c:pt idx="36">
                    <c:v>Industry</c:v>
                  </c:pt>
                  <c:pt idx="37">
                    <c:v>Constrcution</c:v>
                  </c:pt>
                  <c:pt idx="38">
                    <c:v>Trade</c:v>
                  </c:pt>
                  <c:pt idx="39">
                    <c:v>Transport and communications</c:v>
                  </c:pt>
                  <c:pt idx="40">
                    <c:v>Services</c:v>
                  </c:pt>
                </c:lvl>
                <c:lvl>
                  <c:pt idx="0">
                    <c:v>1 qtr. 2009</c:v>
                  </c:pt>
                  <c:pt idx="7">
                    <c:v>2 qtr. 2009</c:v>
                  </c:pt>
                  <c:pt idx="14">
                    <c:v>3 qtr. 2009</c:v>
                  </c:pt>
                  <c:pt idx="21">
                    <c:v>4 qtr. 2009</c:v>
                  </c:pt>
                  <c:pt idx="28">
                    <c:v>1 qtr. 2010</c:v>
                  </c:pt>
                  <c:pt idx="35">
                    <c:v>2 qtr. 2010</c:v>
                  </c:pt>
                </c:lvl>
              </c:multiLvlStrCache>
            </c:multiLvlStrRef>
          </c:cat>
          <c:val>
            <c:numRef>
              <c:f>'Figure 3.2.18'!$D$5:$D$45</c:f>
              <c:numCache>
                <c:formatCode>0.000</c:formatCode>
                <c:ptCount val="41"/>
                <c:pt idx="0">
                  <c:v>-9.9075467154629712E-2</c:v>
                </c:pt>
                <c:pt idx="1">
                  <c:v>0.29849809825065221</c:v>
                </c:pt>
                <c:pt idx="2">
                  <c:v>2.8384423623735063E-2</c:v>
                </c:pt>
                <c:pt idx="3">
                  <c:v>0.12506253162199188</c:v>
                </c:pt>
                <c:pt idx="4">
                  <c:v>-3.8794361620219951E-2</c:v>
                </c:pt>
                <c:pt idx="5">
                  <c:v>-0.13465471032903331</c:v>
                </c:pt>
                <c:pt idx="7">
                  <c:v>-7.6279677968043066E-2</c:v>
                </c:pt>
                <c:pt idx="8">
                  <c:v>0.46446132368570608</c:v>
                </c:pt>
                <c:pt idx="9">
                  <c:v>-5.2283637087082051E-2</c:v>
                </c:pt>
                <c:pt idx="10">
                  <c:v>0.13265019961344782</c:v>
                </c:pt>
                <c:pt idx="11">
                  <c:v>9.1797243278116586E-2</c:v>
                </c:pt>
                <c:pt idx="12">
                  <c:v>-6.9843724667759025E-2</c:v>
                </c:pt>
                <c:pt idx="14">
                  <c:v>4.881646032128914E-2</c:v>
                </c:pt>
                <c:pt idx="15">
                  <c:v>0.67741163825617401</c:v>
                </c:pt>
                <c:pt idx="16">
                  <c:v>0.21197825804694986</c:v>
                </c:pt>
                <c:pt idx="17">
                  <c:v>9.6838061986850632E-2</c:v>
                </c:pt>
                <c:pt idx="18">
                  <c:v>9.4428840385205923E-2</c:v>
                </c:pt>
                <c:pt idx="19">
                  <c:v>-0.19941260326217211</c:v>
                </c:pt>
                <c:pt idx="21">
                  <c:v>-8.983406563529199E-2</c:v>
                </c:pt>
                <c:pt idx="22">
                  <c:v>0.77513307538636045</c:v>
                </c:pt>
                <c:pt idx="23">
                  <c:v>8.386757097987653E-2</c:v>
                </c:pt>
                <c:pt idx="24">
                  <c:v>0.19714835319977159</c:v>
                </c:pt>
                <c:pt idx="25">
                  <c:v>2.9987499965292933E-2</c:v>
                </c:pt>
                <c:pt idx="26">
                  <c:v>-2.263922599695414E-2</c:v>
                </c:pt>
                <c:pt idx="28">
                  <c:v>-7.1024032867767969E-2</c:v>
                </c:pt>
                <c:pt idx="29">
                  <c:v>0.76360535771323679</c:v>
                </c:pt>
                <c:pt idx="30">
                  <c:v>4.323765274112696E-2</c:v>
                </c:pt>
                <c:pt idx="31">
                  <c:v>7.9510132964419278E-2</c:v>
                </c:pt>
                <c:pt idx="32">
                  <c:v>8.7721682413570756E-2</c:v>
                </c:pt>
                <c:pt idx="33">
                  <c:v>5.1877126420900449E-2</c:v>
                </c:pt>
                <c:pt idx="35">
                  <c:v>-1.9739575175909258E-2</c:v>
                </c:pt>
                <c:pt idx="36">
                  <c:v>0.75605057209244431</c:v>
                </c:pt>
                <c:pt idx="37">
                  <c:v>0.43562437055737407</c:v>
                </c:pt>
                <c:pt idx="38">
                  <c:v>1.1547476219091923</c:v>
                </c:pt>
                <c:pt idx="39">
                  <c:v>0.25820002688671906</c:v>
                </c:pt>
                <c:pt idx="40">
                  <c:v>4.2794728168120411E-2</c:v>
                </c:pt>
              </c:numCache>
            </c:numRef>
          </c:val>
          <c:extLst>
            <c:ext xmlns:c16="http://schemas.microsoft.com/office/drawing/2014/chart" uri="{C3380CC4-5D6E-409C-BE32-E72D297353CC}">
              <c16:uniqueId val="{00000000-6321-4B05-BB0B-809511F5A649}"/>
            </c:ext>
          </c:extLst>
        </c:ser>
        <c:dLbls>
          <c:showLegendKey val="0"/>
          <c:showVal val="0"/>
          <c:showCatName val="0"/>
          <c:showSerName val="0"/>
          <c:showPercent val="0"/>
          <c:showBubbleSize val="0"/>
        </c:dLbls>
        <c:gapWidth val="40"/>
        <c:overlap val="-50"/>
        <c:axId val="556704296"/>
        <c:axId val="1"/>
      </c:barChart>
      <c:barChart>
        <c:barDir val="col"/>
        <c:grouping val="clustered"/>
        <c:varyColors val="0"/>
        <c:ser>
          <c:idx val="1"/>
          <c:order val="1"/>
          <c:tx>
            <c:strRef>
              <c:f>'Figure 3.2.18'!$E$4</c:f>
              <c:strCache>
                <c:ptCount val="1"/>
                <c:pt idx="0">
                  <c:v>Leverage (right axis)</c:v>
                </c:pt>
              </c:strCache>
            </c:strRef>
          </c:tx>
          <c:spPr>
            <a:solidFill>
              <a:srgbClr val="993366"/>
            </a:solidFill>
            <a:ln w="12700">
              <a:solidFill>
                <a:srgbClr val="000000"/>
              </a:solidFill>
              <a:prstDash val="solid"/>
            </a:ln>
          </c:spPr>
          <c:invertIfNegative val="0"/>
          <c:cat>
            <c:multiLvlStrRef>
              <c:f>'Figure 3.2.18'!$B$5:$C$45</c:f>
              <c:multiLvlStrCache>
                <c:ptCount val="41"/>
                <c:lvl>
                  <c:pt idx="0">
                    <c:v>Agriculture</c:v>
                  </c:pt>
                  <c:pt idx="1">
                    <c:v>Industry</c:v>
                  </c:pt>
                  <c:pt idx="2">
                    <c:v>Constrcution</c:v>
                  </c:pt>
                  <c:pt idx="3">
                    <c:v>Trade</c:v>
                  </c:pt>
                  <c:pt idx="4">
                    <c:v>Transport and communications</c:v>
                  </c:pt>
                  <c:pt idx="5">
                    <c:v>Services</c:v>
                  </c:pt>
                  <c:pt idx="7">
                    <c:v>Agriculture</c:v>
                  </c:pt>
                  <c:pt idx="8">
                    <c:v>Industry</c:v>
                  </c:pt>
                  <c:pt idx="9">
                    <c:v>Constrcution</c:v>
                  </c:pt>
                  <c:pt idx="10">
                    <c:v>Trade</c:v>
                  </c:pt>
                  <c:pt idx="11">
                    <c:v>Transport and communications</c:v>
                  </c:pt>
                  <c:pt idx="12">
                    <c:v>Services</c:v>
                  </c:pt>
                  <c:pt idx="14">
                    <c:v>Agriculture</c:v>
                  </c:pt>
                  <c:pt idx="15">
                    <c:v>Industry</c:v>
                  </c:pt>
                  <c:pt idx="16">
                    <c:v>Constrcution</c:v>
                  </c:pt>
                  <c:pt idx="17">
                    <c:v>Trade</c:v>
                  </c:pt>
                  <c:pt idx="18">
                    <c:v>Transport and communications</c:v>
                  </c:pt>
                  <c:pt idx="19">
                    <c:v>Services</c:v>
                  </c:pt>
                  <c:pt idx="21">
                    <c:v>Agriculture</c:v>
                  </c:pt>
                  <c:pt idx="22">
                    <c:v>Industry</c:v>
                  </c:pt>
                  <c:pt idx="23">
                    <c:v>Constrcution</c:v>
                  </c:pt>
                  <c:pt idx="24">
                    <c:v>Trade</c:v>
                  </c:pt>
                  <c:pt idx="25">
                    <c:v>Transport and communications</c:v>
                  </c:pt>
                  <c:pt idx="26">
                    <c:v>Services</c:v>
                  </c:pt>
                  <c:pt idx="28">
                    <c:v>Agriculture</c:v>
                  </c:pt>
                  <c:pt idx="29">
                    <c:v>Industry</c:v>
                  </c:pt>
                  <c:pt idx="30">
                    <c:v>Constrcution</c:v>
                  </c:pt>
                  <c:pt idx="31">
                    <c:v>Trade</c:v>
                  </c:pt>
                  <c:pt idx="32">
                    <c:v>Transport and communications</c:v>
                  </c:pt>
                  <c:pt idx="33">
                    <c:v>Services</c:v>
                  </c:pt>
                  <c:pt idx="35">
                    <c:v>Agriculture</c:v>
                  </c:pt>
                  <c:pt idx="36">
                    <c:v>Industry</c:v>
                  </c:pt>
                  <c:pt idx="37">
                    <c:v>Constrcution</c:v>
                  </c:pt>
                  <c:pt idx="38">
                    <c:v>Trade</c:v>
                  </c:pt>
                  <c:pt idx="39">
                    <c:v>Transport and communications</c:v>
                  </c:pt>
                  <c:pt idx="40">
                    <c:v>Services</c:v>
                  </c:pt>
                </c:lvl>
                <c:lvl>
                  <c:pt idx="0">
                    <c:v>1 qtr. 2009</c:v>
                  </c:pt>
                  <c:pt idx="7">
                    <c:v>2 qtr. 2009</c:v>
                  </c:pt>
                  <c:pt idx="14">
                    <c:v>3 qtr. 2009</c:v>
                  </c:pt>
                  <c:pt idx="21">
                    <c:v>4 qtr. 2009</c:v>
                  </c:pt>
                  <c:pt idx="28">
                    <c:v>1 qtr. 2010</c:v>
                  </c:pt>
                  <c:pt idx="35">
                    <c:v>2 qtr. 2010</c:v>
                  </c:pt>
                </c:lvl>
              </c:multiLvlStrCache>
            </c:multiLvlStrRef>
          </c:cat>
          <c:val>
            <c:numRef>
              <c:f>'Figure 3.2.18'!$E$5:$E$45</c:f>
              <c:numCache>
                <c:formatCode>#,##0.00</c:formatCode>
                <c:ptCount val="41"/>
                <c:pt idx="0">
                  <c:v>1.8361041177841775</c:v>
                </c:pt>
                <c:pt idx="1">
                  <c:v>0.80258915687443189</c:v>
                </c:pt>
                <c:pt idx="2">
                  <c:v>10.998395232263</c:v>
                </c:pt>
                <c:pt idx="3">
                  <c:v>3.6735755319575518</c:v>
                </c:pt>
                <c:pt idx="4">
                  <c:v>1.3790795935716629</c:v>
                </c:pt>
                <c:pt idx="5">
                  <c:v>7.205536405877548</c:v>
                </c:pt>
                <c:pt idx="7">
                  <c:v>2.0372157549636816</c:v>
                </c:pt>
                <c:pt idx="8">
                  <c:v>0.82426628204600849</c:v>
                </c:pt>
                <c:pt idx="9">
                  <c:v>11.260272745384594</c:v>
                </c:pt>
                <c:pt idx="10">
                  <c:v>3.7877557335803012</c:v>
                </c:pt>
                <c:pt idx="11">
                  <c:v>1.2752211645525902</c:v>
                </c:pt>
                <c:pt idx="12">
                  <c:v>8.7260830291379481</c:v>
                </c:pt>
                <c:pt idx="14" formatCode="0.000">
                  <c:v>2.1224203649561666</c:v>
                </c:pt>
                <c:pt idx="15" formatCode="0.000">
                  <c:v>0.83810763347521178</c:v>
                </c:pt>
                <c:pt idx="16" formatCode="0.000">
                  <c:v>9.5337275057214956</c:v>
                </c:pt>
                <c:pt idx="17" formatCode="0.000">
                  <c:v>3.4960099295301448</c:v>
                </c:pt>
                <c:pt idx="18" formatCode="0.000">
                  <c:v>1.287760133658602</c:v>
                </c:pt>
                <c:pt idx="19" formatCode="0.000">
                  <c:v>9.8115966032724522</c:v>
                </c:pt>
                <c:pt idx="21" formatCode="0.000">
                  <c:v>2.116793863757906</c:v>
                </c:pt>
                <c:pt idx="22" formatCode="0.000">
                  <c:v>0.85385229757491621</c:v>
                </c:pt>
                <c:pt idx="23" formatCode="0.000">
                  <c:v>9.7138411812181644</c:v>
                </c:pt>
                <c:pt idx="24" formatCode="0.000">
                  <c:v>3.5484084854292499</c:v>
                </c:pt>
                <c:pt idx="25" formatCode="0.000">
                  <c:v>1.1958924220960705</c:v>
                </c:pt>
                <c:pt idx="26" formatCode="0.000">
                  <c:v>10.689679094260558</c:v>
                </c:pt>
                <c:pt idx="28" formatCode="0.000">
                  <c:v>2.3939941516686551</c:v>
                </c:pt>
                <c:pt idx="29" formatCode="0.000">
                  <c:v>0.80095953215253257</c:v>
                </c:pt>
                <c:pt idx="30" formatCode="0.000">
                  <c:v>7.3295056609596312</c:v>
                </c:pt>
                <c:pt idx="31" formatCode="0.000">
                  <c:v>4.1953149629791566</c:v>
                </c:pt>
                <c:pt idx="32" formatCode="0.000">
                  <c:v>1.1161371675625871</c:v>
                </c:pt>
                <c:pt idx="33" formatCode="0.000">
                  <c:v>9.2792043114379084</c:v>
                </c:pt>
                <c:pt idx="35" formatCode="0.000">
                  <c:v>2.6047132537886344</c:v>
                </c:pt>
                <c:pt idx="36" formatCode="0.000">
                  <c:v>0.80934888809810646</c:v>
                </c:pt>
                <c:pt idx="37" formatCode="0.000">
                  <c:v>8.0452704039633343</c:v>
                </c:pt>
                <c:pt idx="38" formatCode="0.000">
                  <c:v>2.6528197094936088</c:v>
                </c:pt>
                <c:pt idx="39" formatCode="0.000">
                  <c:v>1.1260980792801467</c:v>
                </c:pt>
                <c:pt idx="40" formatCode="0.000">
                  <c:v>8.3958369968333688</c:v>
                </c:pt>
              </c:numCache>
            </c:numRef>
          </c:val>
          <c:extLst>
            <c:ext xmlns:c16="http://schemas.microsoft.com/office/drawing/2014/chart" uri="{C3380CC4-5D6E-409C-BE32-E72D297353CC}">
              <c16:uniqueId val="{00000001-6321-4B05-BB0B-809511F5A649}"/>
            </c:ext>
          </c:extLst>
        </c:ser>
        <c:dLbls>
          <c:showLegendKey val="0"/>
          <c:showVal val="0"/>
          <c:showCatName val="0"/>
          <c:showSerName val="0"/>
          <c:showPercent val="0"/>
          <c:showBubbleSize val="0"/>
        </c:dLbls>
        <c:gapWidth val="180"/>
        <c:overlap val="-100"/>
        <c:axId val="3"/>
        <c:axId val="4"/>
      </c:barChart>
      <c:catAx>
        <c:axId val="55670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1.3"/>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704296"/>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min val="-2.8"/>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minorUnit val="0.1"/>
      </c:valAx>
      <c:spPr>
        <a:noFill/>
        <a:ln w="12700">
          <a:solidFill>
            <a:srgbClr val="FFFFFF"/>
          </a:solidFill>
          <a:prstDash val="solid"/>
        </a:ln>
      </c:spPr>
    </c:plotArea>
    <c:legend>
      <c:legendPos val="r"/>
      <c:layout>
        <c:manualLayout>
          <c:xMode val="edge"/>
          <c:yMode val="edge"/>
          <c:x val="5.8479598957875273E-3"/>
          <c:y val="0.88151658767772512"/>
          <c:w val="0.99766195822135217"/>
          <c:h val="6.6350710900473939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99107071477327E-2"/>
          <c:y val="5.4474708171206226E-2"/>
          <c:w val="0.8967265437147548"/>
          <c:h val="0.60700389105058361"/>
        </c:manualLayout>
      </c:layout>
      <c:barChart>
        <c:barDir val="col"/>
        <c:grouping val="clustered"/>
        <c:varyColors val="0"/>
        <c:ser>
          <c:idx val="0"/>
          <c:order val="0"/>
          <c:tx>
            <c:strRef>
              <c:f>'Figure 3.2.19'!$B$5</c:f>
              <c:strCache>
                <c:ptCount val="1"/>
                <c:pt idx="0">
                  <c:v>Debt of  households to GDP</c:v>
                </c:pt>
              </c:strCache>
            </c:strRef>
          </c:tx>
          <c:spPr>
            <a:pattFill prst="dkUpDiag">
              <a:fgClr>
                <a:srgbClr val="9999FF"/>
              </a:fgClr>
              <a:bgClr>
                <a:srgbClr val="800080"/>
              </a:bgClr>
            </a:pattFill>
            <a:ln w="12700">
              <a:solidFill>
                <a:srgbClr val="9999FF"/>
              </a:solidFill>
              <a:prstDash val="solid"/>
            </a:ln>
          </c:spPr>
          <c:invertIfNegative val="0"/>
          <c:cat>
            <c:numRef>
              <c:f>'Figure 3.2.19'!$C$4:$F$4</c:f>
              <c:numCache>
                <c:formatCode>m/d/yyyy</c:formatCode>
                <c:ptCount val="4"/>
                <c:pt idx="0">
                  <c:v>39448</c:v>
                </c:pt>
                <c:pt idx="1">
                  <c:v>39814</c:v>
                </c:pt>
                <c:pt idx="2">
                  <c:v>40179</c:v>
                </c:pt>
                <c:pt idx="3">
                  <c:v>40452</c:v>
                </c:pt>
              </c:numCache>
            </c:numRef>
          </c:cat>
          <c:val>
            <c:numRef>
              <c:f>'Figure 3.2.19'!$C$5:$F$5</c:f>
              <c:numCache>
                <c:formatCode>0.0000</c:formatCode>
                <c:ptCount val="4"/>
                <c:pt idx="0">
                  <c:v>0.22322538300591613</c:v>
                </c:pt>
                <c:pt idx="1">
                  <c:v>0.16768528989796055</c:v>
                </c:pt>
                <c:pt idx="2">
                  <c:v>0.15097151880611193</c:v>
                </c:pt>
                <c:pt idx="3">
                  <c:v>0.1207924038990479</c:v>
                </c:pt>
              </c:numCache>
            </c:numRef>
          </c:val>
          <c:extLst>
            <c:ext xmlns:c16="http://schemas.microsoft.com/office/drawing/2014/chart" uri="{C3380CC4-5D6E-409C-BE32-E72D297353CC}">
              <c16:uniqueId val="{00000000-95FE-4960-89DF-6E34EA2B488A}"/>
            </c:ext>
          </c:extLst>
        </c:ser>
        <c:ser>
          <c:idx val="1"/>
          <c:order val="1"/>
          <c:tx>
            <c:strRef>
              <c:f>'Figure 3.2.19'!$B$6</c:f>
              <c:strCache>
                <c:ptCount val="1"/>
                <c:pt idx="0">
                  <c:v>Debt of  households to assets of households</c:v>
                </c:pt>
              </c:strCache>
            </c:strRef>
          </c:tx>
          <c:spPr>
            <a:pattFill prst="dkUpDiag">
              <a:fgClr>
                <a:srgbClr val="663399"/>
              </a:fgClr>
              <a:bgClr>
                <a:srgbClr val="FFFFFF"/>
              </a:bgClr>
            </a:pattFill>
            <a:ln w="12700">
              <a:solidFill>
                <a:srgbClr val="993366"/>
              </a:solidFill>
              <a:prstDash val="solid"/>
            </a:ln>
          </c:spPr>
          <c:invertIfNegative val="0"/>
          <c:cat>
            <c:numRef>
              <c:f>'Figure 3.2.19'!$C$4:$F$4</c:f>
              <c:numCache>
                <c:formatCode>m/d/yyyy</c:formatCode>
                <c:ptCount val="4"/>
                <c:pt idx="0">
                  <c:v>39448</c:v>
                </c:pt>
                <c:pt idx="1">
                  <c:v>39814</c:v>
                </c:pt>
                <c:pt idx="2">
                  <c:v>40179</c:v>
                </c:pt>
                <c:pt idx="3">
                  <c:v>40452</c:v>
                </c:pt>
              </c:numCache>
            </c:numRef>
          </c:cat>
          <c:val>
            <c:numRef>
              <c:f>'Figure 3.2.19'!$C$6:$F$6</c:f>
              <c:numCache>
                <c:formatCode>0.0000</c:formatCode>
                <c:ptCount val="4"/>
                <c:pt idx="0">
                  <c:v>0.12690425626223098</c:v>
                </c:pt>
                <c:pt idx="1">
                  <c:v>0.13055695216033503</c:v>
                </c:pt>
                <c:pt idx="2">
                  <c:v>0.12806290714430751</c:v>
                </c:pt>
                <c:pt idx="3">
                  <c:v>0.10946711638395271</c:v>
                </c:pt>
              </c:numCache>
            </c:numRef>
          </c:val>
          <c:extLst>
            <c:ext xmlns:c16="http://schemas.microsoft.com/office/drawing/2014/chart" uri="{C3380CC4-5D6E-409C-BE32-E72D297353CC}">
              <c16:uniqueId val="{00000001-95FE-4960-89DF-6E34EA2B488A}"/>
            </c:ext>
          </c:extLst>
        </c:ser>
        <c:ser>
          <c:idx val="2"/>
          <c:order val="2"/>
          <c:tx>
            <c:strRef>
              <c:f>'Figure 3.2.19'!$B$7</c:f>
              <c:strCache>
                <c:ptCount val="1"/>
                <c:pt idx="0">
                  <c:v>Debt of  households to banks/income of households</c:v>
                </c:pt>
              </c:strCache>
            </c:strRef>
          </c:tx>
          <c:spPr>
            <a:pattFill prst="ltUpDiag">
              <a:fgClr>
                <a:srgbClr val="FFFF00"/>
              </a:fgClr>
              <a:bgClr>
                <a:srgbClr val="008000"/>
              </a:bgClr>
            </a:pattFill>
            <a:ln w="25400">
              <a:solidFill>
                <a:srgbClr val="008000"/>
              </a:solidFill>
              <a:prstDash val="solid"/>
            </a:ln>
          </c:spPr>
          <c:invertIfNegative val="0"/>
          <c:cat>
            <c:numRef>
              <c:f>'Figure 3.2.19'!$C$4:$F$4</c:f>
              <c:numCache>
                <c:formatCode>m/d/yyyy</c:formatCode>
                <c:ptCount val="4"/>
                <c:pt idx="0">
                  <c:v>39448</c:v>
                </c:pt>
                <c:pt idx="1">
                  <c:v>39814</c:v>
                </c:pt>
                <c:pt idx="2">
                  <c:v>40179</c:v>
                </c:pt>
                <c:pt idx="3">
                  <c:v>40452</c:v>
                </c:pt>
              </c:numCache>
            </c:numRef>
          </c:cat>
          <c:val>
            <c:numRef>
              <c:f>'Figure 3.2.19'!$C$7:$F$7</c:f>
              <c:numCache>
                <c:formatCode>0.0000</c:formatCode>
                <c:ptCount val="4"/>
                <c:pt idx="0">
                  <c:v>0.41071107113317301</c:v>
                </c:pt>
                <c:pt idx="1">
                  <c:v>0.29018933956434434</c:v>
                </c:pt>
                <c:pt idx="2">
                  <c:v>0.23742027391706622</c:v>
                </c:pt>
                <c:pt idx="3">
                  <c:v>0.20334733344210554</c:v>
                </c:pt>
              </c:numCache>
            </c:numRef>
          </c:val>
          <c:extLst>
            <c:ext xmlns:c16="http://schemas.microsoft.com/office/drawing/2014/chart" uri="{C3380CC4-5D6E-409C-BE32-E72D297353CC}">
              <c16:uniqueId val="{00000002-95FE-4960-89DF-6E34EA2B488A}"/>
            </c:ext>
          </c:extLst>
        </c:ser>
        <c:dLbls>
          <c:showLegendKey val="0"/>
          <c:showVal val="0"/>
          <c:showCatName val="0"/>
          <c:showSerName val="0"/>
          <c:showPercent val="0"/>
          <c:showBubbleSize val="0"/>
        </c:dLbls>
        <c:gapWidth val="150"/>
        <c:axId val="556699376"/>
        <c:axId val="1"/>
      </c:barChart>
      <c:lineChart>
        <c:grouping val="standard"/>
        <c:varyColors val="0"/>
        <c:ser>
          <c:idx val="3"/>
          <c:order val="3"/>
          <c:tx>
            <c:strRef>
              <c:f>'Figure 3.2.19'!$B$8</c:f>
              <c:strCache>
                <c:ptCount val="1"/>
                <c:pt idx="0">
                  <c:v>Share of  problem loans in the total loan portfolio of individuals</c:v>
                </c:pt>
              </c:strCache>
            </c:strRef>
          </c:tx>
          <c:spPr>
            <a:ln w="38100">
              <a:solidFill>
                <a:srgbClr val="800000"/>
              </a:solidFill>
              <a:prstDash val="solid"/>
            </a:ln>
          </c:spPr>
          <c:marker>
            <c:symbol val="none"/>
          </c:marker>
          <c:cat>
            <c:numRef>
              <c:f>'Figure 3.2.19'!$C$4:$F$4</c:f>
              <c:numCache>
                <c:formatCode>m/d/yyyy</c:formatCode>
                <c:ptCount val="4"/>
                <c:pt idx="0">
                  <c:v>39448</c:v>
                </c:pt>
                <c:pt idx="1">
                  <c:v>39814</c:v>
                </c:pt>
                <c:pt idx="2">
                  <c:v>40179</c:v>
                </c:pt>
                <c:pt idx="3">
                  <c:v>40452</c:v>
                </c:pt>
              </c:numCache>
            </c:numRef>
          </c:cat>
          <c:val>
            <c:numRef>
              <c:f>'Figure 3.2.19'!$C$8:$F$8</c:f>
              <c:numCache>
                <c:formatCode>0.0000</c:formatCode>
                <c:ptCount val="4"/>
                <c:pt idx="0">
                  <c:v>1.9830657245201631E-2</c:v>
                </c:pt>
                <c:pt idx="1">
                  <c:v>7.000149693073103E-2</c:v>
                </c:pt>
                <c:pt idx="2">
                  <c:v>0.29006238882805063</c:v>
                </c:pt>
                <c:pt idx="3">
                  <c:v>0.29803811462628188</c:v>
                </c:pt>
              </c:numCache>
            </c:numRef>
          </c:val>
          <c:smooth val="0"/>
          <c:extLst>
            <c:ext xmlns:c16="http://schemas.microsoft.com/office/drawing/2014/chart" uri="{C3380CC4-5D6E-409C-BE32-E72D297353CC}">
              <c16:uniqueId val="{00000003-95FE-4960-89DF-6E34EA2B488A}"/>
            </c:ext>
          </c:extLst>
        </c:ser>
        <c:dLbls>
          <c:showLegendKey val="0"/>
          <c:showVal val="0"/>
          <c:showCatName val="0"/>
          <c:showSerName val="0"/>
          <c:showPercent val="0"/>
          <c:showBubbleSize val="0"/>
        </c:dLbls>
        <c:marker val="1"/>
        <c:smooth val="0"/>
        <c:axId val="556699376"/>
        <c:axId val="1"/>
      </c:lineChart>
      <c:catAx>
        <c:axId val="55669937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99376"/>
        <c:crosses val="autoZero"/>
        <c:crossBetween val="between"/>
      </c:valAx>
      <c:spPr>
        <a:noFill/>
        <a:ln w="3175">
          <a:solidFill>
            <a:srgbClr val="000000"/>
          </a:solidFill>
          <a:prstDash val="solid"/>
        </a:ln>
      </c:spPr>
    </c:plotArea>
    <c:legend>
      <c:legendPos val="r"/>
      <c:layout>
        <c:manualLayout>
          <c:xMode val="edge"/>
          <c:yMode val="edge"/>
          <c:x val="1.2594473928578017E-2"/>
          <c:y val="0.75486381322957197"/>
          <c:w val="0.97733117685765414"/>
          <c:h val="0.233463035019455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1008645533142"/>
          <c:y val="4.5016077170418008E-2"/>
          <c:w val="0.74351585014409227"/>
          <c:h val="0.61093247588424437"/>
        </c:manualLayout>
      </c:layout>
      <c:barChart>
        <c:barDir val="col"/>
        <c:grouping val="clustered"/>
        <c:varyColors val="0"/>
        <c:ser>
          <c:idx val="3"/>
          <c:order val="3"/>
          <c:tx>
            <c:strRef>
              <c:f>'Figure 3.2.20-23'!$C$10</c:f>
              <c:strCache>
                <c:ptCount val="1"/>
                <c:pt idx="0">
                  <c:v>Expected capital losses (macroeconometric model)</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cat>
            <c:strRef>
              <c:f>'Figure 3.2.20-23'!$G$4:$J$4</c:f>
              <c:strCache>
                <c:ptCount val="4"/>
                <c:pt idx="0">
                  <c:v>4 qtr. 2010</c:v>
                </c:pt>
                <c:pt idx="1">
                  <c:v>1 qtr. 2011</c:v>
                </c:pt>
                <c:pt idx="2">
                  <c:v>2 qtr. 2011</c:v>
                </c:pt>
                <c:pt idx="3">
                  <c:v>3 qtr. 2011</c:v>
                </c:pt>
              </c:strCache>
            </c:strRef>
          </c:cat>
          <c:val>
            <c:numRef>
              <c:f>'Figure 3.2.20-23'!$D$10:$J$10</c:f>
              <c:numCache>
                <c:formatCode>General</c:formatCode>
                <c:ptCount val="7"/>
                <c:pt idx="3">
                  <c:v>40.484788990684116</c:v>
                </c:pt>
                <c:pt idx="4">
                  <c:v>170.4856993971521</c:v>
                </c:pt>
                <c:pt idx="5">
                  <c:v>193.35567828919164</c:v>
                </c:pt>
                <c:pt idx="6">
                  <c:v>339.13198074551161</c:v>
                </c:pt>
              </c:numCache>
            </c:numRef>
          </c:val>
          <c:extLst>
            <c:ext xmlns:c16="http://schemas.microsoft.com/office/drawing/2014/chart" uri="{C3380CC4-5D6E-409C-BE32-E72D297353CC}">
              <c16:uniqueId val="{00000000-2733-4A89-AEED-061AA72D8350}"/>
            </c:ext>
          </c:extLst>
        </c:ser>
        <c:ser>
          <c:idx val="4"/>
          <c:order val="4"/>
          <c:tx>
            <c:strRef>
              <c:f>'Figure 3.2.20-23'!$C$12</c:f>
              <c:strCache>
                <c:ptCount val="1"/>
                <c:pt idx="0">
                  <c:v>Expected capital losses (panel model)</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'Figure 3.2.20-23'!$D$12:$J$12</c:f>
              <c:numCache>
                <c:formatCode>General</c:formatCode>
                <c:ptCount val="7"/>
                <c:pt idx="3">
                  <c:v>32.5411655942831</c:v>
                </c:pt>
                <c:pt idx="4">
                  <c:v>87.844351389549402</c:v>
                </c:pt>
                <c:pt idx="5">
                  <c:v>160.45963604324734</c:v>
                </c:pt>
                <c:pt idx="6">
                  <c:v>241.57121692744224</c:v>
                </c:pt>
              </c:numCache>
            </c:numRef>
          </c:val>
          <c:extLst>
            <c:ext xmlns:c16="http://schemas.microsoft.com/office/drawing/2014/chart" uri="{C3380CC4-5D6E-409C-BE32-E72D297353CC}">
              <c16:uniqueId val="{00000001-2733-4A89-AEED-061AA72D8350}"/>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3.2.20-23'!$C$5</c:f>
              <c:strCache>
                <c:ptCount val="1"/>
                <c:pt idx="0">
                  <c:v>Baseline scenario</c:v>
                </c:pt>
              </c:strCache>
            </c:strRef>
          </c:tx>
          <c:spPr>
            <a:ln w="25400">
              <a:solidFill>
                <a:srgbClr val="000080"/>
              </a:solidFill>
              <a:prstDash val="solid"/>
            </a:ln>
          </c:spPr>
          <c:marker>
            <c:symbol val="none"/>
          </c:marker>
          <c:cat>
            <c:strRef>
              <c:f>'Figure 3.2.20-23'!$D$4:$J$4</c:f>
              <c:strCache>
                <c:ptCount val="7"/>
                <c:pt idx="0">
                  <c:v>1 qtr. 2010*</c:v>
                </c:pt>
                <c:pt idx="1">
                  <c:v>2 qtr. 2010*</c:v>
                </c:pt>
                <c:pt idx="2">
                  <c:v>3 qtr. 2010</c:v>
                </c:pt>
                <c:pt idx="3">
                  <c:v>4 qtr. 2010</c:v>
                </c:pt>
                <c:pt idx="4">
                  <c:v>1 qtr. 2011</c:v>
                </c:pt>
                <c:pt idx="5">
                  <c:v>2 qtr. 2011</c:v>
                </c:pt>
                <c:pt idx="6">
                  <c:v>3 qtr. 2011</c:v>
                </c:pt>
              </c:strCache>
            </c:strRef>
          </c:cat>
          <c:val>
            <c:numRef>
              <c:f>'Figure 3.2.20-23'!$D$5:$J$5</c:f>
              <c:numCache>
                <c:formatCode>General</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2733-4A89-AEED-061AA72D8350}"/>
            </c:ext>
          </c:extLst>
        </c:ser>
        <c:ser>
          <c:idx val="1"/>
          <c:order val="1"/>
          <c:tx>
            <c:strRef>
              <c:f>'Figure 3.2.20-23'!$C$6</c:f>
              <c:strCache>
                <c:ptCount val="1"/>
                <c:pt idx="0">
                  <c:v>Macroeconometric model</c:v>
                </c:pt>
              </c:strCache>
            </c:strRef>
          </c:tx>
          <c:spPr>
            <a:ln w="25400">
              <a:solidFill>
                <a:srgbClr val="FF6600"/>
              </a:solidFill>
              <a:prstDash val="solid"/>
            </a:ln>
          </c:spPr>
          <c:marker>
            <c:symbol val="none"/>
          </c:marker>
          <c:val>
            <c:numRef>
              <c:f>'Figure 3.2.20-23'!$D$6:$J$6</c:f>
              <c:numCache>
                <c:formatCode>General</c:formatCode>
                <c:ptCount val="7"/>
                <c:pt idx="0">
                  <c:v>0.1610534998098625</c:v>
                </c:pt>
                <c:pt idx="1">
                  <c:v>0.17147637711028735</c:v>
                </c:pt>
                <c:pt idx="2">
                  <c:v>0.16784040507287873</c:v>
                </c:pt>
                <c:pt idx="3">
                  <c:v>0.16373054470340886</c:v>
                </c:pt>
                <c:pt idx="4">
                  <c:v>0.1505333513131335</c:v>
                </c:pt>
                <c:pt idx="5">
                  <c:v>0.14821167884694786</c:v>
                </c:pt>
                <c:pt idx="6">
                  <c:v>0.13341302821273196</c:v>
                </c:pt>
              </c:numCache>
            </c:numRef>
          </c:val>
          <c:smooth val="0"/>
          <c:extLst>
            <c:ext xmlns:c16="http://schemas.microsoft.com/office/drawing/2014/chart" uri="{C3380CC4-5D6E-409C-BE32-E72D297353CC}">
              <c16:uniqueId val="{00000003-2733-4A89-AEED-061AA72D8350}"/>
            </c:ext>
          </c:extLst>
        </c:ser>
        <c:ser>
          <c:idx val="2"/>
          <c:order val="2"/>
          <c:tx>
            <c:strRef>
              <c:f>'Figure 3.2.20-23'!$C$8</c:f>
              <c:strCache>
                <c:ptCount val="1"/>
                <c:pt idx="0">
                  <c:v>Panel model</c:v>
                </c:pt>
              </c:strCache>
            </c:strRef>
          </c:tx>
          <c:spPr>
            <a:ln w="25400">
              <a:solidFill>
                <a:srgbClr val="FFCC00"/>
              </a:solidFill>
              <a:prstDash val="solid"/>
            </a:ln>
          </c:spPr>
          <c:marker>
            <c:symbol val="none"/>
          </c:marker>
          <c:val>
            <c:numRef>
              <c:f>'Figure 3.2.20-23'!$D$8:$J$8</c:f>
              <c:numCache>
                <c:formatCode>General</c:formatCode>
                <c:ptCount val="7"/>
                <c:pt idx="0">
                  <c:v>0.1610534998098625</c:v>
                </c:pt>
                <c:pt idx="1">
                  <c:v>0.17147637711028699</c:v>
                </c:pt>
                <c:pt idx="2">
                  <c:v>0.16784040507287873</c:v>
                </c:pt>
                <c:pt idx="3">
                  <c:v>0.16453695085744302</c:v>
                </c:pt>
                <c:pt idx="4">
                  <c:v>0.15892278372771693</c:v>
                </c:pt>
                <c:pt idx="5">
                  <c:v>0.1515511587777961</c:v>
                </c:pt>
                <c:pt idx="6">
                  <c:v>0.14331702244926753</c:v>
                </c:pt>
              </c:numCache>
            </c:numRef>
          </c:val>
          <c:smooth val="0"/>
          <c:extLst>
            <c:ext xmlns:c16="http://schemas.microsoft.com/office/drawing/2014/chart" uri="{C3380CC4-5D6E-409C-BE32-E72D297353CC}">
              <c16:uniqueId val="{00000004-2733-4A89-AEED-061AA72D8350}"/>
            </c:ext>
          </c:extLst>
        </c:ser>
        <c:dLbls>
          <c:showLegendKey val="0"/>
          <c:showVal val="0"/>
          <c:showCatName val="0"/>
          <c:showSerName val="0"/>
          <c:showPercent val="0"/>
          <c:showBubbleSize val="0"/>
        </c:dLbls>
        <c:marker val="1"/>
        <c:smooth val="0"/>
        <c:axId val="556722992"/>
        <c:axId val="1"/>
      </c:lineChart>
      <c:catAx>
        <c:axId val="55672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722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0489913544668588"/>
              <c:y val="0.270096463022508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60"/>
      </c:valAx>
      <c:spPr>
        <a:noFill/>
        <a:ln w="25400">
          <a:noFill/>
        </a:ln>
      </c:spPr>
    </c:plotArea>
    <c:legend>
      <c:legendPos val="r"/>
      <c:layout>
        <c:manualLayout>
          <c:xMode val="edge"/>
          <c:yMode val="edge"/>
          <c:x val="1.4409221902017291E-2"/>
          <c:y val="0.77813504823151125"/>
          <c:w val="0.97694524495677237"/>
          <c:h val="0.2090032154340835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34782608695652"/>
          <c:y val="4.4871794871794872E-2"/>
          <c:w val="0.75072463768115938"/>
          <c:h val="0.61538461538461542"/>
        </c:manualLayout>
      </c:layout>
      <c:barChart>
        <c:barDir val="col"/>
        <c:grouping val="clustered"/>
        <c:varyColors val="0"/>
        <c:ser>
          <c:idx val="3"/>
          <c:order val="3"/>
          <c:tx>
            <c:strRef>
              <c:f>'Figure 3.2.20-23'!$C$10</c:f>
              <c:strCache>
                <c:ptCount val="1"/>
                <c:pt idx="0">
                  <c:v>Expected capital losses (macroeconometric model)</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val>
            <c:numRef>
              <c:f>'Figure 3.2.20-23'!$D$11:$J$11</c:f>
              <c:numCache>
                <c:formatCode>General</c:formatCode>
                <c:ptCount val="7"/>
                <c:pt idx="3">
                  <c:v>222.11566547729026</c:v>
                </c:pt>
                <c:pt idx="4">
                  <c:v>389.35566061334055</c:v>
                </c:pt>
                <c:pt idx="5">
                  <c:v>343.33185564805319</c:v>
                </c:pt>
                <c:pt idx="6">
                  <c:v>407.41092159133473</c:v>
                </c:pt>
              </c:numCache>
            </c:numRef>
          </c:val>
          <c:extLst>
            <c:ext xmlns:c16="http://schemas.microsoft.com/office/drawing/2014/chart" uri="{C3380CC4-5D6E-409C-BE32-E72D297353CC}">
              <c16:uniqueId val="{00000000-5BA8-4FFC-B600-9206A3EAB807}"/>
            </c:ext>
          </c:extLst>
        </c:ser>
        <c:ser>
          <c:idx val="4"/>
          <c:order val="4"/>
          <c:tx>
            <c:strRef>
              <c:f>'Figure 3.2.20-23'!$C$13</c:f>
              <c:strCache>
                <c:ptCount val="1"/>
                <c:pt idx="0">
                  <c:v>Expected capital losses (panel model)</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'Figure 3.2.20-23'!$D$13:$J$13</c:f>
              <c:numCache>
                <c:formatCode>General</c:formatCode>
                <c:ptCount val="7"/>
                <c:pt idx="3">
                  <c:v>80.327743807249547</c:v>
                </c:pt>
                <c:pt idx="4">
                  <c:v>326.19673553787118</c:v>
                </c:pt>
                <c:pt idx="5">
                  <c:v>278.68349541035798</c:v>
                </c:pt>
                <c:pt idx="6">
                  <c:v>246.06908070515868</c:v>
                </c:pt>
              </c:numCache>
            </c:numRef>
          </c:val>
          <c:extLst>
            <c:ext xmlns:c16="http://schemas.microsoft.com/office/drawing/2014/chart" uri="{C3380CC4-5D6E-409C-BE32-E72D297353CC}">
              <c16:uniqueId val="{00000001-5BA8-4FFC-B600-9206A3EAB807}"/>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3.2.20-23'!$C$5</c:f>
              <c:strCache>
                <c:ptCount val="1"/>
                <c:pt idx="0">
                  <c:v>Baseline scenario</c:v>
                </c:pt>
              </c:strCache>
            </c:strRef>
          </c:tx>
          <c:spPr>
            <a:ln w="25400">
              <a:solidFill>
                <a:srgbClr val="000080"/>
              </a:solidFill>
              <a:prstDash val="solid"/>
            </a:ln>
          </c:spPr>
          <c:marker>
            <c:symbol val="none"/>
          </c:marker>
          <c:cat>
            <c:strRef>
              <c:f>'Figure 3.2.20-23'!$D$4:$J$4</c:f>
              <c:strCache>
                <c:ptCount val="7"/>
                <c:pt idx="0">
                  <c:v>1 qtr. 2010*</c:v>
                </c:pt>
                <c:pt idx="1">
                  <c:v>2 qtr. 2010*</c:v>
                </c:pt>
                <c:pt idx="2">
                  <c:v>3 qtr. 2010</c:v>
                </c:pt>
                <c:pt idx="3">
                  <c:v>4 qtr. 2010</c:v>
                </c:pt>
                <c:pt idx="4">
                  <c:v>1 qtr. 2011</c:v>
                </c:pt>
                <c:pt idx="5">
                  <c:v>2 qtr. 2011</c:v>
                </c:pt>
                <c:pt idx="6">
                  <c:v>3 qtr. 2011</c:v>
                </c:pt>
              </c:strCache>
            </c:strRef>
          </c:cat>
          <c:val>
            <c:numRef>
              <c:f>'Figure 3.2.20-23'!$D$5:$J$5</c:f>
              <c:numCache>
                <c:formatCode>General</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5BA8-4FFC-B600-9206A3EAB807}"/>
            </c:ext>
          </c:extLst>
        </c:ser>
        <c:ser>
          <c:idx val="1"/>
          <c:order val="1"/>
          <c:tx>
            <c:strRef>
              <c:f>'Figure 3.2.20-23'!$C$7</c:f>
              <c:strCache>
                <c:ptCount val="1"/>
                <c:pt idx="0">
                  <c:v>Macroeconometric model</c:v>
                </c:pt>
              </c:strCache>
            </c:strRef>
          </c:tx>
          <c:spPr>
            <a:ln w="25400">
              <a:solidFill>
                <a:srgbClr val="FF6600"/>
              </a:solidFill>
              <a:prstDash val="solid"/>
            </a:ln>
          </c:spPr>
          <c:marker>
            <c:symbol val="none"/>
          </c:marker>
          <c:cat>
            <c:strRef>
              <c:f>'Figure 3.2.20-23'!$D$4:$J$4</c:f>
              <c:strCache>
                <c:ptCount val="7"/>
                <c:pt idx="0">
                  <c:v>1 qtr. 2010*</c:v>
                </c:pt>
                <c:pt idx="1">
                  <c:v>2 qtr. 2010*</c:v>
                </c:pt>
                <c:pt idx="2">
                  <c:v>3 qtr. 2010</c:v>
                </c:pt>
                <c:pt idx="3">
                  <c:v>4 qtr. 2010</c:v>
                </c:pt>
                <c:pt idx="4">
                  <c:v>1 qtr. 2011</c:v>
                </c:pt>
                <c:pt idx="5">
                  <c:v>2 qtr. 2011</c:v>
                </c:pt>
                <c:pt idx="6">
                  <c:v>3 qtr. 2011</c:v>
                </c:pt>
              </c:strCache>
            </c:strRef>
          </c:cat>
          <c:val>
            <c:numRef>
              <c:f>'Figure 3.2.20-23'!$D$7:$J$7</c:f>
              <c:numCache>
                <c:formatCode>General</c:formatCode>
                <c:ptCount val="7"/>
                <c:pt idx="0">
                  <c:v>0.1610534998098625</c:v>
                </c:pt>
                <c:pt idx="1">
                  <c:v>0.17147637711028735</c:v>
                </c:pt>
                <c:pt idx="2">
                  <c:v>0.16784040507287873</c:v>
                </c:pt>
                <c:pt idx="3">
                  <c:v>0.14529207534850735</c:v>
                </c:pt>
                <c:pt idx="4">
                  <c:v>0.12831451302607183</c:v>
                </c:pt>
                <c:pt idx="5">
                  <c:v>0.13298667303467585</c:v>
                </c:pt>
                <c:pt idx="6">
                  <c:v>0.12648161224027377</c:v>
                </c:pt>
              </c:numCache>
            </c:numRef>
          </c:val>
          <c:smooth val="0"/>
          <c:extLst>
            <c:ext xmlns:c16="http://schemas.microsoft.com/office/drawing/2014/chart" uri="{C3380CC4-5D6E-409C-BE32-E72D297353CC}">
              <c16:uniqueId val="{00000003-5BA8-4FFC-B600-9206A3EAB807}"/>
            </c:ext>
          </c:extLst>
        </c:ser>
        <c:ser>
          <c:idx val="2"/>
          <c:order val="2"/>
          <c:tx>
            <c:strRef>
              <c:f>'Figure 3.2.20-23'!$C$9</c:f>
              <c:strCache>
                <c:ptCount val="1"/>
                <c:pt idx="0">
                  <c:v>Panel model</c:v>
                </c:pt>
              </c:strCache>
            </c:strRef>
          </c:tx>
          <c:spPr>
            <a:ln w="25400">
              <a:solidFill>
                <a:srgbClr val="FFCC00"/>
              </a:solidFill>
              <a:prstDash val="solid"/>
            </a:ln>
          </c:spPr>
          <c:marker>
            <c:symbol val="none"/>
          </c:marker>
          <c:val>
            <c:numRef>
              <c:f>'Figure 3.2.20-23'!$D$9:$J$9</c:f>
              <c:numCache>
                <c:formatCode>General</c:formatCode>
                <c:ptCount val="7"/>
                <c:pt idx="0">
                  <c:v>0.1610534998098625</c:v>
                </c:pt>
                <c:pt idx="1">
                  <c:v>0.17147637711028699</c:v>
                </c:pt>
                <c:pt idx="2">
                  <c:v>0.16784040507287873</c:v>
                </c:pt>
                <c:pt idx="3">
                  <c:v>0.15968584087548815</c:v>
                </c:pt>
                <c:pt idx="4">
                  <c:v>0.13472616465171625</c:v>
                </c:pt>
                <c:pt idx="5">
                  <c:v>0.13954952640049814</c:v>
                </c:pt>
                <c:pt idx="6">
                  <c:v>0.14286041658449289</c:v>
                </c:pt>
              </c:numCache>
            </c:numRef>
          </c:val>
          <c:smooth val="0"/>
          <c:extLst>
            <c:ext xmlns:c16="http://schemas.microsoft.com/office/drawing/2014/chart" uri="{C3380CC4-5D6E-409C-BE32-E72D297353CC}">
              <c16:uniqueId val="{00000004-5BA8-4FFC-B600-9206A3EAB807}"/>
            </c:ext>
          </c:extLst>
        </c:ser>
        <c:dLbls>
          <c:showLegendKey val="0"/>
          <c:showVal val="0"/>
          <c:showCatName val="0"/>
          <c:showSerName val="0"/>
          <c:showPercent val="0"/>
          <c:showBubbleSize val="0"/>
        </c:dLbls>
        <c:marker val="1"/>
        <c:smooth val="0"/>
        <c:axId val="556602944"/>
        <c:axId val="1"/>
      </c:lineChart>
      <c:catAx>
        <c:axId val="55660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60294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0"/>
      </c:valAx>
      <c:spPr>
        <a:noFill/>
        <a:ln w="25400">
          <a:noFill/>
        </a:ln>
      </c:spPr>
    </c:plotArea>
    <c:legend>
      <c:legendPos val="r"/>
      <c:layout>
        <c:manualLayout>
          <c:xMode val="edge"/>
          <c:yMode val="edge"/>
          <c:x val="1.4492753623188406E-2"/>
          <c:y val="0.77243589743589747"/>
          <c:w val="0.97101449275362317"/>
          <c:h val="0.1987179487179487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6398141694505"/>
          <c:y val="4.5161361456277492E-2"/>
          <c:w val="0.74670280897356445"/>
          <c:h val="0.60000094506197243"/>
        </c:manualLayout>
      </c:layout>
      <c:barChart>
        <c:barDir val="col"/>
        <c:grouping val="clustered"/>
        <c:varyColors val="0"/>
        <c:ser>
          <c:idx val="2"/>
          <c:order val="3"/>
          <c:tx>
            <c:strRef>
              <c:f>'Figure 3.2.20-23'!$C$10</c:f>
              <c:strCache>
                <c:ptCount val="1"/>
                <c:pt idx="0">
                  <c:v>Expected capital losses (macroeconometric model)</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cat>
            <c:strRef>
              <c:f>'Figure 3.2.20-23'!$K$4:$P$4</c:f>
              <c:strCache>
                <c:ptCount val="6"/>
                <c:pt idx="0">
                  <c:v>2 qtr. 2010*</c:v>
                </c:pt>
                <c:pt idx="1">
                  <c:v>3 qtr. 2010</c:v>
                </c:pt>
                <c:pt idx="2">
                  <c:v>4 qtr. 2010</c:v>
                </c:pt>
                <c:pt idx="3">
                  <c:v>1 qtr. 2011</c:v>
                </c:pt>
                <c:pt idx="4">
                  <c:v>2 qtr. 2011</c:v>
                </c:pt>
                <c:pt idx="5">
                  <c:v>3 qtr. 2011</c:v>
                </c:pt>
              </c:strCache>
            </c:strRef>
          </c:cat>
          <c:val>
            <c:numRef>
              <c:f>'Figure 3.2.20-23'!$E$10:$J$10</c:f>
              <c:numCache>
                <c:formatCode>General</c:formatCode>
                <c:ptCount val="6"/>
                <c:pt idx="2">
                  <c:v>40.484788990684116</c:v>
                </c:pt>
                <c:pt idx="3">
                  <c:v>170.4856993971521</c:v>
                </c:pt>
                <c:pt idx="4">
                  <c:v>193.35567828919164</c:v>
                </c:pt>
                <c:pt idx="5">
                  <c:v>339.13198074551161</c:v>
                </c:pt>
              </c:numCache>
            </c:numRef>
          </c:val>
          <c:extLst>
            <c:ext xmlns:c16="http://schemas.microsoft.com/office/drawing/2014/chart" uri="{C3380CC4-5D6E-409C-BE32-E72D297353CC}">
              <c16:uniqueId val="{00000000-E9B6-4D43-889E-6B4CA91E4697}"/>
            </c:ext>
          </c:extLst>
        </c:ser>
        <c:ser>
          <c:idx val="3"/>
          <c:order val="4"/>
          <c:tx>
            <c:strRef>
              <c:f>'Figure 3.2.20-23'!$C$12</c:f>
              <c:strCache>
                <c:ptCount val="1"/>
                <c:pt idx="0">
                  <c:v>Expected capital losses (panel model)</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cat>
            <c:strRef>
              <c:f>'Figure 3.2.20-23'!$K$4:$P$4</c:f>
              <c:strCache>
                <c:ptCount val="6"/>
                <c:pt idx="0">
                  <c:v>2 qtr. 2010*</c:v>
                </c:pt>
                <c:pt idx="1">
                  <c:v>3 qtr. 2010</c:v>
                </c:pt>
                <c:pt idx="2">
                  <c:v>4 qtr. 2010</c:v>
                </c:pt>
                <c:pt idx="3">
                  <c:v>1 qtr. 2011</c:v>
                </c:pt>
                <c:pt idx="4">
                  <c:v>2 qtr. 2011</c:v>
                </c:pt>
                <c:pt idx="5">
                  <c:v>3 qtr. 2011</c:v>
                </c:pt>
              </c:strCache>
            </c:strRef>
          </c:cat>
          <c:val>
            <c:numRef>
              <c:f>'Figure 3.2.20-23'!$E$12:$J$12</c:f>
              <c:numCache>
                <c:formatCode>General</c:formatCode>
                <c:ptCount val="6"/>
                <c:pt idx="2">
                  <c:v>32.5411655942831</c:v>
                </c:pt>
                <c:pt idx="3">
                  <c:v>87.844351389549402</c:v>
                </c:pt>
                <c:pt idx="4">
                  <c:v>160.45963604324734</c:v>
                </c:pt>
                <c:pt idx="5">
                  <c:v>241.57121692744224</c:v>
                </c:pt>
              </c:numCache>
            </c:numRef>
          </c:val>
          <c:extLst>
            <c:ext xmlns:c16="http://schemas.microsoft.com/office/drawing/2014/chart" uri="{C3380CC4-5D6E-409C-BE32-E72D297353CC}">
              <c16:uniqueId val="{00000001-E9B6-4D43-889E-6B4CA91E4697}"/>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3.2.20-23'!$C$5</c:f>
              <c:strCache>
                <c:ptCount val="1"/>
                <c:pt idx="0">
                  <c:v>Baseline scenario</c:v>
                </c:pt>
              </c:strCache>
            </c:strRef>
          </c:tx>
          <c:spPr>
            <a:ln w="25400">
              <a:solidFill>
                <a:srgbClr val="00008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3.2.20-23'!$K$5:$P$5</c:f>
              <c:numCache>
                <c:formatCode>General</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E9B6-4D43-889E-6B4CA91E4697}"/>
            </c:ext>
          </c:extLst>
        </c:ser>
        <c:ser>
          <c:idx val="1"/>
          <c:order val="1"/>
          <c:tx>
            <c:strRef>
              <c:f>'Figure 3.2.20-23'!$C$6</c:f>
              <c:strCache>
                <c:ptCount val="1"/>
                <c:pt idx="0">
                  <c:v>Macroeconometric model</c:v>
                </c:pt>
              </c:strCache>
            </c:strRef>
          </c:tx>
          <c:spPr>
            <a:ln w="25400">
              <a:solidFill>
                <a:srgbClr val="FF660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3.2.20-23'!$K$6:$P$6</c:f>
              <c:numCache>
                <c:formatCode>General</c:formatCode>
                <c:ptCount val="6"/>
                <c:pt idx="0">
                  <c:v>0.10338705110191811</c:v>
                </c:pt>
                <c:pt idx="1">
                  <c:v>0.10716590940418921</c:v>
                </c:pt>
                <c:pt idx="2">
                  <c:v>0.10349249806016911</c:v>
                </c:pt>
                <c:pt idx="3">
                  <c:v>9.198008788367229E-2</c:v>
                </c:pt>
                <c:pt idx="4">
                  <c:v>8.9954805315190497E-2</c:v>
                </c:pt>
                <c:pt idx="5">
                  <c:v>7.7045383506966644E-2</c:v>
                </c:pt>
              </c:numCache>
            </c:numRef>
          </c:val>
          <c:smooth val="0"/>
          <c:extLst>
            <c:ext xmlns:c16="http://schemas.microsoft.com/office/drawing/2014/chart" uri="{C3380CC4-5D6E-409C-BE32-E72D297353CC}">
              <c16:uniqueId val="{00000003-E9B6-4D43-889E-6B4CA91E4697}"/>
            </c:ext>
          </c:extLst>
        </c:ser>
        <c:ser>
          <c:idx val="5"/>
          <c:order val="2"/>
          <c:tx>
            <c:strRef>
              <c:f>'Figure 3.2.20-23'!$C$8</c:f>
              <c:strCache>
                <c:ptCount val="1"/>
                <c:pt idx="0">
                  <c:v>Panel model</c:v>
                </c:pt>
              </c:strCache>
            </c:strRef>
          </c:tx>
          <c:spPr>
            <a:ln w="25400">
              <a:solidFill>
                <a:srgbClr val="FFCC0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3.2.20-23'!$K$8:$P$8</c:f>
              <c:numCache>
                <c:formatCode>General</c:formatCode>
                <c:ptCount val="6"/>
                <c:pt idx="0">
                  <c:v>0.10338705110191811</c:v>
                </c:pt>
                <c:pt idx="1">
                  <c:v>0.10716590940418921</c:v>
                </c:pt>
                <c:pt idx="2">
                  <c:v>0.10419595660165971</c:v>
                </c:pt>
                <c:pt idx="3">
                  <c:v>9.929850659956771E-2</c:v>
                </c:pt>
                <c:pt idx="4">
                  <c:v>9.2867959771836803E-2</c:v>
                </c:pt>
                <c:pt idx="5">
                  <c:v>8.5685011696447863E-2</c:v>
                </c:pt>
              </c:numCache>
            </c:numRef>
          </c:val>
          <c:smooth val="0"/>
          <c:extLst>
            <c:ext xmlns:c16="http://schemas.microsoft.com/office/drawing/2014/chart" uri="{C3380CC4-5D6E-409C-BE32-E72D297353CC}">
              <c16:uniqueId val="{00000004-E9B6-4D43-889E-6B4CA91E4697}"/>
            </c:ext>
          </c:extLst>
        </c:ser>
        <c:dLbls>
          <c:showLegendKey val="0"/>
          <c:showVal val="0"/>
          <c:showCatName val="0"/>
          <c:showSerName val="0"/>
          <c:showPercent val="0"/>
          <c:showBubbleSize val="0"/>
        </c:dLbls>
        <c:marker val="1"/>
        <c:smooth val="0"/>
        <c:axId val="556593432"/>
        <c:axId val="1"/>
      </c:lineChart>
      <c:catAx>
        <c:axId val="556593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6593432"/>
        <c:crosses val="autoZero"/>
        <c:crossBetween val="between"/>
        <c:majorUnit val="0.0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2"/>
      </c:valAx>
      <c:spPr>
        <a:noFill/>
        <a:ln w="25400">
          <a:noFill/>
        </a:ln>
      </c:spPr>
    </c:plotArea>
    <c:legend>
      <c:legendPos val="b"/>
      <c:layout>
        <c:manualLayout>
          <c:xMode val="edge"/>
          <c:yMode val="edge"/>
          <c:x val="7.9155774802851367E-2"/>
          <c:y val="0.77096895628930873"/>
          <c:w val="0.88390615196517353"/>
          <c:h val="0.2193551842162049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30136986301367E-2"/>
          <c:y val="4.5602678393917948E-2"/>
          <c:w val="0.75890410958904109"/>
          <c:h val="0.61237882414689815"/>
        </c:manualLayout>
      </c:layout>
      <c:barChart>
        <c:barDir val="col"/>
        <c:grouping val="clustered"/>
        <c:varyColors val="0"/>
        <c:ser>
          <c:idx val="2"/>
          <c:order val="3"/>
          <c:tx>
            <c:strRef>
              <c:f>'Figure 3.2.20-23'!$C$11</c:f>
              <c:strCache>
                <c:ptCount val="1"/>
                <c:pt idx="0">
                  <c:v>Expected capital losses (macroeconometric model)</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val>
            <c:numRef>
              <c:f>'Figure 3.2.20-23'!$E$11:$J$11</c:f>
              <c:numCache>
                <c:formatCode>General</c:formatCode>
                <c:ptCount val="6"/>
                <c:pt idx="2">
                  <c:v>222.11566547729026</c:v>
                </c:pt>
                <c:pt idx="3">
                  <c:v>389.35566061334055</c:v>
                </c:pt>
                <c:pt idx="4">
                  <c:v>343.33185564805319</c:v>
                </c:pt>
                <c:pt idx="5">
                  <c:v>407.41092159133473</c:v>
                </c:pt>
              </c:numCache>
            </c:numRef>
          </c:val>
          <c:extLst>
            <c:ext xmlns:c16="http://schemas.microsoft.com/office/drawing/2014/chart" uri="{C3380CC4-5D6E-409C-BE32-E72D297353CC}">
              <c16:uniqueId val="{00000000-8390-455F-B7D2-3D7B414C254A}"/>
            </c:ext>
          </c:extLst>
        </c:ser>
        <c:ser>
          <c:idx val="3"/>
          <c:order val="4"/>
          <c:tx>
            <c:strRef>
              <c:f>'Figure 3.2.20-23'!$C$13</c:f>
              <c:strCache>
                <c:ptCount val="1"/>
                <c:pt idx="0">
                  <c:v>Expected capital losses (panel model)</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'Figure 3.2.20-23'!$E$13:$J$13</c:f>
              <c:numCache>
                <c:formatCode>General</c:formatCode>
                <c:ptCount val="6"/>
                <c:pt idx="2">
                  <c:v>80.327743807249547</c:v>
                </c:pt>
                <c:pt idx="3">
                  <c:v>326.19673553787118</c:v>
                </c:pt>
                <c:pt idx="4">
                  <c:v>278.68349541035798</c:v>
                </c:pt>
                <c:pt idx="5">
                  <c:v>246.06908070515868</c:v>
                </c:pt>
              </c:numCache>
            </c:numRef>
          </c:val>
          <c:extLst>
            <c:ext xmlns:c16="http://schemas.microsoft.com/office/drawing/2014/chart" uri="{C3380CC4-5D6E-409C-BE32-E72D297353CC}">
              <c16:uniqueId val="{00000001-8390-455F-B7D2-3D7B414C254A}"/>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3.2.20-23'!$C$5</c:f>
              <c:strCache>
                <c:ptCount val="1"/>
                <c:pt idx="0">
                  <c:v>Baseline scenario</c:v>
                </c:pt>
              </c:strCache>
            </c:strRef>
          </c:tx>
          <c:spPr>
            <a:ln w="25400">
              <a:solidFill>
                <a:srgbClr val="00008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3.2.20-23'!$K$5:$P$5</c:f>
              <c:numCache>
                <c:formatCode>General</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8390-455F-B7D2-3D7B414C254A}"/>
            </c:ext>
          </c:extLst>
        </c:ser>
        <c:ser>
          <c:idx val="1"/>
          <c:order val="1"/>
          <c:tx>
            <c:strRef>
              <c:f>'Figure 3.2.20-23'!$C$6</c:f>
              <c:strCache>
                <c:ptCount val="1"/>
                <c:pt idx="0">
                  <c:v>Macroeconometric model</c:v>
                </c:pt>
              </c:strCache>
            </c:strRef>
          </c:tx>
          <c:spPr>
            <a:ln w="25400">
              <a:solidFill>
                <a:srgbClr val="FF660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3.2.20-23'!$K$7:$P$7</c:f>
              <c:numCache>
                <c:formatCode>General</c:formatCode>
                <c:ptCount val="6"/>
                <c:pt idx="0">
                  <c:v>0.10338705110191811</c:v>
                </c:pt>
                <c:pt idx="1">
                  <c:v>0.10716590940418921</c:v>
                </c:pt>
                <c:pt idx="2">
                  <c:v>8.7407924926853536E-2</c:v>
                </c:pt>
                <c:pt idx="3">
                  <c:v>7.2597756168021887E-2</c:v>
                </c:pt>
                <c:pt idx="4">
                  <c:v>7.6673457784163179E-2</c:v>
                </c:pt>
                <c:pt idx="5">
                  <c:v>7.0998847594439904E-2</c:v>
                </c:pt>
              </c:numCache>
            </c:numRef>
          </c:val>
          <c:smooth val="0"/>
          <c:extLst>
            <c:ext xmlns:c16="http://schemas.microsoft.com/office/drawing/2014/chart" uri="{C3380CC4-5D6E-409C-BE32-E72D297353CC}">
              <c16:uniqueId val="{00000003-8390-455F-B7D2-3D7B414C254A}"/>
            </c:ext>
          </c:extLst>
        </c:ser>
        <c:ser>
          <c:idx val="5"/>
          <c:order val="2"/>
          <c:tx>
            <c:strRef>
              <c:f>'Figure 3.2.20-23'!$C$8</c:f>
              <c:strCache>
                <c:ptCount val="1"/>
                <c:pt idx="0">
                  <c:v>Panel model</c:v>
                </c:pt>
              </c:strCache>
            </c:strRef>
          </c:tx>
          <c:spPr>
            <a:ln w="25400">
              <a:solidFill>
                <a:srgbClr val="FFCC00"/>
              </a:solidFill>
              <a:prstDash val="solid"/>
            </a:ln>
          </c:spPr>
          <c:marker>
            <c:symbol val="none"/>
          </c:marker>
          <c:cat>
            <c:strRef>
              <c:f>'Figure 3.2.20-23'!$K$4:$P$4</c:f>
              <c:strCache>
                <c:ptCount val="6"/>
                <c:pt idx="0">
                  <c:v>2 qtr. 2010*</c:v>
                </c:pt>
                <c:pt idx="1">
                  <c:v>3 qtr. 2010</c:v>
                </c:pt>
                <c:pt idx="2">
                  <c:v>4 qtr. 2010</c:v>
                </c:pt>
                <c:pt idx="3">
                  <c:v>1 qtr. 2011</c:v>
                </c:pt>
                <c:pt idx="4">
                  <c:v>2 qtr. 2011</c:v>
                </c:pt>
                <c:pt idx="5">
                  <c:v>3 qtr. 2011</c:v>
                </c:pt>
              </c:strCache>
            </c:strRef>
          </c:cat>
          <c:val>
            <c:numRef>
              <c:f>'Figure 3.2.20-23'!$K$9:$P$9</c:f>
              <c:numCache>
                <c:formatCode>General</c:formatCode>
                <c:ptCount val="6"/>
                <c:pt idx="0">
                  <c:v>0.10338705110191811</c:v>
                </c:pt>
                <c:pt idx="1">
                  <c:v>0.10716590940418921</c:v>
                </c:pt>
                <c:pt idx="2">
                  <c:v>9.9964150165852292E-2</c:v>
                </c:pt>
                <c:pt idx="3">
                  <c:v>7.8190882012310281E-2</c:v>
                </c:pt>
                <c:pt idx="4">
                  <c:v>8.2398482616429611E-2</c:v>
                </c:pt>
                <c:pt idx="5">
                  <c:v>8.5286697157225186E-2</c:v>
                </c:pt>
              </c:numCache>
            </c:numRef>
          </c:val>
          <c:smooth val="0"/>
          <c:extLst>
            <c:ext xmlns:c16="http://schemas.microsoft.com/office/drawing/2014/chart" uri="{C3380CC4-5D6E-409C-BE32-E72D297353CC}">
              <c16:uniqueId val="{00000004-8390-455F-B7D2-3D7B414C254A}"/>
            </c:ext>
          </c:extLst>
        </c:ser>
        <c:dLbls>
          <c:showLegendKey val="0"/>
          <c:showVal val="0"/>
          <c:showCatName val="0"/>
          <c:showSerName val="0"/>
          <c:showPercent val="0"/>
          <c:showBubbleSize val="0"/>
        </c:dLbls>
        <c:marker val="1"/>
        <c:smooth val="0"/>
        <c:axId val="496845408"/>
        <c:axId val="1"/>
      </c:lineChart>
      <c:catAx>
        <c:axId val="4968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45408"/>
        <c:crosses val="autoZero"/>
        <c:crossBetween val="between"/>
        <c:majorUnit val="0.01"/>
        <c:minorUnit val="5.0000000000000001E-3"/>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4"/>
      </c:valAx>
      <c:spPr>
        <a:noFill/>
        <a:ln w="25400">
          <a:noFill/>
        </a:ln>
      </c:spPr>
    </c:plotArea>
    <c:legend>
      <c:legendPos val="r"/>
      <c:layout>
        <c:manualLayout>
          <c:xMode val="edge"/>
          <c:yMode val="edge"/>
          <c:x val="3.8356164383561646E-2"/>
          <c:y val="0.77850286686759917"/>
          <c:w val="0.92876712328767119"/>
          <c:h val="0.2084693869436249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2359550561797"/>
          <c:y val="4.9295774647887321E-2"/>
          <c:w val="0.7219101123595506"/>
          <c:h val="0.66901408450704225"/>
        </c:manualLayout>
      </c:layout>
      <c:barChart>
        <c:barDir val="col"/>
        <c:grouping val="clustered"/>
        <c:varyColors val="0"/>
        <c:ser>
          <c:idx val="0"/>
          <c:order val="0"/>
          <c:tx>
            <c:strRef>
              <c:f>'Box 4 Figure 1'!$B$5</c:f>
              <c:strCache>
                <c:ptCount val="1"/>
                <c:pt idx="0">
                  <c:v>Equity</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'Box 4 Figure 1'!$C$4:$F$4</c:f>
              <c:strCache>
                <c:ptCount val="4"/>
                <c:pt idx="0">
                  <c:v>Actual</c:v>
                </c:pt>
                <c:pt idx="1">
                  <c:v>-10%</c:v>
                </c:pt>
                <c:pt idx="2">
                  <c:v>-20%</c:v>
                </c:pt>
                <c:pt idx="3">
                  <c:v>-30%</c:v>
                </c:pt>
              </c:strCache>
            </c:strRef>
          </c:cat>
          <c:val>
            <c:numRef>
              <c:f>'Box 4 Figure 1'!$C$5:$F$5</c:f>
              <c:numCache>
                <c:formatCode>#,##0.00</c:formatCode>
                <c:ptCount val="4"/>
                <c:pt idx="0">
                  <c:v>1777.464927</c:v>
                </c:pt>
                <c:pt idx="1">
                  <c:v>1696.3836871839994</c:v>
                </c:pt>
                <c:pt idx="2" formatCode="#\ ##0.0">
                  <c:v>1616.8746983679998</c:v>
                </c:pt>
                <c:pt idx="3">
                  <c:v>1536.1340047519998</c:v>
                </c:pt>
              </c:numCache>
            </c:numRef>
          </c:val>
          <c:extLst>
            <c:ext xmlns:c16="http://schemas.microsoft.com/office/drawing/2014/chart" uri="{C3380CC4-5D6E-409C-BE32-E72D297353CC}">
              <c16:uniqueId val="{00000000-5851-47F0-89B5-BE6A3CED30FA}"/>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'Box 4 Figure 1'!$B$6</c:f>
              <c:strCache>
                <c:ptCount val="1"/>
                <c:pt idx="0">
                  <c:v>Adequacy ratio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'Box 4 Figure 1'!$C$4:$F$4</c:f>
              <c:strCache>
                <c:ptCount val="4"/>
                <c:pt idx="0">
                  <c:v>Actual</c:v>
                </c:pt>
                <c:pt idx="1">
                  <c:v>-10%</c:v>
                </c:pt>
                <c:pt idx="2">
                  <c:v>-20%</c:v>
                </c:pt>
                <c:pt idx="3">
                  <c:v>-30%</c:v>
                </c:pt>
              </c:strCache>
            </c:strRef>
          </c:cat>
          <c:val>
            <c:numRef>
              <c:f>'Box 4 Figure 1'!$C$6:$F$6</c:f>
              <c:numCache>
                <c:formatCode>0.000</c:formatCode>
                <c:ptCount val="4"/>
                <c:pt idx="0" formatCode="General">
                  <c:v>0.112</c:v>
                </c:pt>
                <c:pt idx="1">
                  <c:v>0.10389196895586583</c:v>
                </c:pt>
                <c:pt idx="2">
                  <c:v>9.6861377202456786E-2</c:v>
                </c:pt>
                <c:pt idx="3">
                  <c:v>9.0135843081927985E-2</c:v>
                </c:pt>
              </c:numCache>
            </c:numRef>
          </c:val>
          <c:smooth val="0"/>
          <c:extLst>
            <c:ext xmlns:c16="http://schemas.microsoft.com/office/drawing/2014/chart" uri="{C3380CC4-5D6E-409C-BE32-E72D297353CC}">
              <c16:uniqueId val="{00000001-5851-47F0-89B5-BE6A3CED30FA}"/>
            </c:ext>
          </c:extLst>
        </c:ser>
        <c:dLbls>
          <c:showLegendKey val="0"/>
          <c:showVal val="0"/>
          <c:showCatName val="0"/>
          <c:showSerName val="0"/>
          <c:showPercent val="0"/>
          <c:showBubbleSize val="0"/>
        </c:dLbls>
        <c:marker val="1"/>
        <c:smooth val="0"/>
        <c:axId val="554472096"/>
        <c:axId val="1"/>
      </c:lineChart>
      <c:scatterChart>
        <c:scatterStyle val="lineMarker"/>
        <c:varyColors val="0"/>
        <c:ser>
          <c:idx val="2"/>
          <c:order val="2"/>
          <c:tx>
            <c:strRef>
              <c:f>'Box 4 Figure 1'!$B$7</c:f>
              <c:strCache>
                <c:ptCount val="1"/>
                <c:pt idx="0">
                  <c:v>Adequacy ratio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'Box 4 Figure 1'!$C$7:$F$7</c:f>
              <c:numCache>
                <c:formatCode>0.000</c:formatCode>
                <c:ptCount val="4"/>
                <c:pt idx="0" formatCode="General">
                  <c:v>0.13100000000000001</c:v>
                </c:pt>
                <c:pt idx="1">
                  <c:v>0.12406713789032824</c:v>
                </c:pt>
                <c:pt idx="2">
                  <c:v>0.11823677409385916</c:v>
                </c:pt>
                <c:pt idx="3">
                  <c:v>0.11238384838714893</c:v>
                </c:pt>
              </c:numCache>
            </c:numRef>
          </c:yVal>
          <c:smooth val="0"/>
          <c:extLst>
            <c:ext xmlns:c16="http://schemas.microsoft.com/office/drawing/2014/chart" uri="{C3380CC4-5D6E-409C-BE32-E72D297353CC}">
              <c16:uniqueId val="{00000002-5851-47F0-89B5-BE6A3CED30FA}"/>
            </c:ext>
          </c:extLst>
        </c:ser>
        <c:ser>
          <c:idx val="3"/>
          <c:order val="3"/>
          <c:tx>
            <c:strRef>
              <c:f>'Box 4 Figure 1'!$B$8</c:f>
              <c:strCache>
                <c:ptCount val="1"/>
                <c:pt idx="0">
                  <c:v>Adequacy ratio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'Box 4 Figure 1'!$C$8:$F$8</c:f>
              <c:numCache>
                <c:formatCode>0.000</c:formatCode>
                <c:ptCount val="4"/>
                <c:pt idx="0" formatCode="General">
                  <c:v>0.17599999999999999</c:v>
                </c:pt>
                <c:pt idx="1">
                  <c:v>0.16659671318972272</c:v>
                </c:pt>
                <c:pt idx="2">
                  <c:v>0.15775347276501389</c:v>
                </c:pt>
                <c:pt idx="3">
                  <c:v>0.148905362061452</c:v>
                </c:pt>
              </c:numCache>
            </c:numRef>
          </c:yVal>
          <c:smooth val="0"/>
          <c:extLst>
            <c:ext xmlns:c16="http://schemas.microsoft.com/office/drawing/2014/chart" uri="{C3380CC4-5D6E-409C-BE32-E72D297353CC}">
              <c16:uniqueId val="{00000003-5851-47F0-89B5-BE6A3CED30FA}"/>
            </c:ext>
          </c:extLst>
        </c:ser>
        <c:dLbls>
          <c:showLegendKey val="0"/>
          <c:showVal val="0"/>
          <c:showCatName val="0"/>
          <c:showSerName val="0"/>
          <c:showPercent val="0"/>
          <c:showBubbleSize val="0"/>
        </c:dLbls>
        <c:axId val="554472096"/>
        <c:axId val="1"/>
      </c:scatterChart>
      <c:catAx>
        <c:axId val="55447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720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382022471910112"/>
              <c:y val="0.2992957746478873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7.02247191011236E-2"/>
          <c:y val="0.80633802816901412"/>
          <c:w val="0.9185393258426966"/>
          <c:h val="0.1830985915492957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1977401129943"/>
          <c:y val="4.9295774647887321E-2"/>
          <c:w val="0.73728813559322037"/>
          <c:h val="0.61619718309859151"/>
        </c:manualLayout>
      </c:layout>
      <c:barChart>
        <c:barDir val="col"/>
        <c:grouping val="clustered"/>
        <c:varyColors val="0"/>
        <c:ser>
          <c:idx val="0"/>
          <c:order val="0"/>
          <c:tx>
            <c:strRef>
              <c:f>'Box 4 Figure 2'!$B$5</c:f>
              <c:strCache>
                <c:ptCount val="1"/>
                <c:pt idx="0">
                  <c:v>Equity</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'Box 4 Figure 2'!$C$4:$F$4</c:f>
              <c:strCache>
                <c:ptCount val="4"/>
                <c:pt idx="0">
                  <c:v>Actual</c:v>
                </c:pt>
                <c:pt idx="1">
                  <c:v>-10%</c:v>
                </c:pt>
                <c:pt idx="2">
                  <c:v>-20%</c:v>
                </c:pt>
                <c:pt idx="3">
                  <c:v>-30%</c:v>
                </c:pt>
              </c:strCache>
            </c:strRef>
          </c:cat>
          <c:val>
            <c:numRef>
              <c:f>'Box 4 Figure 2'!$C$5:$F$5</c:f>
              <c:numCache>
                <c:formatCode>#,##0.00</c:formatCode>
                <c:ptCount val="4"/>
                <c:pt idx="0">
                  <c:v>1777.464927</c:v>
                </c:pt>
                <c:pt idx="1">
                  <c:v>1391.5787254000002</c:v>
                </c:pt>
                <c:pt idx="2" formatCode="#\ ##0.0">
                  <c:v>996.44836139999995</c:v>
                </c:pt>
                <c:pt idx="3">
                  <c:v>602.46123710000006</c:v>
                </c:pt>
              </c:numCache>
            </c:numRef>
          </c:val>
          <c:extLst>
            <c:ext xmlns:c16="http://schemas.microsoft.com/office/drawing/2014/chart" uri="{C3380CC4-5D6E-409C-BE32-E72D297353CC}">
              <c16:uniqueId val="{00000000-DC00-4E33-8EC7-877B673698AE}"/>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'Box 4 Figure 2'!$B$6</c:f>
              <c:strCache>
                <c:ptCount val="1"/>
                <c:pt idx="0">
                  <c:v>Adequacy ratio k1-1 </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'Box 4 Figure 2'!$C$4:$F$4</c:f>
              <c:strCache>
                <c:ptCount val="4"/>
                <c:pt idx="0">
                  <c:v>Actual</c:v>
                </c:pt>
                <c:pt idx="1">
                  <c:v>-10%</c:v>
                </c:pt>
                <c:pt idx="2">
                  <c:v>-20%</c:v>
                </c:pt>
                <c:pt idx="3">
                  <c:v>-30%</c:v>
                </c:pt>
              </c:strCache>
            </c:strRef>
          </c:cat>
          <c:val>
            <c:numRef>
              <c:f>'Box 4 Figure 2'!$C$6:$F$6</c:f>
              <c:numCache>
                <c:formatCode>0.000</c:formatCode>
                <c:ptCount val="4"/>
                <c:pt idx="0" formatCode="General">
                  <c:v>0.112</c:v>
                </c:pt>
                <c:pt idx="1">
                  <c:v>9.1532962108699822E-2</c:v>
                </c:pt>
                <c:pt idx="2">
                  <c:v>7.1275262899192851E-2</c:v>
                </c:pt>
                <c:pt idx="3">
                  <c:v>5.0816064810229752E-2</c:v>
                </c:pt>
              </c:numCache>
            </c:numRef>
          </c:val>
          <c:smooth val="0"/>
          <c:extLst>
            <c:ext xmlns:c16="http://schemas.microsoft.com/office/drawing/2014/chart" uri="{C3380CC4-5D6E-409C-BE32-E72D297353CC}">
              <c16:uniqueId val="{00000001-DC00-4E33-8EC7-877B673698AE}"/>
            </c:ext>
          </c:extLst>
        </c:ser>
        <c:dLbls>
          <c:showLegendKey val="0"/>
          <c:showVal val="0"/>
          <c:showCatName val="0"/>
          <c:showSerName val="0"/>
          <c:showPercent val="0"/>
          <c:showBubbleSize val="0"/>
        </c:dLbls>
        <c:marker val="1"/>
        <c:smooth val="0"/>
        <c:axId val="554480296"/>
        <c:axId val="1"/>
      </c:lineChart>
      <c:scatterChart>
        <c:scatterStyle val="lineMarker"/>
        <c:varyColors val="0"/>
        <c:ser>
          <c:idx val="2"/>
          <c:order val="2"/>
          <c:tx>
            <c:strRef>
              <c:f>'Box 4 Figure 2'!$B$7</c:f>
              <c:strCache>
                <c:ptCount val="1"/>
                <c:pt idx="0">
                  <c:v>Adequacy ratio k1-2</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'Box 4 Figure 2'!$C$7:$F$7</c:f>
              <c:numCache>
                <c:formatCode>0.000</c:formatCode>
                <c:ptCount val="4"/>
                <c:pt idx="0" formatCode="General">
                  <c:v>0.13100000000000001</c:v>
                </c:pt>
                <c:pt idx="1">
                  <c:v>0.11059470953222829</c:v>
                </c:pt>
                <c:pt idx="2">
                  <c:v>8.9224588616102135E-2</c:v>
                </c:pt>
                <c:pt idx="3">
                  <c:v>6.5984954783520053E-2</c:v>
                </c:pt>
              </c:numCache>
            </c:numRef>
          </c:yVal>
          <c:smooth val="0"/>
          <c:extLst>
            <c:ext xmlns:c16="http://schemas.microsoft.com/office/drawing/2014/chart" uri="{C3380CC4-5D6E-409C-BE32-E72D297353CC}">
              <c16:uniqueId val="{00000002-DC00-4E33-8EC7-877B673698AE}"/>
            </c:ext>
          </c:extLst>
        </c:ser>
        <c:ser>
          <c:idx val="3"/>
          <c:order val="3"/>
          <c:tx>
            <c:strRef>
              <c:f>'Box 4 Figure 2'!$B$8</c:f>
              <c:strCache>
                <c:ptCount val="1"/>
                <c:pt idx="0">
                  <c:v>Adequacy ratio k2</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'Box 4 Figure 2'!$C$8:$F$8</c:f>
              <c:numCache>
                <c:formatCode>0.000</c:formatCode>
                <c:ptCount val="4"/>
                <c:pt idx="0" formatCode="General">
                  <c:v>0.17599999999999999</c:v>
                </c:pt>
                <c:pt idx="1">
                  <c:v>0.14239272382574777</c:v>
                </c:pt>
                <c:pt idx="2">
                  <c:v>0.10566938518357899</c:v>
                </c:pt>
                <c:pt idx="3">
                  <c:v>6.6299870234890118E-2</c:v>
                </c:pt>
              </c:numCache>
            </c:numRef>
          </c:yVal>
          <c:smooth val="0"/>
          <c:extLst>
            <c:ext xmlns:c16="http://schemas.microsoft.com/office/drawing/2014/chart" uri="{C3380CC4-5D6E-409C-BE32-E72D297353CC}">
              <c16:uniqueId val="{00000003-DC00-4E33-8EC7-877B673698AE}"/>
            </c:ext>
          </c:extLst>
        </c:ser>
        <c:dLbls>
          <c:showLegendKey val="0"/>
          <c:showVal val="0"/>
          <c:showCatName val="0"/>
          <c:showSerName val="0"/>
          <c:showPercent val="0"/>
          <c:showBubbleSize val="0"/>
        </c:dLbls>
        <c:axId val="554480296"/>
        <c:axId val="1"/>
      </c:scatterChart>
      <c:catAx>
        <c:axId val="55448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2"/>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44802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3785310734463279"/>
              <c:y val="0.2781690140845070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4124293785310734E-2"/>
          <c:y val="0.73239436619718312"/>
          <c:w val="0.97457627118644063"/>
          <c:h val="0.2570422535211267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113.xml"/><Relationship Id="rId1" Type="http://schemas.openxmlformats.org/officeDocument/2006/relationships/chart" Target="../charts/chart112.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5.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26.xml.rels><?xml version="1.0" encoding="UTF-8" standalone="yes"?>
<Relationships xmlns="http://schemas.openxmlformats.org/package/2006/relationships"><Relationship Id="rId2" Type="http://schemas.openxmlformats.org/officeDocument/2006/relationships/chart" Target="../charts/chart138.xml"/><Relationship Id="rId1" Type="http://schemas.openxmlformats.org/officeDocument/2006/relationships/chart" Target="../charts/chart137.xml"/></Relationships>
</file>

<file path=xl/drawings/_rels/drawing127.xml.rels><?xml version="1.0" encoding="UTF-8" standalone="yes"?>
<Relationships xmlns="http://schemas.openxmlformats.org/package/2006/relationships"><Relationship Id="rId2" Type="http://schemas.openxmlformats.org/officeDocument/2006/relationships/chart" Target="../charts/chart140.xml"/><Relationship Id="rId1" Type="http://schemas.openxmlformats.org/officeDocument/2006/relationships/chart" Target="../charts/chart139.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4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42.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33.xml.rels><?xml version="1.0" encoding="UTF-8" standalone="yes"?>
<Relationships xmlns="http://schemas.openxmlformats.org/package/2006/relationships"><Relationship Id="rId2" Type="http://schemas.openxmlformats.org/officeDocument/2006/relationships/chart" Target="../charts/chart146.xml"/><Relationship Id="rId1" Type="http://schemas.openxmlformats.org/officeDocument/2006/relationships/chart" Target="../charts/chart145.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136.xml.rels><?xml version="1.0" encoding="UTF-8" standalone="yes"?>
<Relationships xmlns="http://schemas.openxmlformats.org/package/2006/relationships"><Relationship Id="rId2" Type="http://schemas.openxmlformats.org/officeDocument/2006/relationships/chart" Target="../charts/chart150.xml"/><Relationship Id="rId1" Type="http://schemas.openxmlformats.org/officeDocument/2006/relationships/chart" Target="../charts/chart149.xml"/></Relationships>
</file>

<file path=xl/drawings/_rels/drawing137.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s>
</file>

<file path=xl/drawings/_rels/drawing138.xml.rels><?xml version="1.0" encoding="UTF-8" standalone="yes"?>
<Relationships xmlns="http://schemas.openxmlformats.org/package/2006/relationships"><Relationship Id="rId2" Type="http://schemas.openxmlformats.org/officeDocument/2006/relationships/chart" Target="../charts/chart155.xml"/><Relationship Id="rId1" Type="http://schemas.openxmlformats.org/officeDocument/2006/relationships/chart" Target="../charts/chart154.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15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57.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58.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60.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6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1.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4" Type="http://schemas.openxmlformats.org/officeDocument/2006/relationships/chart" Target="../charts/chart6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63.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0.xml.rels><?xml version="1.0" encoding="UTF-8" standalone="yes"?>
<Relationships xmlns="http://schemas.openxmlformats.org/package/2006/relationships"><Relationship Id="rId3" Type="http://schemas.openxmlformats.org/officeDocument/2006/relationships/chart" Target="../charts/chart90.xml"/><Relationship Id="rId2" Type="http://schemas.openxmlformats.org/officeDocument/2006/relationships/chart" Target="../charts/chart89.xml"/><Relationship Id="rId1" Type="http://schemas.openxmlformats.org/officeDocument/2006/relationships/chart" Target="../charts/chart88.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84.xml.rels><?xml version="1.0" encoding="UTF-8" standalone="yes"?>
<Relationships xmlns="http://schemas.openxmlformats.org/package/2006/relationships"><Relationship Id="rId3" Type="http://schemas.openxmlformats.org/officeDocument/2006/relationships/chart" Target="../charts/chart96.xml"/><Relationship Id="rId2" Type="http://schemas.openxmlformats.org/officeDocument/2006/relationships/chart" Target="../charts/chart95.xml"/><Relationship Id="rId1" Type="http://schemas.openxmlformats.org/officeDocument/2006/relationships/chart" Target="../charts/chart94.xml"/><Relationship Id="rId4" Type="http://schemas.openxmlformats.org/officeDocument/2006/relationships/chart" Target="../charts/chart9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drawing1.xml><?xml version="1.0" encoding="utf-8"?>
<xdr:wsDr xmlns:xdr="http://schemas.openxmlformats.org/drawingml/2006/spreadsheetDrawing" xmlns:a="http://schemas.openxmlformats.org/drawingml/2006/main">
  <xdr:twoCellAnchor>
    <xdr:from>
      <xdr:col>5</xdr:col>
      <xdr:colOff>28575</xdr:colOff>
      <xdr:row>6</xdr:row>
      <xdr:rowOff>47625</xdr:rowOff>
    </xdr:from>
    <xdr:to>
      <xdr:col>9</xdr:col>
      <xdr:colOff>247650</xdr:colOff>
      <xdr:row>17</xdr:row>
      <xdr:rowOff>57150</xdr:rowOff>
    </xdr:to>
    <xdr:graphicFrame macro="">
      <xdr:nvGraphicFramePr>
        <xdr:cNvPr id="342034" name="Chart 1">
          <a:extLst>
            <a:ext uri="{FF2B5EF4-FFF2-40B4-BE49-F238E27FC236}">
              <a16:creationId xmlns:a16="http://schemas.microsoft.com/office/drawing/2014/main" id="{6CA7C4E0-8462-4B35-8E23-36AA67BFA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590550</xdr:colOff>
      <xdr:row>5</xdr:row>
      <xdr:rowOff>38100</xdr:rowOff>
    </xdr:from>
    <xdr:to>
      <xdr:col>13</xdr:col>
      <xdr:colOff>371475</xdr:colOff>
      <xdr:row>19</xdr:row>
      <xdr:rowOff>114300</xdr:rowOff>
    </xdr:to>
    <xdr:graphicFrame macro="">
      <xdr:nvGraphicFramePr>
        <xdr:cNvPr id="352274" name="Chart 1">
          <a:extLst>
            <a:ext uri="{FF2B5EF4-FFF2-40B4-BE49-F238E27FC236}">
              <a16:creationId xmlns:a16="http://schemas.microsoft.com/office/drawing/2014/main" id="{21983515-A71D-4931-B5D7-DE8D0F25E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457200</xdr:colOff>
      <xdr:row>13</xdr:row>
      <xdr:rowOff>47625</xdr:rowOff>
    </xdr:from>
    <xdr:to>
      <xdr:col>5</xdr:col>
      <xdr:colOff>19050</xdr:colOff>
      <xdr:row>33</xdr:row>
      <xdr:rowOff>28575</xdr:rowOff>
    </xdr:to>
    <xdr:graphicFrame macro="">
      <xdr:nvGraphicFramePr>
        <xdr:cNvPr id="228370" name="Chart 1">
          <a:extLst>
            <a:ext uri="{FF2B5EF4-FFF2-40B4-BE49-F238E27FC236}">
              <a16:creationId xmlns:a16="http://schemas.microsoft.com/office/drawing/2014/main" id="{BC40524B-52CC-4E17-9E5B-B3359022A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109</xdr:col>
      <xdr:colOff>85725</xdr:colOff>
      <xdr:row>2</xdr:row>
      <xdr:rowOff>0</xdr:rowOff>
    </xdr:from>
    <xdr:to>
      <xdr:col>116</xdr:col>
      <xdr:colOff>238125</xdr:colOff>
      <xdr:row>20</xdr:row>
      <xdr:rowOff>104775</xdr:rowOff>
    </xdr:to>
    <xdr:graphicFrame macro="">
      <xdr:nvGraphicFramePr>
        <xdr:cNvPr id="230435" name="Chart 3">
          <a:extLst>
            <a:ext uri="{FF2B5EF4-FFF2-40B4-BE49-F238E27FC236}">
              <a16:creationId xmlns:a16="http://schemas.microsoft.com/office/drawing/2014/main" id="{1DB4AAB1-0477-44E0-BE8E-E7C701C5F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xdr:row>
      <xdr:rowOff>76200</xdr:rowOff>
    </xdr:from>
    <xdr:to>
      <xdr:col>5</xdr:col>
      <xdr:colOff>257175</xdr:colOff>
      <xdr:row>23</xdr:row>
      <xdr:rowOff>114300</xdr:rowOff>
    </xdr:to>
    <xdr:graphicFrame macro="">
      <xdr:nvGraphicFramePr>
        <xdr:cNvPr id="230436" name="Диаграмма 7">
          <a:extLst>
            <a:ext uri="{FF2B5EF4-FFF2-40B4-BE49-F238E27FC236}">
              <a16:creationId xmlns:a16="http://schemas.microsoft.com/office/drawing/2014/main" id="{C12C5F76-1F37-4D8D-B65E-4EAFC45BE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514350</xdr:colOff>
      <xdr:row>10</xdr:row>
      <xdr:rowOff>152400</xdr:rowOff>
    </xdr:from>
    <xdr:to>
      <xdr:col>5</xdr:col>
      <xdr:colOff>47625</xdr:colOff>
      <xdr:row>29</xdr:row>
      <xdr:rowOff>95250</xdr:rowOff>
    </xdr:to>
    <xdr:graphicFrame macro="">
      <xdr:nvGraphicFramePr>
        <xdr:cNvPr id="238610" name="Chart 1">
          <a:extLst>
            <a:ext uri="{FF2B5EF4-FFF2-40B4-BE49-F238E27FC236}">
              <a16:creationId xmlns:a16="http://schemas.microsoft.com/office/drawing/2014/main" id="{EBBDF462-D88C-4A00-BE17-B087D6E9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6</xdr:col>
      <xdr:colOff>133350</xdr:colOff>
      <xdr:row>2</xdr:row>
      <xdr:rowOff>152400</xdr:rowOff>
    </xdr:from>
    <xdr:to>
      <xdr:col>12</xdr:col>
      <xdr:colOff>19050</xdr:colOff>
      <xdr:row>17</xdr:row>
      <xdr:rowOff>47625</xdr:rowOff>
    </xdr:to>
    <xdr:graphicFrame macro="">
      <xdr:nvGraphicFramePr>
        <xdr:cNvPr id="240675" name="Chart 3">
          <a:extLst>
            <a:ext uri="{FF2B5EF4-FFF2-40B4-BE49-F238E27FC236}">
              <a16:creationId xmlns:a16="http://schemas.microsoft.com/office/drawing/2014/main" id="{7FBA1F19-F97F-4832-9C80-6321DDA7C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1</xdr:col>
      <xdr:colOff>619125</xdr:colOff>
      <xdr:row>3</xdr:row>
      <xdr:rowOff>161925</xdr:rowOff>
    </xdr:to>
    <xdr:pic>
      <xdr:nvPicPr>
        <xdr:cNvPr id="240676" name="XLDataChannel1" hidden="1">
          <a:extLst>
            <a:ext uri="{FF2B5EF4-FFF2-40B4-BE49-F238E27FC236}">
              <a16:creationId xmlns:a16="http://schemas.microsoft.com/office/drawing/2014/main" id="{80AE195C-14E5-4E9C-ACC6-A25140FC00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485775"/>
          <a:ext cx="619125" cy="161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11</xdr:row>
      <xdr:rowOff>57150</xdr:rowOff>
    </xdr:from>
    <xdr:to>
      <xdr:col>5</xdr:col>
      <xdr:colOff>133350</xdr:colOff>
      <xdr:row>29</xdr:row>
      <xdr:rowOff>9525</xdr:rowOff>
    </xdr:to>
    <xdr:graphicFrame macro="">
      <xdr:nvGraphicFramePr>
        <xdr:cNvPr id="242706" name="Chart 1">
          <a:extLst>
            <a:ext uri="{FF2B5EF4-FFF2-40B4-BE49-F238E27FC236}">
              <a16:creationId xmlns:a16="http://schemas.microsoft.com/office/drawing/2014/main" id="{BAAA961E-9218-4C69-ADD1-F81185FD5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19050</xdr:colOff>
      <xdr:row>25</xdr:row>
      <xdr:rowOff>95250</xdr:rowOff>
    </xdr:from>
    <xdr:to>
      <xdr:col>4</xdr:col>
      <xdr:colOff>609600</xdr:colOff>
      <xdr:row>42</xdr:row>
      <xdr:rowOff>38100</xdr:rowOff>
    </xdr:to>
    <xdr:graphicFrame macro="">
      <xdr:nvGraphicFramePr>
        <xdr:cNvPr id="244754" name="Chart 2">
          <a:extLst>
            <a:ext uri="{FF2B5EF4-FFF2-40B4-BE49-F238E27FC236}">
              <a16:creationId xmlns:a16="http://schemas.microsoft.com/office/drawing/2014/main" id="{9143422B-DFFB-4011-B61E-AE5875D14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38100</xdr:colOff>
      <xdr:row>10</xdr:row>
      <xdr:rowOff>57150</xdr:rowOff>
    </xdr:from>
    <xdr:to>
      <xdr:col>4</xdr:col>
      <xdr:colOff>466725</xdr:colOff>
      <xdr:row>28</xdr:row>
      <xdr:rowOff>47625</xdr:rowOff>
    </xdr:to>
    <xdr:graphicFrame macro="">
      <xdr:nvGraphicFramePr>
        <xdr:cNvPr id="246802" name="Chart 1">
          <a:extLst>
            <a:ext uri="{FF2B5EF4-FFF2-40B4-BE49-F238E27FC236}">
              <a16:creationId xmlns:a16="http://schemas.microsoft.com/office/drawing/2014/main" id="{FA576059-F45A-411C-99A1-262E8DCF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28575</xdr:colOff>
      <xdr:row>12</xdr:row>
      <xdr:rowOff>76200</xdr:rowOff>
    </xdr:from>
    <xdr:to>
      <xdr:col>5</xdr:col>
      <xdr:colOff>514350</xdr:colOff>
      <xdr:row>30</xdr:row>
      <xdr:rowOff>123825</xdr:rowOff>
    </xdr:to>
    <xdr:graphicFrame macro="">
      <xdr:nvGraphicFramePr>
        <xdr:cNvPr id="248850" name="Chart 2">
          <a:extLst>
            <a:ext uri="{FF2B5EF4-FFF2-40B4-BE49-F238E27FC236}">
              <a16:creationId xmlns:a16="http://schemas.microsoft.com/office/drawing/2014/main" id="{AABF43E6-4616-45FA-AA24-B6BC7221C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104775</xdr:colOff>
      <xdr:row>10</xdr:row>
      <xdr:rowOff>133350</xdr:rowOff>
    </xdr:from>
    <xdr:to>
      <xdr:col>5</xdr:col>
      <xdr:colOff>342900</xdr:colOff>
      <xdr:row>26</xdr:row>
      <xdr:rowOff>19050</xdr:rowOff>
    </xdr:to>
    <xdr:graphicFrame macro="">
      <xdr:nvGraphicFramePr>
        <xdr:cNvPr id="250898" name="Chart 1">
          <a:extLst>
            <a:ext uri="{FF2B5EF4-FFF2-40B4-BE49-F238E27FC236}">
              <a16:creationId xmlns:a16="http://schemas.microsoft.com/office/drawing/2014/main" id="{D4E067DF-7B4A-4C61-8A5B-A06746BA2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552450</xdr:colOff>
      <xdr:row>8</xdr:row>
      <xdr:rowOff>76200</xdr:rowOff>
    </xdr:from>
    <xdr:to>
      <xdr:col>5</xdr:col>
      <xdr:colOff>333375</xdr:colOff>
      <xdr:row>25</xdr:row>
      <xdr:rowOff>104775</xdr:rowOff>
    </xdr:to>
    <xdr:graphicFrame macro="">
      <xdr:nvGraphicFramePr>
        <xdr:cNvPr id="252946" name="Chart 1">
          <a:extLst>
            <a:ext uri="{FF2B5EF4-FFF2-40B4-BE49-F238E27FC236}">
              <a16:creationId xmlns:a16="http://schemas.microsoft.com/office/drawing/2014/main" id="{071505D1-A33E-4CD6-A767-2D2E16A3C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2</xdr:row>
      <xdr:rowOff>19050</xdr:rowOff>
    </xdr:from>
    <xdr:to>
      <xdr:col>13</xdr:col>
      <xdr:colOff>390525</xdr:colOff>
      <xdr:row>18</xdr:row>
      <xdr:rowOff>19050</xdr:rowOff>
    </xdr:to>
    <xdr:graphicFrame macro="">
      <xdr:nvGraphicFramePr>
        <xdr:cNvPr id="360466" name="Chart 1">
          <a:extLst>
            <a:ext uri="{FF2B5EF4-FFF2-40B4-BE49-F238E27FC236}">
              <a16:creationId xmlns:a16="http://schemas.microsoft.com/office/drawing/2014/main" id="{5D27664B-0CF9-4A22-8F4B-BBF31D2D3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19050</xdr:colOff>
      <xdr:row>8</xdr:row>
      <xdr:rowOff>28575</xdr:rowOff>
    </xdr:from>
    <xdr:to>
      <xdr:col>4</xdr:col>
      <xdr:colOff>209550</xdr:colOff>
      <xdr:row>25</xdr:row>
      <xdr:rowOff>85725</xdr:rowOff>
    </xdr:to>
    <xdr:graphicFrame macro="">
      <xdr:nvGraphicFramePr>
        <xdr:cNvPr id="254994" name="Chart 2">
          <a:extLst>
            <a:ext uri="{FF2B5EF4-FFF2-40B4-BE49-F238E27FC236}">
              <a16:creationId xmlns:a16="http://schemas.microsoft.com/office/drawing/2014/main" id="{6EEDBBD4-F1C8-4058-8297-433B006BF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c:userShapes xmlns:c="http://schemas.openxmlformats.org/drawingml/2006/chart">
  <cdr:relSizeAnchor xmlns:cdr="http://schemas.openxmlformats.org/drawingml/2006/chartDrawing">
    <cdr:from>
      <cdr:x>0.50444</cdr:x>
      <cdr:y>0.42586</cdr:y>
    </cdr:from>
    <cdr:to>
      <cdr:x>0.53337</cdr:x>
      <cdr:y>0.46317</cdr:y>
    </cdr:to>
    <cdr:sp macro="" textlink="">
      <cdr:nvSpPr>
        <cdr:cNvPr id="7169" name="Text Box 1"/>
        <cdr:cNvSpPr txBox="1">
          <a:spLocks xmlns:a="http://schemas.openxmlformats.org/drawingml/2006/main" noChangeArrowheads="1"/>
        </cdr:cNvSpPr>
      </cdr:nvSpPr>
      <cdr:spPr bwMode="auto">
        <a:xfrm xmlns:a="http://schemas.openxmlformats.org/drawingml/2006/main">
          <a:off x="2504021" y="1303218"/>
          <a:ext cx="143668" cy="113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12.xml><?xml version="1.0" encoding="utf-8"?>
<xdr:wsDr xmlns:xdr="http://schemas.openxmlformats.org/drawingml/2006/spreadsheetDrawing" xmlns:a="http://schemas.openxmlformats.org/drawingml/2006/main">
  <xdr:twoCellAnchor>
    <xdr:from>
      <xdr:col>1</xdr:col>
      <xdr:colOff>47625</xdr:colOff>
      <xdr:row>14</xdr:row>
      <xdr:rowOff>95250</xdr:rowOff>
    </xdr:from>
    <xdr:to>
      <xdr:col>6</xdr:col>
      <xdr:colOff>38100</xdr:colOff>
      <xdr:row>31</xdr:row>
      <xdr:rowOff>85725</xdr:rowOff>
    </xdr:to>
    <xdr:graphicFrame macro="">
      <xdr:nvGraphicFramePr>
        <xdr:cNvPr id="257042" name="Диаграмма 2">
          <a:extLst>
            <a:ext uri="{FF2B5EF4-FFF2-40B4-BE49-F238E27FC236}">
              <a16:creationId xmlns:a16="http://schemas.microsoft.com/office/drawing/2014/main" id="{E22E24D2-E5AF-4CBF-96A7-04E06F5E6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38100</xdr:colOff>
      <xdr:row>8</xdr:row>
      <xdr:rowOff>19050</xdr:rowOff>
    </xdr:from>
    <xdr:to>
      <xdr:col>4</xdr:col>
      <xdr:colOff>161925</xdr:colOff>
      <xdr:row>24</xdr:row>
      <xdr:rowOff>19050</xdr:rowOff>
    </xdr:to>
    <xdr:graphicFrame macro="">
      <xdr:nvGraphicFramePr>
        <xdr:cNvPr id="259090" name="Chart 1">
          <a:extLst>
            <a:ext uri="{FF2B5EF4-FFF2-40B4-BE49-F238E27FC236}">
              <a16:creationId xmlns:a16="http://schemas.microsoft.com/office/drawing/2014/main" id="{783CA947-A9A5-4B0C-B672-6742831E7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8</xdr:row>
      <xdr:rowOff>57150</xdr:rowOff>
    </xdr:from>
    <xdr:to>
      <xdr:col>5</xdr:col>
      <xdr:colOff>628650</xdr:colOff>
      <xdr:row>25</xdr:row>
      <xdr:rowOff>123825</xdr:rowOff>
    </xdr:to>
    <xdr:graphicFrame macro="">
      <xdr:nvGraphicFramePr>
        <xdr:cNvPr id="261138" name="Chart 3">
          <a:extLst>
            <a:ext uri="{FF2B5EF4-FFF2-40B4-BE49-F238E27FC236}">
              <a16:creationId xmlns:a16="http://schemas.microsoft.com/office/drawing/2014/main" id="{8684A453-4725-4D5D-9E52-E41CC4911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12</xdr:row>
      <xdr:rowOff>28575</xdr:rowOff>
    </xdr:from>
    <xdr:to>
      <xdr:col>6</xdr:col>
      <xdr:colOff>638175</xdr:colOff>
      <xdr:row>25</xdr:row>
      <xdr:rowOff>152400</xdr:rowOff>
    </xdr:to>
    <xdr:graphicFrame macro="">
      <xdr:nvGraphicFramePr>
        <xdr:cNvPr id="263186" name="Chart 1">
          <a:extLst>
            <a:ext uri="{FF2B5EF4-FFF2-40B4-BE49-F238E27FC236}">
              <a16:creationId xmlns:a16="http://schemas.microsoft.com/office/drawing/2014/main" id="{EF79B2A4-1898-4B6D-8150-46CB0FC69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0</xdr:colOff>
      <xdr:row>7</xdr:row>
      <xdr:rowOff>28575</xdr:rowOff>
    </xdr:from>
    <xdr:to>
      <xdr:col>3</xdr:col>
      <xdr:colOff>95250</xdr:colOff>
      <xdr:row>21</xdr:row>
      <xdr:rowOff>104775</xdr:rowOff>
    </xdr:to>
    <xdr:graphicFrame macro="">
      <xdr:nvGraphicFramePr>
        <xdr:cNvPr id="265234" name="Chart 2">
          <a:extLst>
            <a:ext uri="{FF2B5EF4-FFF2-40B4-BE49-F238E27FC236}">
              <a16:creationId xmlns:a16="http://schemas.microsoft.com/office/drawing/2014/main" id="{1051FDA8-67BB-4378-A343-D9AFD4499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0</xdr:colOff>
      <xdr:row>9</xdr:row>
      <xdr:rowOff>47625</xdr:rowOff>
    </xdr:from>
    <xdr:to>
      <xdr:col>5</xdr:col>
      <xdr:colOff>561975</xdr:colOff>
      <xdr:row>29</xdr:row>
      <xdr:rowOff>28575</xdr:rowOff>
    </xdr:to>
    <xdr:graphicFrame macro="">
      <xdr:nvGraphicFramePr>
        <xdr:cNvPr id="267282" name="Chart 1">
          <a:extLst>
            <a:ext uri="{FF2B5EF4-FFF2-40B4-BE49-F238E27FC236}">
              <a16:creationId xmlns:a16="http://schemas.microsoft.com/office/drawing/2014/main" id="{7F795A23-73A1-4C72-921C-8A062E7C1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22</xdr:row>
      <xdr:rowOff>76200</xdr:rowOff>
    </xdr:from>
    <xdr:to>
      <xdr:col>3</xdr:col>
      <xdr:colOff>571500</xdr:colOff>
      <xdr:row>38</xdr:row>
      <xdr:rowOff>57150</xdr:rowOff>
    </xdr:to>
    <xdr:graphicFrame macro="">
      <xdr:nvGraphicFramePr>
        <xdr:cNvPr id="269330" name="Chart 1">
          <a:extLst>
            <a:ext uri="{FF2B5EF4-FFF2-40B4-BE49-F238E27FC236}">
              <a16:creationId xmlns:a16="http://schemas.microsoft.com/office/drawing/2014/main" id="{6BD648BA-79B8-447F-A30D-8553D5017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552450</xdr:colOff>
      <xdr:row>17</xdr:row>
      <xdr:rowOff>133350</xdr:rowOff>
    </xdr:from>
    <xdr:to>
      <xdr:col>6</xdr:col>
      <xdr:colOff>190500</xdr:colOff>
      <xdr:row>29</xdr:row>
      <xdr:rowOff>38100</xdr:rowOff>
    </xdr:to>
    <xdr:graphicFrame macro="">
      <xdr:nvGraphicFramePr>
        <xdr:cNvPr id="271378" name="Chart 1">
          <a:extLst>
            <a:ext uri="{FF2B5EF4-FFF2-40B4-BE49-F238E27FC236}">
              <a16:creationId xmlns:a16="http://schemas.microsoft.com/office/drawing/2014/main" id="{CDEED3D0-974B-457F-BE6C-50E2E874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28575</xdr:colOff>
      <xdr:row>6</xdr:row>
      <xdr:rowOff>9525</xdr:rowOff>
    </xdr:from>
    <xdr:to>
      <xdr:col>13</xdr:col>
      <xdr:colOff>190500</xdr:colOff>
      <xdr:row>20</xdr:row>
      <xdr:rowOff>9525</xdr:rowOff>
    </xdr:to>
    <xdr:graphicFrame macro="">
      <xdr:nvGraphicFramePr>
        <xdr:cNvPr id="353298" name="Chart 1">
          <a:extLst>
            <a:ext uri="{FF2B5EF4-FFF2-40B4-BE49-F238E27FC236}">
              <a16:creationId xmlns:a16="http://schemas.microsoft.com/office/drawing/2014/main" id="{04E9DFC7-D86A-40E1-8133-FC1984053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xdr:wsDr xmlns:xdr="http://schemas.openxmlformats.org/drawingml/2006/spreadsheetDrawing" xmlns:a="http://schemas.openxmlformats.org/drawingml/2006/main">
  <xdr:twoCellAnchor>
    <xdr:from>
      <xdr:col>1</xdr:col>
      <xdr:colOff>28575</xdr:colOff>
      <xdr:row>12</xdr:row>
      <xdr:rowOff>152400</xdr:rowOff>
    </xdr:from>
    <xdr:to>
      <xdr:col>7</xdr:col>
      <xdr:colOff>476250</xdr:colOff>
      <xdr:row>35</xdr:row>
      <xdr:rowOff>95250</xdr:rowOff>
    </xdr:to>
    <xdr:graphicFrame macro="">
      <xdr:nvGraphicFramePr>
        <xdr:cNvPr id="273426" name="Chart 2">
          <a:extLst>
            <a:ext uri="{FF2B5EF4-FFF2-40B4-BE49-F238E27FC236}">
              <a16:creationId xmlns:a16="http://schemas.microsoft.com/office/drawing/2014/main" id="{89BF8E73-BE21-4D71-8B97-D9ADC8676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1</xdr:col>
      <xdr:colOff>114300</xdr:colOff>
      <xdr:row>9</xdr:row>
      <xdr:rowOff>142875</xdr:rowOff>
    </xdr:from>
    <xdr:to>
      <xdr:col>7</xdr:col>
      <xdr:colOff>28575</xdr:colOff>
      <xdr:row>24</xdr:row>
      <xdr:rowOff>142875</xdr:rowOff>
    </xdr:to>
    <xdr:graphicFrame macro="">
      <xdr:nvGraphicFramePr>
        <xdr:cNvPr id="275474" name="Диаграмма 4">
          <a:extLst>
            <a:ext uri="{FF2B5EF4-FFF2-40B4-BE49-F238E27FC236}">
              <a16:creationId xmlns:a16="http://schemas.microsoft.com/office/drawing/2014/main" id="{08072E31-18CE-4547-87F5-8216267BB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xdr:wsDr xmlns:xdr="http://schemas.openxmlformats.org/drawingml/2006/spreadsheetDrawing" xmlns:a="http://schemas.openxmlformats.org/drawingml/2006/main">
  <xdr:twoCellAnchor>
    <xdr:from>
      <xdr:col>1</xdr:col>
      <xdr:colOff>190500</xdr:colOff>
      <xdr:row>10</xdr:row>
      <xdr:rowOff>38100</xdr:rowOff>
    </xdr:from>
    <xdr:to>
      <xdr:col>4</xdr:col>
      <xdr:colOff>581025</xdr:colOff>
      <xdr:row>27</xdr:row>
      <xdr:rowOff>28575</xdr:rowOff>
    </xdr:to>
    <xdr:graphicFrame macro="">
      <xdr:nvGraphicFramePr>
        <xdr:cNvPr id="277522" name="Диаграмма 5">
          <a:extLst>
            <a:ext uri="{FF2B5EF4-FFF2-40B4-BE49-F238E27FC236}">
              <a16:creationId xmlns:a16="http://schemas.microsoft.com/office/drawing/2014/main" id="{3A45DC23-846C-47E6-AEA6-DAAEC49D8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1</xdr:col>
      <xdr:colOff>19050</xdr:colOff>
      <xdr:row>21</xdr:row>
      <xdr:rowOff>28575</xdr:rowOff>
    </xdr:from>
    <xdr:to>
      <xdr:col>4</xdr:col>
      <xdr:colOff>85725</xdr:colOff>
      <xdr:row>36</xdr:row>
      <xdr:rowOff>66675</xdr:rowOff>
    </xdr:to>
    <xdr:graphicFrame macro="">
      <xdr:nvGraphicFramePr>
        <xdr:cNvPr id="279570" name="Chart 1">
          <a:extLst>
            <a:ext uri="{FF2B5EF4-FFF2-40B4-BE49-F238E27FC236}">
              <a16:creationId xmlns:a16="http://schemas.microsoft.com/office/drawing/2014/main" id="{9B18FC6C-7AFF-431A-B0BD-A56713099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1</xdr:col>
      <xdr:colOff>19050</xdr:colOff>
      <xdr:row>9</xdr:row>
      <xdr:rowOff>76200</xdr:rowOff>
    </xdr:from>
    <xdr:to>
      <xdr:col>6</xdr:col>
      <xdr:colOff>171450</xdr:colOff>
      <xdr:row>29</xdr:row>
      <xdr:rowOff>114300</xdr:rowOff>
    </xdr:to>
    <xdr:graphicFrame macro="">
      <xdr:nvGraphicFramePr>
        <xdr:cNvPr id="281618" name="Диаграмма 1">
          <a:extLst>
            <a:ext uri="{FF2B5EF4-FFF2-40B4-BE49-F238E27FC236}">
              <a16:creationId xmlns:a16="http://schemas.microsoft.com/office/drawing/2014/main" id="{2DFC54E7-2891-4F94-A5CA-33EE63589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38100</xdr:colOff>
      <xdr:row>22</xdr:row>
      <xdr:rowOff>123825</xdr:rowOff>
    </xdr:to>
    <xdr:graphicFrame macro="">
      <xdr:nvGraphicFramePr>
        <xdr:cNvPr id="283666" name="Chart 1">
          <a:extLst>
            <a:ext uri="{FF2B5EF4-FFF2-40B4-BE49-F238E27FC236}">
              <a16:creationId xmlns:a16="http://schemas.microsoft.com/office/drawing/2014/main" id="{5C29A51F-8D96-4734-A318-A22698DC3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3</xdr:col>
      <xdr:colOff>904875</xdr:colOff>
      <xdr:row>18</xdr:row>
      <xdr:rowOff>85725</xdr:rowOff>
    </xdr:from>
    <xdr:to>
      <xdr:col>7</xdr:col>
      <xdr:colOff>762000</xdr:colOff>
      <xdr:row>34</xdr:row>
      <xdr:rowOff>133350</xdr:rowOff>
    </xdr:to>
    <xdr:graphicFrame macro="">
      <xdr:nvGraphicFramePr>
        <xdr:cNvPr id="285731" name="Chart 2">
          <a:extLst>
            <a:ext uri="{FF2B5EF4-FFF2-40B4-BE49-F238E27FC236}">
              <a16:creationId xmlns:a16="http://schemas.microsoft.com/office/drawing/2014/main" id="{242859C6-5BF0-4B57-B646-9F8A0709D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104775</xdr:rowOff>
    </xdr:from>
    <xdr:to>
      <xdr:col>3</xdr:col>
      <xdr:colOff>495300</xdr:colOff>
      <xdr:row>33</xdr:row>
      <xdr:rowOff>152400</xdr:rowOff>
    </xdr:to>
    <xdr:graphicFrame macro="">
      <xdr:nvGraphicFramePr>
        <xdr:cNvPr id="285732" name="Chart 3">
          <a:extLst>
            <a:ext uri="{FF2B5EF4-FFF2-40B4-BE49-F238E27FC236}">
              <a16:creationId xmlns:a16="http://schemas.microsoft.com/office/drawing/2014/main" id="{C38A9F14-6242-4BFB-AF88-220BF8077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1</xdr:col>
      <xdr:colOff>9525</xdr:colOff>
      <xdr:row>11</xdr:row>
      <xdr:rowOff>85725</xdr:rowOff>
    </xdr:from>
    <xdr:to>
      <xdr:col>3</xdr:col>
      <xdr:colOff>809625</xdr:colOff>
      <xdr:row>26</xdr:row>
      <xdr:rowOff>76200</xdr:rowOff>
    </xdr:to>
    <xdr:graphicFrame macro="">
      <xdr:nvGraphicFramePr>
        <xdr:cNvPr id="288803" name="Chart 1">
          <a:extLst>
            <a:ext uri="{FF2B5EF4-FFF2-40B4-BE49-F238E27FC236}">
              <a16:creationId xmlns:a16="http://schemas.microsoft.com/office/drawing/2014/main" id="{9276D574-6AD4-4140-9811-720CE0C6C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876300</xdr:colOff>
      <xdr:row>12</xdr:row>
      <xdr:rowOff>57150</xdr:rowOff>
    </xdr:from>
    <xdr:to>
      <xdr:col>8</xdr:col>
      <xdr:colOff>381000</xdr:colOff>
      <xdr:row>26</xdr:row>
      <xdr:rowOff>85725</xdr:rowOff>
    </xdr:to>
    <xdr:graphicFrame macro="">
      <xdr:nvGraphicFramePr>
        <xdr:cNvPr id="288804" name="Chart 2">
          <a:extLst>
            <a:ext uri="{FF2B5EF4-FFF2-40B4-BE49-F238E27FC236}">
              <a16:creationId xmlns:a16="http://schemas.microsoft.com/office/drawing/2014/main" id="{1216EE97-B38C-4D8F-8A3F-A99528785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8.xml><?xml version="1.0" encoding="utf-8"?>
<c:userShapes xmlns:c="http://schemas.openxmlformats.org/drawingml/2006/chart">
  <cdr:relSizeAnchor xmlns:cdr="http://schemas.openxmlformats.org/drawingml/2006/chartDrawing">
    <cdr:from>
      <cdr:x>0.49999</cdr:x>
      <cdr:y>0.51766</cdr:y>
    </cdr:from>
    <cdr:to>
      <cdr:x>0.51792</cdr:x>
      <cdr:y>0.55709</cdr:y>
    </cdr:to>
    <cdr:sp macro="" textlink="">
      <cdr:nvSpPr>
        <cdr:cNvPr id="2049" name="Text Box 1"/>
        <cdr:cNvSpPr txBox="1">
          <a:spLocks xmlns:a="http://schemas.openxmlformats.org/drawingml/2006/main" noChangeArrowheads="1"/>
        </cdr:cNvSpPr>
      </cdr:nvSpPr>
      <cdr:spPr bwMode="auto">
        <a:xfrm xmlns:a="http://schemas.openxmlformats.org/drawingml/2006/main">
          <a:off x="2499808" y="1536991"/>
          <a:ext cx="103013" cy="162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Arial Cyr"/>
              <a:cs typeface="Arial Cyr"/>
            </a:rPr>
            <a:t>.</a:t>
          </a:r>
        </a:p>
      </cdr:txBody>
    </cdr:sp>
  </cdr:relSizeAnchor>
</c:userShapes>
</file>

<file path=xl/drawings/drawing129.xml><?xml version="1.0" encoding="utf-8"?>
<xdr:wsDr xmlns:xdr="http://schemas.openxmlformats.org/drawingml/2006/spreadsheetDrawing" xmlns:a="http://schemas.openxmlformats.org/drawingml/2006/main">
  <xdr:twoCellAnchor>
    <xdr:from>
      <xdr:col>1</xdr:col>
      <xdr:colOff>19050</xdr:colOff>
      <xdr:row>9</xdr:row>
      <xdr:rowOff>57150</xdr:rowOff>
    </xdr:from>
    <xdr:to>
      <xdr:col>4</xdr:col>
      <xdr:colOff>133350</xdr:colOff>
      <xdr:row>26</xdr:row>
      <xdr:rowOff>123825</xdr:rowOff>
    </xdr:to>
    <xdr:graphicFrame macro="">
      <xdr:nvGraphicFramePr>
        <xdr:cNvPr id="291858" name="Chart 1">
          <a:extLst>
            <a:ext uri="{FF2B5EF4-FFF2-40B4-BE49-F238E27FC236}">
              <a16:creationId xmlns:a16="http://schemas.microsoft.com/office/drawing/2014/main" id="{361147B5-9EB9-49DC-BCF4-F92E6D202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581025</xdr:colOff>
      <xdr:row>12</xdr:row>
      <xdr:rowOff>76200</xdr:rowOff>
    </xdr:from>
    <xdr:to>
      <xdr:col>5</xdr:col>
      <xdr:colOff>9525</xdr:colOff>
      <xdr:row>22</xdr:row>
      <xdr:rowOff>114300</xdr:rowOff>
    </xdr:to>
    <xdr:graphicFrame macro="">
      <xdr:nvGraphicFramePr>
        <xdr:cNvPr id="354322" name="Chart 1">
          <a:extLst>
            <a:ext uri="{FF2B5EF4-FFF2-40B4-BE49-F238E27FC236}">
              <a16:creationId xmlns:a16="http://schemas.microsoft.com/office/drawing/2014/main" id="{71EEE0A9-C07E-427D-B079-6B43EF2F2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xdr:wsDr xmlns:xdr="http://schemas.openxmlformats.org/drawingml/2006/spreadsheetDrawing" xmlns:a="http://schemas.openxmlformats.org/drawingml/2006/main">
  <xdr:twoCellAnchor>
    <xdr:from>
      <xdr:col>1</xdr:col>
      <xdr:colOff>19050</xdr:colOff>
      <xdr:row>8</xdr:row>
      <xdr:rowOff>57150</xdr:rowOff>
    </xdr:from>
    <xdr:to>
      <xdr:col>9</xdr:col>
      <xdr:colOff>47625</xdr:colOff>
      <xdr:row>21</xdr:row>
      <xdr:rowOff>104775</xdr:rowOff>
    </xdr:to>
    <xdr:graphicFrame macro="">
      <xdr:nvGraphicFramePr>
        <xdr:cNvPr id="293906" name="Chart 1">
          <a:extLst>
            <a:ext uri="{FF2B5EF4-FFF2-40B4-BE49-F238E27FC236}">
              <a16:creationId xmlns:a16="http://schemas.microsoft.com/office/drawing/2014/main" id="{2A785720-C808-4033-A671-BD619C489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1.xml><?xml version="1.0" encoding="utf-8"?>
<xdr:wsDr xmlns:xdr="http://schemas.openxmlformats.org/drawingml/2006/spreadsheetDrawing" xmlns:a="http://schemas.openxmlformats.org/drawingml/2006/main">
  <xdr:twoCellAnchor>
    <xdr:from>
      <xdr:col>1</xdr:col>
      <xdr:colOff>0</xdr:colOff>
      <xdr:row>10</xdr:row>
      <xdr:rowOff>38100</xdr:rowOff>
    </xdr:from>
    <xdr:to>
      <xdr:col>4</xdr:col>
      <xdr:colOff>342900</xdr:colOff>
      <xdr:row>27</xdr:row>
      <xdr:rowOff>19050</xdr:rowOff>
    </xdr:to>
    <xdr:graphicFrame macro="">
      <xdr:nvGraphicFramePr>
        <xdr:cNvPr id="295954" name="Chart 1">
          <a:extLst>
            <a:ext uri="{FF2B5EF4-FFF2-40B4-BE49-F238E27FC236}">
              <a16:creationId xmlns:a16="http://schemas.microsoft.com/office/drawing/2014/main" id="{C910D0CA-9E03-4FC0-B273-4A659C2F4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xdr:wsDr xmlns:xdr="http://schemas.openxmlformats.org/drawingml/2006/spreadsheetDrawing" xmlns:a="http://schemas.openxmlformats.org/drawingml/2006/main">
  <xdr:twoCellAnchor>
    <xdr:from>
      <xdr:col>1</xdr:col>
      <xdr:colOff>28575</xdr:colOff>
      <xdr:row>8</xdr:row>
      <xdr:rowOff>57150</xdr:rowOff>
    </xdr:from>
    <xdr:to>
      <xdr:col>3</xdr:col>
      <xdr:colOff>704850</xdr:colOff>
      <xdr:row>23</xdr:row>
      <xdr:rowOff>76200</xdr:rowOff>
    </xdr:to>
    <xdr:graphicFrame macro="">
      <xdr:nvGraphicFramePr>
        <xdr:cNvPr id="298002" name="Chart 1">
          <a:extLst>
            <a:ext uri="{FF2B5EF4-FFF2-40B4-BE49-F238E27FC236}">
              <a16:creationId xmlns:a16="http://schemas.microsoft.com/office/drawing/2014/main" id="{413D981E-6ADF-443E-9CE6-352496261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3.xml><?xml version="1.0" encoding="utf-8"?>
<xdr:wsDr xmlns:xdr="http://schemas.openxmlformats.org/drawingml/2006/spreadsheetDrawing" xmlns:a="http://schemas.openxmlformats.org/drawingml/2006/main">
  <xdr:twoCellAnchor>
    <xdr:from>
      <xdr:col>1</xdr:col>
      <xdr:colOff>9525</xdr:colOff>
      <xdr:row>8</xdr:row>
      <xdr:rowOff>152400</xdr:rowOff>
    </xdr:from>
    <xdr:to>
      <xdr:col>3</xdr:col>
      <xdr:colOff>866775</xdr:colOff>
      <xdr:row>19</xdr:row>
      <xdr:rowOff>133350</xdr:rowOff>
    </xdr:to>
    <xdr:graphicFrame macro="">
      <xdr:nvGraphicFramePr>
        <xdr:cNvPr id="300067" name="Chart 1">
          <a:extLst>
            <a:ext uri="{FF2B5EF4-FFF2-40B4-BE49-F238E27FC236}">
              <a16:creationId xmlns:a16="http://schemas.microsoft.com/office/drawing/2014/main" id="{C0E5C143-0A5B-44D0-B9E3-019140954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971550</xdr:colOff>
      <xdr:row>8</xdr:row>
      <xdr:rowOff>66675</xdr:rowOff>
    </xdr:from>
    <xdr:to>
      <xdr:col>6</xdr:col>
      <xdr:colOff>419100</xdr:colOff>
      <xdr:row>19</xdr:row>
      <xdr:rowOff>9525</xdr:rowOff>
    </xdr:to>
    <xdr:graphicFrame macro="">
      <xdr:nvGraphicFramePr>
        <xdr:cNvPr id="300068" name="Chart 2">
          <a:extLst>
            <a:ext uri="{FF2B5EF4-FFF2-40B4-BE49-F238E27FC236}">
              <a16:creationId xmlns:a16="http://schemas.microsoft.com/office/drawing/2014/main" id="{8F6F0D5E-6C5F-4FFF-87A7-83A25564F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4.xml><?xml version="1.0" encoding="utf-8"?>
<xdr:wsDr xmlns:xdr="http://schemas.openxmlformats.org/drawingml/2006/spreadsheetDrawing" xmlns:a="http://schemas.openxmlformats.org/drawingml/2006/main">
  <xdr:twoCellAnchor>
    <xdr:from>
      <xdr:col>1</xdr:col>
      <xdr:colOff>28575</xdr:colOff>
      <xdr:row>8</xdr:row>
      <xdr:rowOff>9525</xdr:rowOff>
    </xdr:from>
    <xdr:to>
      <xdr:col>4</xdr:col>
      <xdr:colOff>323850</xdr:colOff>
      <xdr:row>25</xdr:row>
      <xdr:rowOff>152400</xdr:rowOff>
    </xdr:to>
    <xdr:graphicFrame macro="">
      <xdr:nvGraphicFramePr>
        <xdr:cNvPr id="303122" name="Chart 1">
          <a:extLst>
            <a:ext uri="{FF2B5EF4-FFF2-40B4-BE49-F238E27FC236}">
              <a16:creationId xmlns:a16="http://schemas.microsoft.com/office/drawing/2014/main" id="{CE507038-EE2D-484D-9949-1A565AEB1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5.xml><?xml version="1.0" encoding="utf-8"?>
<xdr:wsDr xmlns:xdr="http://schemas.openxmlformats.org/drawingml/2006/spreadsheetDrawing" xmlns:a="http://schemas.openxmlformats.org/drawingml/2006/main">
  <xdr:twoCellAnchor>
    <xdr:from>
      <xdr:col>1</xdr:col>
      <xdr:colOff>38100</xdr:colOff>
      <xdr:row>15</xdr:row>
      <xdr:rowOff>19050</xdr:rowOff>
    </xdr:from>
    <xdr:to>
      <xdr:col>6</xdr:col>
      <xdr:colOff>85725</xdr:colOff>
      <xdr:row>32</xdr:row>
      <xdr:rowOff>114300</xdr:rowOff>
    </xdr:to>
    <xdr:graphicFrame macro="">
      <xdr:nvGraphicFramePr>
        <xdr:cNvPr id="305170" name="Chart 1">
          <a:extLst>
            <a:ext uri="{FF2B5EF4-FFF2-40B4-BE49-F238E27FC236}">
              <a16:creationId xmlns:a16="http://schemas.microsoft.com/office/drawing/2014/main" id="{A436A987-651A-4D48-8EBE-2D8DF4517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306211" name="Chart 1">
          <a:extLst>
            <a:ext uri="{FF2B5EF4-FFF2-40B4-BE49-F238E27FC236}">
              <a16:creationId xmlns:a16="http://schemas.microsoft.com/office/drawing/2014/main" id="{02A54479-EA64-4193-BD60-600A5C6427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06212" name="Chart 2">
          <a:extLst>
            <a:ext uri="{FF2B5EF4-FFF2-40B4-BE49-F238E27FC236}">
              <a16:creationId xmlns:a16="http://schemas.microsoft.com/office/drawing/2014/main" id="{52EDB70F-4D2E-4A89-A54A-89D82D9D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7.xml><?xml version="1.0" encoding="utf-8"?>
<xdr:wsDr xmlns:xdr="http://schemas.openxmlformats.org/drawingml/2006/spreadsheetDrawing" xmlns:a="http://schemas.openxmlformats.org/drawingml/2006/main">
  <xdr:twoCellAnchor>
    <xdr:from>
      <xdr:col>0</xdr:col>
      <xdr:colOff>190500</xdr:colOff>
      <xdr:row>28</xdr:row>
      <xdr:rowOff>0</xdr:rowOff>
    </xdr:from>
    <xdr:to>
      <xdr:col>5</xdr:col>
      <xdr:colOff>9525</xdr:colOff>
      <xdr:row>28</xdr:row>
      <xdr:rowOff>0</xdr:rowOff>
    </xdr:to>
    <xdr:graphicFrame macro="">
      <xdr:nvGraphicFramePr>
        <xdr:cNvPr id="307252" name="Chart 1">
          <a:extLst>
            <a:ext uri="{FF2B5EF4-FFF2-40B4-BE49-F238E27FC236}">
              <a16:creationId xmlns:a16="http://schemas.microsoft.com/office/drawing/2014/main" id="{3944E194-8EB8-4266-976A-BF0F5BCAF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28</xdr:row>
      <xdr:rowOff>0</xdr:rowOff>
    </xdr:from>
    <xdr:to>
      <xdr:col>8</xdr:col>
      <xdr:colOff>0</xdr:colOff>
      <xdr:row>28</xdr:row>
      <xdr:rowOff>0</xdr:rowOff>
    </xdr:to>
    <xdr:graphicFrame macro="">
      <xdr:nvGraphicFramePr>
        <xdr:cNvPr id="307253" name="Chart 2">
          <a:extLst>
            <a:ext uri="{FF2B5EF4-FFF2-40B4-BE49-F238E27FC236}">
              <a16:creationId xmlns:a16="http://schemas.microsoft.com/office/drawing/2014/main" id="{CE357A4B-5C3F-4DCE-9085-E7CE04487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13</xdr:row>
      <xdr:rowOff>38100</xdr:rowOff>
    </xdr:from>
    <xdr:to>
      <xdr:col>4</xdr:col>
      <xdr:colOff>504825</xdr:colOff>
      <xdr:row>26</xdr:row>
      <xdr:rowOff>133350</xdr:rowOff>
    </xdr:to>
    <xdr:graphicFrame macro="">
      <xdr:nvGraphicFramePr>
        <xdr:cNvPr id="307254" name="Chart 3">
          <a:extLst>
            <a:ext uri="{FF2B5EF4-FFF2-40B4-BE49-F238E27FC236}">
              <a16:creationId xmlns:a16="http://schemas.microsoft.com/office/drawing/2014/main" id="{31C8E1AB-D284-4C1D-B160-CFDB3EBEF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8.xml><?xml version="1.0" encoding="utf-8"?>
<xdr:wsDr xmlns:xdr="http://schemas.openxmlformats.org/drawingml/2006/spreadsheetDrawing" xmlns:a="http://schemas.openxmlformats.org/drawingml/2006/main">
  <xdr:twoCellAnchor>
    <xdr:from>
      <xdr:col>0</xdr:col>
      <xdr:colOff>590550</xdr:colOff>
      <xdr:row>14</xdr:row>
      <xdr:rowOff>9525</xdr:rowOff>
    </xdr:from>
    <xdr:to>
      <xdr:col>3</xdr:col>
      <xdr:colOff>238125</xdr:colOff>
      <xdr:row>26</xdr:row>
      <xdr:rowOff>123825</xdr:rowOff>
    </xdr:to>
    <xdr:graphicFrame macro="">
      <xdr:nvGraphicFramePr>
        <xdr:cNvPr id="308259" name="Chart 1">
          <a:extLst>
            <a:ext uri="{FF2B5EF4-FFF2-40B4-BE49-F238E27FC236}">
              <a16:creationId xmlns:a16="http://schemas.microsoft.com/office/drawing/2014/main" id="{4CAF8A7A-BDB1-414D-93CA-81A225DAF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14</xdr:row>
      <xdr:rowOff>0</xdr:rowOff>
    </xdr:from>
    <xdr:to>
      <xdr:col>9</xdr:col>
      <xdr:colOff>228600</xdr:colOff>
      <xdr:row>26</xdr:row>
      <xdr:rowOff>152400</xdr:rowOff>
    </xdr:to>
    <xdr:graphicFrame macro="">
      <xdr:nvGraphicFramePr>
        <xdr:cNvPr id="308260" name="Chart 2">
          <a:extLst>
            <a:ext uri="{FF2B5EF4-FFF2-40B4-BE49-F238E27FC236}">
              <a16:creationId xmlns:a16="http://schemas.microsoft.com/office/drawing/2014/main" id="{ACF4E788-F7A6-425C-A95C-9DB07FD40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9.xml><?xml version="1.0" encoding="utf-8"?>
<xdr:wsDr xmlns:xdr="http://schemas.openxmlformats.org/drawingml/2006/spreadsheetDrawing" xmlns:a="http://schemas.openxmlformats.org/drawingml/2006/main">
  <xdr:twoCellAnchor>
    <xdr:from>
      <xdr:col>1</xdr:col>
      <xdr:colOff>0</xdr:colOff>
      <xdr:row>10</xdr:row>
      <xdr:rowOff>114300</xdr:rowOff>
    </xdr:from>
    <xdr:to>
      <xdr:col>5</xdr:col>
      <xdr:colOff>152400</xdr:colOff>
      <xdr:row>25</xdr:row>
      <xdr:rowOff>76200</xdr:rowOff>
    </xdr:to>
    <xdr:graphicFrame macro="">
      <xdr:nvGraphicFramePr>
        <xdr:cNvPr id="309266" name="Chart 1">
          <a:extLst>
            <a:ext uri="{FF2B5EF4-FFF2-40B4-BE49-F238E27FC236}">
              <a16:creationId xmlns:a16="http://schemas.microsoft.com/office/drawing/2014/main" id="{1F5FABF4-E456-4D73-B9DC-DCDD42ED1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14</xdr:row>
      <xdr:rowOff>9525</xdr:rowOff>
    </xdr:from>
    <xdr:to>
      <xdr:col>3</xdr:col>
      <xdr:colOff>1381125</xdr:colOff>
      <xdr:row>25</xdr:row>
      <xdr:rowOff>133350</xdr:rowOff>
    </xdr:to>
    <xdr:graphicFrame macro="">
      <xdr:nvGraphicFramePr>
        <xdr:cNvPr id="356387" name="Chart 1">
          <a:extLst>
            <a:ext uri="{FF2B5EF4-FFF2-40B4-BE49-F238E27FC236}">
              <a16:creationId xmlns:a16="http://schemas.microsoft.com/office/drawing/2014/main" id="{D1C769AA-07CF-4DD6-84EC-D98BB002F2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333375</xdr:colOff>
      <xdr:row>17</xdr:row>
      <xdr:rowOff>152400</xdr:rowOff>
    </xdr:from>
    <xdr:to>
      <xdr:col>3</xdr:col>
      <xdr:colOff>885825</xdr:colOff>
      <xdr:row>18</xdr:row>
      <xdr:rowOff>104775</xdr:rowOff>
    </xdr:to>
    <xdr:sp macro="" textlink="">
      <xdr:nvSpPr>
        <xdr:cNvPr id="356388" name="Line 2">
          <a:extLst>
            <a:ext uri="{FF2B5EF4-FFF2-40B4-BE49-F238E27FC236}">
              <a16:creationId xmlns:a16="http://schemas.microsoft.com/office/drawing/2014/main" id="{BA8FF69A-BB85-4EDC-964F-D97907ECFF3F}"/>
            </a:ext>
          </a:extLst>
        </xdr:cNvPr>
        <xdr:cNvSpPr>
          <a:spLocks noChangeShapeType="1"/>
        </xdr:cNvSpPr>
      </xdr:nvSpPr>
      <xdr:spPr bwMode="auto">
        <a:xfrm>
          <a:off x="3476625" y="2914650"/>
          <a:ext cx="55245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0.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190500</xdr:colOff>
      <xdr:row>30</xdr:row>
      <xdr:rowOff>19050</xdr:rowOff>
    </xdr:to>
    <xdr:graphicFrame macro="">
      <xdr:nvGraphicFramePr>
        <xdr:cNvPr id="373778" name="Диаграмма 1">
          <a:extLst>
            <a:ext uri="{FF2B5EF4-FFF2-40B4-BE49-F238E27FC236}">
              <a16:creationId xmlns:a16="http://schemas.microsoft.com/office/drawing/2014/main" id="{4C7E08AF-6D53-45F7-9F41-3DD2364A2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1.xml><?xml version="1.0" encoding="utf-8"?>
<xdr:wsDr xmlns:xdr="http://schemas.openxmlformats.org/drawingml/2006/spreadsheetDrawing" xmlns:a="http://schemas.openxmlformats.org/drawingml/2006/main">
  <xdr:twoCellAnchor>
    <xdr:from>
      <xdr:col>1</xdr:col>
      <xdr:colOff>19050</xdr:colOff>
      <xdr:row>27</xdr:row>
      <xdr:rowOff>47625</xdr:rowOff>
    </xdr:from>
    <xdr:to>
      <xdr:col>5</xdr:col>
      <xdr:colOff>171450</xdr:colOff>
      <xdr:row>46</xdr:row>
      <xdr:rowOff>133350</xdr:rowOff>
    </xdr:to>
    <xdr:graphicFrame macro="">
      <xdr:nvGraphicFramePr>
        <xdr:cNvPr id="375826" name="Диаграмма 1">
          <a:extLst>
            <a:ext uri="{FF2B5EF4-FFF2-40B4-BE49-F238E27FC236}">
              <a16:creationId xmlns:a16="http://schemas.microsoft.com/office/drawing/2014/main" id="{3C304812-D9C0-40B6-931D-051D97EAF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2.xml><?xml version="1.0" encoding="utf-8"?>
<xdr:wsDr xmlns:xdr="http://schemas.openxmlformats.org/drawingml/2006/spreadsheetDrawing" xmlns:a="http://schemas.openxmlformats.org/drawingml/2006/main">
  <xdr:twoCellAnchor>
    <xdr:from>
      <xdr:col>1</xdr:col>
      <xdr:colOff>28575</xdr:colOff>
      <xdr:row>10</xdr:row>
      <xdr:rowOff>57150</xdr:rowOff>
    </xdr:from>
    <xdr:to>
      <xdr:col>4</xdr:col>
      <xdr:colOff>714375</xdr:colOff>
      <xdr:row>27</xdr:row>
      <xdr:rowOff>9525</xdr:rowOff>
    </xdr:to>
    <xdr:graphicFrame macro="">
      <xdr:nvGraphicFramePr>
        <xdr:cNvPr id="377874" name="Диаграмма 1">
          <a:extLst>
            <a:ext uri="{FF2B5EF4-FFF2-40B4-BE49-F238E27FC236}">
              <a16:creationId xmlns:a16="http://schemas.microsoft.com/office/drawing/2014/main" id="{3582ED18-22E7-4D63-BC19-74986104F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3.xml><?xml version="1.0" encoding="utf-8"?>
<xdr:wsDr xmlns:xdr="http://schemas.openxmlformats.org/drawingml/2006/spreadsheetDrawing" xmlns:a="http://schemas.openxmlformats.org/drawingml/2006/main">
  <xdr:twoCellAnchor>
    <xdr:from>
      <xdr:col>1</xdr:col>
      <xdr:colOff>47625</xdr:colOff>
      <xdr:row>15</xdr:row>
      <xdr:rowOff>95250</xdr:rowOff>
    </xdr:from>
    <xdr:to>
      <xdr:col>3</xdr:col>
      <xdr:colOff>247650</xdr:colOff>
      <xdr:row>37</xdr:row>
      <xdr:rowOff>104775</xdr:rowOff>
    </xdr:to>
    <xdr:graphicFrame macro="">
      <xdr:nvGraphicFramePr>
        <xdr:cNvPr id="379922" name="Диаграмма 1">
          <a:extLst>
            <a:ext uri="{FF2B5EF4-FFF2-40B4-BE49-F238E27FC236}">
              <a16:creationId xmlns:a16="http://schemas.microsoft.com/office/drawing/2014/main" id="{C3263EE3-3C26-47A1-9C4A-0FC417B9C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4.xml><?xml version="1.0" encoding="utf-8"?>
<xdr:wsDr xmlns:xdr="http://schemas.openxmlformats.org/drawingml/2006/spreadsheetDrawing" xmlns:a="http://schemas.openxmlformats.org/drawingml/2006/main">
  <xdr:twoCellAnchor>
    <xdr:from>
      <xdr:col>1</xdr:col>
      <xdr:colOff>28575</xdr:colOff>
      <xdr:row>16</xdr:row>
      <xdr:rowOff>38100</xdr:rowOff>
    </xdr:from>
    <xdr:to>
      <xdr:col>5</xdr:col>
      <xdr:colOff>266700</xdr:colOff>
      <xdr:row>44</xdr:row>
      <xdr:rowOff>123825</xdr:rowOff>
    </xdr:to>
    <xdr:graphicFrame macro="">
      <xdr:nvGraphicFramePr>
        <xdr:cNvPr id="381970" name="Диаграмма 1">
          <a:extLst>
            <a:ext uri="{FF2B5EF4-FFF2-40B4-BE49-F238E27FC236}">
              <a16:creationId xmlns:a16="http://schemas.microsoft.com/office/drawing/2014/main" id="{0D9D4031-8290-41CD-9717-1BC993E26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0.74029</cdr:x>
      <cdr:y>0.59265</cdr:y>
    </cdr:from>
    <cdr:to>
      <cdr:x>0.87373</cdr:x>
      <cdr:y>0.63066</cdr:y>
    </cdr:to>
    <cdr:sp macro="" textlink="">
      <cdr:nvSpPr>
        <cdr:cNvPr id="357377" name="Line 1"/>
        <cdr:cNvSpPr>
          <a:spLocks xmlns:a="http://schemas.openxmlformats.org/drawingml/2006/main" noChangeShapeType="1"/>
        </cdr:cNvSpPr>
      </cdr:nvSpPr>
      <cdr:spPr bwMode="auto">
        <a:xfrm xmlns:a="http://schemas.openxmlformats.org/drawingml/2006/main" flipV="1">
          <a:off x="2915337" y="1137817"/>
          <a:ext cx="524925" cy="7277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19050</xdr:colOff>
      <xdr:row>3</xdr:row>
      <xdr:rowOff>19050</xdr:rowOff>
    </xdr:from>
    <xdr:to>
      <xdr:col>14</xdr:col>
      <xdr:colOff>323850</xdr:colOff>
      <xdr:row>15</xdr:row>
      <xdr:rowOff>142875</xdr:rowOff>
    </xdr:to>
    <xdr:graphicFrame macro="">
      <xdr:nvGraphicFramePr>
        <xdr:cNvPr id="358418" name="Chart 1">
          <a:extLst>
            <a:ext uri="{FF2B5EF4-FFF2-40B4-BE49-F238E27FC236}">
              <a16:creationId xmlns:a16="http://schemas.microsoft.com/office/drawing/2014/main" id="{294627F5-B86F-4B46-81CF-5DA275700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4</xdr:row>
      <xdr:rowOff>19050</xdr:rowOff>
    </xdr:from>
    <xdr:to>
      <xdr:col>14</xdr:col>
      <xdr:colOff>514350</xdr:colOff>
      <xdr:row>20</xdr:row>
      <xdr:rowOff>123825</xdr:rowOff>
    </xdr:to>
    <xdr:graphicFrame macro="">
      <xdr:nvGraphicFramePr>
        <xdr:cNvPr id="361490" name="Chart 1">
          <a:extLst>
            <a:ext uri="{FF2B5EF4-FFF2-40B4-BE49-F238E27FC236}">
              <a16:creationId xmlns:a16="http://schemas.microsoft.com/office/drawing/2014/main" id="{7B410110-7424-4133-A2DB-8D61FB9A3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21</xdr:row>
      <xdr:rowOff>28575</xdr:rowOff>
    </xdr:from>
    <xdr:to>
      <xdr:col>6</xdr:col>
      <xdr:colOff>266700</xdr:colOff>
      <xdr:row>36</xdr:row>
      <xdr:rowOff>57150</xdr:rowOff>
    </xdr:to>
    <xdr:graphicFrame macro="">
      <xdr:nvGraphicFramePr>
        <xdr:cNvPr id="362514" name="Chart 1">
          <a:extLst>
            <a:ext uri="{FF2B5EF4-FFF2-40B4-BE49-F238E27FC236}">
              <a16:creationId xmlns:a16="http://schemas.microsoft.com/office/drawing/2014/main" id="{99BD8431-FDCC-46B7-8F29-D6056E192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9525</xdr:colOff>
      <xdr:row>2</xdr:row>
      <xdr:rowOff>152400</xdr:rowOff>
    </xdr:from>
    <xdr:to>
      <xdr:col>12</xdr:col>
      <xdr:colOff>209550</xdr:colOff>
      <xdr:row>15</xdr:row>
      <xdr:rowOff>19050</xdr:rowOff>
    </xdr:to>
    <xdr:graphicFrame macro="">
      <xdr:nvGraphicFramePr>
        <xdr:cNvPr id="363538" name="Chart 1">
          <a:extLst>
            <a:ext uri="{FF2B5EF4-FFF2-40B4-BE49-F238E27FC236}">
              <a16:creationId xmlns:a16="http://schemas.microsoft.com/office/drawing/2014/main" id="{441A5BFB-6773-47DB-B9DA-9B43A712C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485775</xdr:colOff>
      <xdr:row>0</xdr:row>
      <xdr:rowOff>0</xdr:rowOff>
    </xdr:from>
    <xdr:to>
      <xdr:col>13</xdr:col>
      <xdr:colOff>276225</xdr:colOff>
      <xdr:row>0</xdr:row>
      <xdr:rowOff>0</xdr:rowOff>
    </xdr:to>
    <xdr:graphicFrame macro="">
      <xdr:nvGraphicFramePr>
        <xdr:cNvPr id="343075" name="Chart 1">
          <a:extLst>
            <a:ext uri="{FF2B5EF4-FFF2-40B4-BE49-F238E27FC236}">
              <a16:creationId xmlns:a16="http://schemas.microsoft.com/office/drawing/2014/main" id="{0352C7E1-1944-45DF-8B49-810328F4A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4</xdr:row>
      <xdr:rowOff>57150</xdr:rowOff>
    </xdr:from>
    <xdr:to>
      <xdr:col>11</xdr:col>
      <xdr:colOff>276225</xdr:colOff>
      <xdr:row>15</xdr:row>
      <xdr:rowOff>133350</xdr:rowOff>
    </xdr:to>
    <xdr:graphicFrame macro="">
      <xdr:nvGraphicFramePr>
        <xdr:cNvPr id="343076" name="Chart 2">
          <a:extLst>
            <a:ext uri="{FF2B5EF4-FFF2-40B4-BE49-F238E27FC236}">
              <a16:creationId xmlns:a16="http://schemas.microsoft.com/office/drawing/2014/main" id="{74FDF8D1-BF90-4FCA-95A4-43E35E6A0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10</xdr:row>
      <xdr:rowOff>28575</xdr:rowOff>
    </xdr:from>
    <xdr:to>
      <xdr:col>6</xdr:col>
      <xdr:colOff>114300</xdr:colOff>
      <xdr:row>30</xdr:row>
      <xdr:rowOff>47625</xdr:rowOff>
    </xdr:to>
    <xdr:graphicFrame macro="">
      <xdr:nvGraphicFramePr>
        <xdr:cNvPr id="364562" name="Chart 1">
          <a:extLst>
            <a:ext uri="{FF2B5EF4-FFF2-40B4-BE49-F238E27FC236}">
              <a16:creationId xmlns:a16="http://schemas.microsoft.com/office/drawing/2014/main" id="{C472E11F-F4DE-45F6-8D51-FF1C5CBAB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14</xdr:row>
      <xdr:rowOff>0</xdr:rowOff>
    </xdr:from>
    <xdr:to>
      <xdr:col>4</xdr:col>
      <xdr:colOff>571500</xdr:colOff>
      <xdr:row>28</xdr:row>
      <xdr:rowOff>152400</xdr:rowOff>
    </xdr:to>
    <xdr:graphicFrame macro="">
      <xdr:nvGraphicFramePr>
        <xdr:cNvPr id="365586" name="Chart 1">
          <a:extLst>
            <a:ext uri="{FF2B5EF4-FFF2-40B4-BE49-F238E27FC236}">
              <a16:creationId xmlns:a16="http://schemas.microsoft.com/office/drawing/2014/main" id="{F65DBA9A-312D-4977-9C8D-615004365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47625</xdr:colOff>
      <xdr:row>12</xdr:row>
      <xdr:rowOff>76200</xdr:rowOff>
    </xdr:from>
    <xdr:to>
      <xdr:col>3</xdr:col>
      <xdr:colOff>200025</xdr:colOff>
      <xdr:row>28</xdr:row>
      <xdr:rowOff>38100</xdr:rowOff>
    </xdr:to>
    <xdr:graphicFrame macro="">
      <xdr:nvGraphicFramePr>
        <xdr:cNvPr id="366610" name="Chart 1">
          <a:extLst>
            <a:ext uri="{FF2B5EF4-FFF2-40B4-BE49-F238E27FC236}">
              <a16:creationId xmlns:a16="http://schemas.microsoft.com/office/drawing/2014/main" id="{7909A4B7-F0AC-4A30-AA87-13F57F180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15</xdr:row>
      <xdr:rowOff>19050</xdr:rowOff>
    </xdr:from>
    <xdr:to>
      <xdr:col>6</xdr:col>
      <xdr:colOff>533400</xdr:colOff>
      <xdr:row>32</xdr:row>
      <xdr:rowOff>152400</xdr:rowOff>
    </xdr:to>
    <xdr:graphicFrame macro="">
      <xdr:nvGraphicFramePr>
        <xdr:cNvPr id="367673" name="Диаграмма 57">
          <a:extLst>
            <a:ext uri="{FF2B5EF4-FFF2-40B4-BE49-F238E27FC236}">
              <a16:creationId xmlns:a16="http://schemas.microsoft.com/office/drawing/2014/main" id="{7CC21976-0A81-4C8A-898E-A18085E99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15</xdr:row>
      <xdr:rowOff>9525</xdr:rowOff>
    </xdr:from>
    <xdr:to>
      <xdr:col>6</xdr:col>
      <xdr:colOff>447675</xdr:colOff>
      <xdr:row>32</xdr:row>
      <xdr:rowOff>85725</xdr:rowOff>
    </xdr:to>
    <xdr:graphicFrame macro="">
      <xdr:nvGraphicFramePr>
        <xdr:cNvPr id="368658" name="Chart 1">
          <a:extLst>
            <a:ext uri="{FF2B5EF4-FFF2-40B4-BE49-F238E27FC236}">
              <a16:creationId xmlns:a16="http://schemas.microsoft.com/office/drawing/2014/main" id="{5F4808F3-C9FD-46A9-B449-CADCB08F6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3</xdr:row>
      <xdr:rowOff>19050</xdr:rowOff>
    </xdr:from>
    <xdr:to>
      <xdr:col>12</xdr:col>
      <xdr:colOff>114300</xdr:colOff>
      <xdr:row>16</xdr:row>
      <xdr:rowOff>104775</xdr:rowOff>
    </xdr:to>
    <xdr:graphicFrame macro="">
      <xdr:nvGraphicFramePr>
        <xdr:cNvPr id="384018" name="Chart 1">
          <a:extLst>
            <a:ext uri="{FF2B5EF4-FFF2-40B4-BE49-F238E27FC236}">
              <a16:creationId xmlns:a16="http://schemas.microsoft.com/office/drawing/2014/main" id="{A059E7C6-A925-450B-B730-8ED5575B4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7</xdr:col>
      <xdr:colOff>247650</xdr:colOff>
      <xdr:row>29</xdr:row>
      <xdr:rowOff>47625</xdr:rowOff>
    </xdr:to>
    <xdr:graphicFrame macro="">
      <xdr:nvGraphicFramePr>
        <xdr:cNvPr id="369682" name="Chart 1">
          <a:extLst>
            <a:ext uri="{FF2B5EF4-FFF2-40B4-BE49-F238E27FC236}">
              <a16:creationId xmlns:a16="http://schemas.microsoft.com/office/drawing/2014/main" id="{ACD416AE-22D8-4937-AD47-826092E0E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9</xdr:row>
      <xdr:rowOff>0</xdr:rowOff>
    </xdr:from>
    <xdr:to>
      <xdr:col>6</xdr:col>
      <xdr:colOff>228600</xdr:colOff>
      <xdr:row>25</xdr:row>
      <xdr:rowOff>57150</xdr:rowOff>
    </xdr:to>
    <xdr:graphicFrame macro="">
      <xdr:nvGraphicFramePr>
        <xdr:cNvPr id="371730" name="Chart 1">
          <a:extLst>
            <a:ext uri="{FF2B5EF4-FFF2-40B4-BE49-F238E27FC236}">
              <a16:creationId xmlns:a16="http://schemas.microsoft.com/office/drawing/2014/main" id="{72802555-F673-4687-B056-587CAD7D5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57150</xdr:colOff>
      <xdr:row>13</xdr:row>
      <xdr:rowOff>19050</xdr:rowOff>
    </xdr:from>
    <xdr:to>
      <xdr:col>7</xdr:col>
      <xdr:colOff>19050</xdr:colOff>
      <xdr:row>34</xdr:row>
      <xdr:rowOff>0</xdr:rowOff>
    </xdr:to>
    <xdr:graphicFrame macro="">
      <xdr:nvGraphicFramePr>
        <xdr:cNvPr id="370706" name="Chart 1">
          <a:extLst>
            <a:ext uri="{FF2B5EF4-FFF2-40B4-BE49-F238E27FC236}">
              <a16:creationId xmlns:a16="http://schemas.microsoft.com/office/drawing/2014/main" id="{0E007348-AFC1-4249-AD9B-D07370A80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266700</xdr:colOff>
      <xdr:row>25</xdr:row>
      <xdr:rowOff>76200</xdr:rowOff>
    </xdr:to>
    <xdr:graphicFrame macro="">
      <xdr:nvGraphicFramePr>
        <xdr:cNvPr id="372754" name="Chart 1">
          <a:extLst>
            <a:ext uri="{FF2B5EF4-FFF2-40B4-BE49-F238E27FC236}">
              <a16:creationId xmlns:a16="http://schemas.microsoft.com/office/drawing/2014/main" id="{2BF82FAA-4CCD-4B48-A4DE-77D83451E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5</xdr:row>
      <xdr:rowOff>9525</xdr:rowOff>
    </xdr:from>
    <xdr:to>
      <xdr:col>10</xdr:col>
      <xdr:colOff>571500</xdr:colOff>
      <xdr:row>17</xdr:row>
      <xdr:rowOff>66675</xdr:rowOff>
    </xdr:to>
    <xdr:graphicFrame macro="">
      <xdr:nvGraphicFramePr>
        <xdr:cNvPr id="345123" name="Chart 1">
          <a:extLst>
            <a:ext uri="{FF2B5EF4-FFF2-40B4-BE49-F238E27FC236}">
              <a16:creationId xmlns:a16="http://schemas.microsoft.com/office/drawing/2014/main" id="{D29B8A43-9D7A-4668-AEEB-D01574786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5</xdr:row>
      <xdr:rowOff>66675</xdr:rowOff>
    </xdr:from>
    <xdr:to>
      <xdr:col>15</xdr:col>
      <xdr:colOff>504825</xdr:colOff>
      <xdr:row>17</xdr:row>
      <xdr:rowOff>114300</xdr:rowOff>
    </xdr:to>
    <xdr:graphicFrame macro="">
      <xdr:nvGraphicFramePr>
        <xdr:cNvPr id="345124" name="Chart 2">
          <a:extLst>
            <a:ext uri="{FF2B5EF4-FFF2-40B4-BE49-F238E27FC236}">
              <a16:creationId xmlns:a16="http://schemas.microsoft.com/office/drawing/2014/main" id="{B30DCB8C-5A35-451A-9EE4-17C9CFEDA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10</xdr:row>
      <xdr:rowOff>76200</xdr:rowOff>
    </xdr:from>
    <xdr:to>
      <xdr:col>5</xdr:col>
      <xdr:colOff>342900</xdr:colOff>
      <xdr:row>24</xdr:row>
      <xdr:rowOff>123825</xdr:rowOff>
    </xdr:to>
    <xdr:graphicFrame macro="">
      <xdr:nvGraphicFramePr>
        <xdr:cNvPr id="1043" name="Chart 1">
          <a:extLst>
            <a:ext uri="{FF2B5EF4-FFF2-40B4-BE49-F238E27FC236}">
              <a16:creationId xmlns:a16="http://schemas.microsoft.com/office/drawing/2014/main" id="{C3F19582-EFA6-4DD4-98F1-9CA74A26B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600075</xdr:colOff>
      <xdr:row>12</xdr:row>
      <xdr:rowOff>123825</xdr:rowOff>
    </xdr:from>
    <xdr:to>
      <xdr:col>5</xdr:col>
      <xdr:colOff>276225</xdr:colOff>
      <xdr:row>30</xdr:row>
      <xdr:rowOff>0</xdr:rowOff>
    </xdr:to>
    <xdr:graphicFrame macro="">
      <xdr:nvGraphicFramePr>
        <xdr:cNvPr id="3109" name="Chart 3">
          <a:extLst>
            <a:ext uri="{FF2B5EF4-FFF2-40B4-BE49-F238E27FC236}">
              <a16:creationId xmlns:a16="http://schemas.microsoft.com/office/drawing/2014/main" id="{E78F9F24-9DFF-48B1-91DD-77A2BCC56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42</xdr:row>
      <xdr:rowOff>19050</xdr:rowOff>
    </xdr:from>
    <xdr:to>
      <xdr:col>5</xdr:col>
      <xdr:colOff>295275</xdr:colOff>
      <xdr:row>59</xdr:row>
      <xdr:rowOff>0</xdr:rowOff>
    </xdr:to>
    <xdr:graphicFrame macro="">
      <xdr:nvGraphicFramePr>
        <xdr:cNvPr id="3110" name="Chart 4">
          <a:extLst>
            <a:ext uri="{FF2B5EF4-FFF2-40B4-BE49-F238E27FC236}">
              <a16:creationId xmlns:a16="http://schemas.microsoft.com/office/drawing/2014/main" id="{95837E02-E34A-4C55-9A3D-4CFCCCF98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8</xdr:row>
      <xdr:rowOff>47625</xdr:rowOff>
    </xdr:from>
    <xdr:to>
      <xdr:col>4</xdr:col>
      <xdr:colOff>304800</xdr:colOff>
      <xdr:row>23</xdr:row>
      <xdr:rowOff>47625</xdr:rowOff>
    </xdr:to>
    <xdr:graphicFrame macro="">
      <xdr:nvGraphicFramePr>
        <xdr:cNvPr id="6181" name="Chart 3">
          <a:extLst>
            <a:ext uri="{FF2B5EF4-FFF2-40B4-BE49-F238E27FC236}">
              <a16:creationId xmlns:a16="http://schemas.microsoft.com/office/drawing/2014/main" id="{641BA128-FAB5-4BBC-A5B9-239F944F1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31</xdr:row>
      <xdr:rowOff>0</xdr:rowOff>
    </xdr:from>
    <xdr:to>
      <xdr:col>4</xdr:col>
      <xdr:colOff>57150</xdr:colOff>
      <xdr:row>49</xdr:row>
      <xdr:rowOff>114300</xdr:rowOff>
    </xdr:to>
    <xdr:graphicFrame macro="">
      <xdr:nvGraphicFramePr>
        <xdr:cNvPr id="6182" name="Chart 4">
          <a:extLst>
            <a:ext uri="{FF2B5EF4-FFF2-40B4-BE49-F238E27FC236}">
              <a16:creationId xmlns:a16="http://schemas.microsoft.com/office/drawing/2014/main" id="{D9D663C4-0AC7-436C-92EE-55E8CBDDD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0.91155</cdr:x>
      <cdr:y>0.52599</cdr:y>
    </cdr:from>
    <cdr:to>
      <cdr:x>0.91155</cdr:x>
      <cdr:y>0.52599</cdr:y>
    </cdr:to>
    <cdr:sp macro="" textlink="">
      <cdr:nvSpPr>
        <cdr:cNvPr id="389121" name="Line 1025"/>
        <cdr:cNvSpPr>
          <a:spLocks xmlns:a="http://schemas.openxmlformats.org/drawingml/2006/main" noChangeShapeType="1"/>
        </cdr:cNvSpPr>
      </cdr:nvSpPr>
      <cdr:spPr bwMode="auto">
        <a:xfrm xmlns:a="http://schemas.openxmlformats.org/drawingml/2006/main" flipH="1" flipV="1">
          <a:off x="3901043" y="1106399"/>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695325</xdr:colOff>
      <xdr:row>9</xdr:row>
      <xdr:rowOff>152400</xdr:rowOff>
    </xdr:from>
    <xdr:to>
      <xdr:col>5</xdr:col>
      <xdr:colOff>95250</xdr:colOff>
      <xdr:row>27</xdr:row>
      <xdr:rowOff>133350</xdr:rowOff>
    </xdr:to>
    <xdr:graphicFrame macro="">
      <xdr:nvGraphicFramePr>
        <xdr:cNvPr id="9235" name="Chart 2">
          <a:extLst>
            <a:ext uri="{FF2B5EF4-FFF2-40B4-BE49-F238E27FC236}">
              <a16:creationId xmlns:a16="http://schemas.microsoft.com/office/drawing/2014/main" id="{B8208958-1FAE-4952-A257-34991A388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333375</xdr:colOff>
      <xdr:row>30</xdr:row>
      <xdr:rowOff>9525</xdr:rowOff>
    </xdr:to>
    <xdr:graphicFrame macro="">
      <xdr:nvGraphicFramePr>
        <xdr:cNvPr id="11283" name="Chart 2">
          <a:extLst>
            <a:ext uri="{FF2B5EF4-FFF2-40B4-BE49-F238E27FC236}">
              <a16:creationId xmlns:a16="http://schemas.microsoft.com/office/drawing/2014/main" id="{C728E449-E445-4D77-B5B6-1B355C099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11</xdr:row>
      <xdr:rowOff>28575</xdr:rowOff>
    </xdr:from>
    <xdr:to>
      <xdr:col>7</xdr:col>
      <xdr:colOff>361950</xdr:colOff>
      <xdr:row>30</xdr:row>
      <xdr:rowOff>66675</xdr:rowOff>
    </xdr:to>
    <xdr:graphicFrame macro="">
      <xdr:nvGraphicFramePr>
        <xdr:cNvPr id="314386" name="Chart 1">
          <a:extLst>
            <a:ext uri="{FF2B5EF4-FFF2-40B4-BE49-F238E27FC236}">
              <a16:creationId xmlns:a16="http://schemas.microsoft.com/office/drawing/2014/main" id="{334CE07D-0C06-46FB-82C9-0C44D51F8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28575</xdr:colOff>
      <xdr:row>11</xdr:row>
      <xdr:rowOff>57150</xdr:rowOff>
    </xdr:from>
    <xdr:to>
      <xdr:col>7</xdr:col>
      <xdr:colOff>514350</xdr:colOff>
      <xdr:row>29</xdr:row>
      <xdr:rowOff>66675</xdr:rowOff>
    </xdr:to>
    <xdr:graphicFrame macro="">
      <xdr:nvGraphicFramePr>
        <xdr:cNvPr id="315410" name="Chart 1">
          <a:extLst>
            <a:ext uri="{FF2B5EF4-FFF2-40B4-BE49-F238E27FC236}">
              <a16:creationId xmlns:a16="http://schemas.microsoft.com/office/drawing/2014/main" id="{104FBCFB-C714-4665-907B-CBCB7D92C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13</xdr:row>
      <xdr:rowOff>47625</xdr:rowOff>
    </xdr:from>
    <xdr:to>
      <xdr:col>6</xdr:col>
      <xdr:colOff>590550</xdr:colOff>
      <xdr:row>28</xdr:row>
      <xdr:rowOff>28575</xdr:rowOff>
    </xdr:to>
    <xdr:graphicFrame macro="">
      <xdr:nvGraphicFramePr>
        <xdr:cNvPr id="316434" name="Chart 1">
          <a:extLst>
            <a:ext uri="{FF2B5EF4-FFF2-40B4-BE49-F238E27FC236}">
              <a16:creationId xmlns:a16="http://schemas.microsoft.com/office/drawing/2014/main" id="{F0AFAC4A-87BC-4E68-B77D-E46EFA468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6</xdr:col>
      <xdr:colOff>28575</xdr:colOff>
      <xdr:row>2</xdr:row>
      <xdr:rowOff>47625</xdr:rowOff>
    </xdr:from>
    <xdr:to>
      <xdr:col>13</xdr:col>
      <xdr:colOff>323850</xdr:colOff>
      <xdr:row>15</xdr:row>
      <xdr:rowOff>85725</xdr:rowOff>
    </xdr:to>
    <xdr:graphicFrame macro="">
      <xdr:nvGraphicFramePr>
        <xdr:cNvPr id="326674" name="Chart 1">
          <a:extLst>
            <a:ext uri="{FF2B5EF4-FFF2-40B4-BE49-F238E27FC236}">
              <a16:creationId xmlns:a16="http://schemas.microsoft.com/office/drawing/2014/main" id="{853E7546-5478-41EF-ADDF-6FD2A9571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23</xdr:row>
      <xdr:rowOff>76200</xdr:rowOff>
    </xdr:from>
    <xdr:to>
      <xdr:col>6</xdr:col>
      <xdr:colOff>533400</xdr:colOff>
      <xdr:row>38</xdr:row>
      <xdr:rowOff>152400</xdr:rowOff>
    </xdr:to>
    <xdr:graphicFrame macro="">
      <xdr:nvGraphicFramePr>
        <xdr:cNvPr id="344082" name="Chart 1">
          <a:extLst>
            <a:ext uri="{FF2B5EF4-FFF2-40B4-BE49-F238E27FC236}">
              <a16:creationId xmlns:a16="http://schemas.microsoft.com/office/drawing/2014/main" id="{B319BB17-0AB6-434B-B9D4-41B65DEFD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6</xdr:col>
      <xdr:colOff>38100</xdr:colOff>
      <xdr:row>2</xdr:row>
      <xdr:rowOff>66675</xdr:rowOff>
    </xdr:from>
    <xdr:to>
      <xdr:col>13</xdr:col>
      <xdr:colOff>276225</xdr:colOff>
      <xdr:row>16</xdr:row>
      <xdr:rowOff>76200</xdr:rowOff>
    </xdr:to>
    <xdr:graphicFrame macro="">
      <xdr:nvGraphicFramePr>
        <xdr:cNvPr id="327698" name="Chart 1">
          <a:extLst>
            <a:ext uri="{FF2B5EF4-FFF2-40B4-BE49-F238E27FC236}">
              <a16:creationId xmlns:a16="http://schemas.microsoft.com/office/drawing/2014/main" id="{520E9F06-3FE1-4A6C-B521-11E3B10BE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2</xdr:row>
      <xdr:rowOff>38100</xdr:rowOff>
    </xdr:from>
    <xdr:to>
      <xdr:col>14</xdr:col>
      <xdr:colOff>152400</xdr:colOff>
      <xdr:row>16</xdr:row>
      <xdr:rowOff>142875</xdr:rowOff>
    </xdr:to>
    <xdr:graphicFrame macro="">
      <xdr:nvGraphicFramePr>
        <xdr:cNvPr id="385042" name="Диаграмма 1">
          <a:extLst>
            <a:ext uri="{FF2B5EF4-FFF2-40B4-BE49-F238E27FC236}">
              <a16:creationId xmlns:a16="http://schemas.microsoft.com/office/drawing/2014/main" id="{462FACEC-D45A-4899-99BE-D0E602711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600075</xdr:colOff>
      <xdr:row>17</xdr:row>
      <xdr:rowOff>0</xdr:rowOff>
    </xdr:from>
    <xdr:to>
      <xdr:col>7</xdr:col>
      <xdr:colOff>342900</xdr:colOff>
      <xdr:row>36</xdr:row>
      <xdr:rowOff>152400</xdr:rowOff>
    </xdr:to>
    <xdr:graphicFrame macro="">
      <xdr:nvGraphicFramePr>
        <xdr:cNvPr id="318483" name="Chart 1">
          <a:extLst>
            <a:ext uri="{FF2B5EF4-FFF2-40B4-BE49-F238E27FC236}">
              <a16:creationId xmlns:a16="http://schemas.microsoft.com/office/drawing/2014/main" id="{938550BC-40CE-46E7-8570-BD63F9F0D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26</xdr:row>
      <xdr:rowOff>19050</xdr:rowOff>
    </xdr:from>
    <xdr:to>
      <xdr:col>4</xdr:col>
      <xdr:colOff>304800</xdr:colOff>
      <xdr:row>44</xdr:row>
      <xdr:rowOff>28575</xdr:rowOff>
    </xdr:to>
    <xdr:graphicFrame macro="">
      <xdr:nvGraphicFramePr>
        <xdr:cNvPr id="319506" name="Chart 1">
          <a:extLst>
            <a:ext uri="{FF2B5EF4-FFF2-40B4-BE49-F238E27FC236}">
              <a16:creationId xmlns:a16="http://schemas.microsoft.com/office/drawing/2014/main" id="{9E93D39E-FC68-4C48-86FA-A8B84123C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38100</xdr:colOff>
      <xdr:row>12</xdr:row>
      <xdr:rowOff>19050</xdr:rowOff>
    </xdr:from>
    <xdr:to>
      <xdr:col>8</xdr:col>
      <xdr:colOff>114300</xdr:colOff>
      <xdr:row>31</xdr:row>
      <xdr:rowOff>114300</xdr:rowOff>
    </xdr:to>
    <xdr:graphicFrame macro="">
      <xdr:nvGraphicFramePr>
        <xdr:cNvPr id="320530" name="Chart 1">
          <a:extLst>
            <a:ext uri="{FF2B5EF4-FFF2-40B4-BE49-F238E27FC236}">
              <a16:creationId xmlns:a16="http://schemas.microsoft.com/office/drawing/2014/main" id="{DB801169-B595-467F-9DCE-BACF0203E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7</xdr:col>
      <xdr:colOff>428625</xdr:colOff>
      <xdr:row>33</xdr:row>
      <xdr:rowOff>28575</xdr:rowOff>
    </xdr:to>
    <xdr:graphicFrame macro="">
      <xdr:nvGraphicFramePr>
        <xdr:cNvPr id="321554" name="Chart 1">
          <a:extLst>
            <a:ext uri="{FF2B5EF4-FFF2-40B4-BE49-F238E27FC236}">
              <a16:creationId xmlns:a16="http://schemas.microsoft.com/office/drawing/2014/main" id="{FB0B8209-D143-409A-AC5D-A85EE5CFA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13</xdr:row>
      <xdr:rowOff>152400</xdr:rowOff>
    </xdr:from>
    <xdr:to>
      <xdr:col>6</xdr:col>
      <xdr:colOff>809625</xdr:colOff>
      <xdr:row>34</xdr:row>
      <xdr:rowOff>104775</xdr:rowOff>
    </xdr:to>
    <xdr:graphicFrame macro="">
      <xdr:nvGraphicFramePr>
        <xdr:cNvPr id="322578" name="Chart 1">
          <a:extLst>
            <a:ext uri="{FF2B5EF4-FFF2-40B4-BE49-F238E27FC236}">
              <a16:creationId xmlns:a16="http://schemas.microsoft.com/office/drawing/2014/main" id="{59B29CE5-F788-4A9B-83D1-95878FFA9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38100</xdr:colOff>
      <xdr:row>9</xdr:row>
      <xdr:rowOff>28575</xdr:rowOff>
    </xdr:from>
    <xdr:to>
      <xdr:col>5</xdr:col>
      <xdr:colOff>685800</xdr:colOff>
      <xdr:row>27</xdr:row>
      <xdr:rowOff>47625</xdr:rowOff>
    </xdr:to>
    <xdr:graphicFrame macro="">
      <xdr:nvGraphicFramePr>
        <xdr:cNvPr id="323602" name="Chart 1">
          <a:extLst>
            <a:ext uri="{FF2B5EF4-FFF2-40B4-BE49-F238E27FC236}">
              <a16:creationId xmlns:a16="http://schemas.microsoft.com/office/drawing/2014/main" id="{C4950A6F-515E-45A7-A072-EF8165C6D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47625</xdr:colOff>
      <xdr:row>14</xdr:row>
      <xdr:rowOff>28575</xdr:rowOff>
    </xdr:from>
    <xdr:to>
      <xdr:col>7</xdr:col>
      <xdr:colOff>600075</xdr:colOff>
      <xdr:row>35</xdr:row>
      <xdr:rowOff>47625</xdr:rowOff>
    </xdr:to>
    <xdr:graphicFrame macro="">
      <xdr:nvGraphicFramePr>
        <xdr:cNvPr id="324626" name="Chart 1">
          <a:extLst>
            <a:ext uri="{FF2B5EF4-FFF2-40B4-BE49-F238E27FC236}">
              <a16:creationId xmlns:a16="http://schemas.microsoft.com/office/drawing/2014/main" id="{28188D11-C011-49C1-873D-A8618EF71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47625</xdr:colOff>
      <xdr:row>14</xdr:row>
      <xdr:rowOff>28575</xdr:rowOff>
    </xdr:from>
    <xdr:to>
      <xdr:col>6</xdr:col>
      <xdr:colOff>647700</xdr:colOff>
      <xdr:row>34</xdr:row>
      <xdr:rowOff>28575</xdr:rowOff>
    </xdr:to>
    <xdr:graphicFrame macro="">
      <xdr:nvGraphicFramePr>
        <xdr:cNvPr id="325650" name="Chart 1">
          <a:extLst>
            <a:ext uri="{FF2B5EF4-FFF2-40B4-BE49-F238E27FC236}">
              <a16:creationId xmlns:a16="http://schemas.microsoft.com/office/drawing/2014/main" id="{BEEDFEC8-99BE-4EB3-B818-62B2B51C2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714375</xdr:colOff>
      <xdr:row>5</xdr:row>
      <xdr:rowOff>76200</xdr:rowOff>
    </xdr:from>
    <xdr:to>
      <xdr:col>12</xdr:col>
      <xdr:colOff>28575</xdr:colOff>
      <xdr:row>19</xdr:row>
      <xdr:rowOff>66675</xdr:rowOff>
    </xdr:to>
    <xdr:graphicFrame macro="">
      <xdr:nvGraphicFramePr>
        <xdr:cNvPr id="346130" name="Chart 1">
          <a:extLst>
            <a:ext uri="{FF2B5EF4-FFF2-40B4-BE49-F238E27FC236}">
              <a16:creationId xmlns:a16="http://schemas.microsoft.com/office/drawing/2014/main" id="{6DDD45BC-BCCE-4FA1-A220-934704A5D1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628650</xdr:colOff>
      <xdr:row>10</xdr:row>
      <xdr:rowOff>142875</xdr:rowOff>
    </xdr:from>
    <xdr:to>
      <xdr:col>4</xdr:col>
      <xdr:colOff>361950</xdr:colOff>
      <xdr:row>25</xdr:row>
      <xdr:rowOff>19050</xdr:rowOff>
    </xdr:to>
    <xdr:graphicFrame macro="">
      <xdr:nvGraphicFramePr>
        <xdr:cNvPr id="13364" name="Chart 5">
          <a:extLst>
            <a:ext uri="{FF2B5EF4-FFF2-40B4-BE49-F238E27FC236}">
              <a16:creationId xmlns:a16="http://schemas.microsoft.com/office/drawing/2014/main" id="{A5406C7B-66F4-4BE7-B4EB-974C18279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57150</xdr:rowOff>
    </xdr:from>
    <xdr:to>
      <xdr:col>0</xdr:col>
      <xdr:colOff>0</xdr:colOff>
      <xdr:row>39</xdr:row>
      <xdr:rowOff>66675</xdr:rowOff>
    </xdr:to>
    <xdr:graphicFrame macro="">
      <xdr:nvGraphicFramePr>
        <xdr:cNvPr id="13365" name="Chart 12">
          <a:extLst>
            <a:ext uri="{FF2B5EF4-FFF2-40B4-BE49-F238E27FC236}">
              <a16:creationId xmlns:a16="http://schemas.microsoft.com/office/drawing/2014/main" id="{E4330401-E594-4331-8D3B-FE43CFE370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85725</xdr:rowOff>
    </xdr:from>
    <xdr:to>
      <xdr:col>0</xdr:col>
      <xdr:colOff>0</xdr:colOff>
      <xdr:row>90</xdr:row>
      <xdr:rowOff>142875</xdr:rowOff>
    </xdr:to>
    <xdr:graphicFrame macro="">
      <xdr:nvGraphicFramePr>
        <xdr:cNvPr id="13366" name="Chart 13">
          <a:extLst>
            <a:ext uri="{FF2B5EF4-FFF2-40B4-BE49-F238E27FC236}">
              <a16:creationId xmlns:a16="http://schemas.microsoft.com/office/drawing/2014/main" id="{08343B6E-F620-410A-8F70-EA8385A2F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523875</xdr:colOff>
      <xdr:row>11</xdr:row>
      <xdr:rowOff>47625</xdr:rowOff>
    </xdr:from>
    <xdr:to>
      <xdr:col>3</xdr:col>
      <xdr:colOff>561975</xdr:colOff>
      <xdr:row>28</xdr:row>
      <xdr:rowOff>133350</xdr:rowOff>
    </xdr:to>
    <xdr:graphicFrame macro="">
      <xdr:nvGraphicFramePr>
        <xdr:cNvPr id="46098" name="Chart 1">
          <a:extLst>
            <a:ext uri="{FF2B5EF4-FFF2-40B4-BE49-F238E27FC236}">
              <a16:creationId xmlns:a16="http://schemas.microsoft.com/office/drawing/2014/main" id="{E6A8BC45-731E-4143-B468-5584104DD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581025</xdr:colOff>
      <xdr:row>13</xdr:row>
      <xdr:rowOff>66675</xdr:rowOff>
    </xdr:from>
    <xdr:to>
      <xdr:col>4</xdr:col>
      <xdr:colOff>47625</xdr:colOff>
      <xdr:row>27</xdr:row>
      <xdr:rowOff>85725</xdr:rowOff>
    </xdr:to>
    <xdr:graphicFrame macro="">
      <xdr:nvGraphicFramePr>
        <xdr:cNvPr id="48146" name="Chart 1">
          <a:extLst>
            <a:ext uri="{FF2B5EF4-FFF2-40B4-BE49-F238E27FC236}">
              <a16:creationId xmlns:a16="http://schemas.microsoft.com/office/drawing/2014/main" id="{616D7CE1-E96B-43C2-B949-C295B0E31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125</xdr:col>
      <xdr:colOff>142875</xdr:colOff>
      <xdr:row>1</xdr:row>
      <xdr:rowOff>0</xdr:rowOff>
    </xdr:from>
    <xdr:to>
      <xdr:col>135</xdr:col>
      <xdr:colOff>266700</xdr:colOff>
      <xdr:row>1</xdr:row>
      <xdr:rowOff>0</xdr:rowOff>
    </xdr:to>
    <xdr:graphicFrame macro="">
      <xdr:nvGraphicFramePr>
        <xdr:cNvPr id="50211" name="Chart 1">
          <a:extLst>
            <a:ext uri="{FF2B5EF4-FFF2-40B4-BE49-F238E27FC236}">
              <a16:creationId xmlns:a16="http://schemas.microsoft.com/office/drawing/2014/main" id="{6FEE3C89-17C3-486E-B084-C20DE37F1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0</xdr:rowOff>
    </xdr:from>
    <xdr:to>
      <xdr:col>5</xdr:col>
      <xdr:colOff>342900</xdr:colOff>
      <xdr:row>29</xdr:row>
      <xdr:rowOff>85725</xdr:rowOff>
    </xdr:to>
    <xdr:graphicFrame macro="">
      <xdr:nvGraphicFramePr>
        <xdr:cNvPr id="50212" name="Chart 7">
          <a:extLst>
            <a:ext uri="{FF2B5EF4-FFF2-40B4-BE49-F238E27FC236}">
              <a16:creationId xmlns:a16="http://schemas.microsoft.com/office/drawing/2014/main" id="{8AD0C4D1-03A3-47B8-817A-D809BC09E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17</xdr:row>
      <xdr:rowOff>66675</xdr:rowOff>
    </xdr:from>
    <xdr:to>
      <xdr:col>4</xdr:col>
      <xdr:colOff>257175</xdr:colOff>
      <xdr:row>34</xdr:row>
      <xdr:rowOff>142875</xdr:rowOff>
    </xdr:to>
    <xdr:graphicFrame macro="">
      <xdr:nvGraphicFramePr>
        <xdr:cNvPr id="53266" name="Chart 1">
          <a:extLst>
            <a:ext uri="{FF2B5EF4-FFF2-40B4-BE49-F238E27FC236}">
              <a16:creationId xmlns:a16="http://schemas.microsoft.com/office/drawing/2014/main" id="{40CBCBAD-BB81-4071-AA3A-60CFF350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14</xdr:row>
      <xdr:rowOff>38100</xdr:rowOff>
    </xdr:from>
    <xdr:to>
      <xdr:col>3</xdr:col>
      <xdr:colOff>704850</xdr:colOff>
      <xdr:row>28</xdr:row>
      <xdr:rowOff>9525</xdr:rowOff>
    </xdr:to>
    <xdr:graphicFrame macro="">
      <xdr:nvGraphicFramePr>
        <xdr:cNvPr id="55314" name="Chart 2">
          <a:extLst>
            <a:ext uri="{FF2B5EF4-FFF2-40B4-BE49-F238E27FC236}">
              <a16:creationId xmlns:a16="http://schemas.microsoft.com/office/drawing/2014/main" id="{A0DB6E3C-01C6-4823-BD78-B9186E65B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647700</xdr:colOff>
      <xdr:row>18</xdr:row>
      <xdr:rowOff>9525</xdr:rowOff>
    </xdr:from>
    <xdr:to>
      <xdr:col>3</xdr:col>
      <xdr:colOff>752475</xdr:colOff>
      <xdr:row>35</xdr:row>
      <xdr:rowOff>85725</xdr:rowOff>
    </xdr:to>
    <xdr:graphicFrame macro="">
      <xdr:nvGraphicFramePr>
        <xdr:cNvPr id="57362" name="Диаграмма 4">
          <a:extLst>
            <a:ext uri="{FF2B5EF4-FFF2-40B4-BE49-F238E27FC236}">
              <a16:creationId xmlns:a16="http://schemas.microsoft.com/office/drawing/2014/main" id="{1C05E374-8037-4F43-8DE0-72641EA4D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47625</xdr:colOff>
      <xdr:row>12</xdr:row>
      <xdr:rowOff>9525</xdr:rowOff>
    </xdr:from>
    <xdr:to>
      <xdr:col>4</xdr:col>
      <xdr:colOff>723900</xdr:colOff>
      <xdr:row>26</xdr:row>
      <xdr:rowOff>47625</xdr:rowOff>
    </xdr:to>
    <xdr:graphicFrame macro="">
      <xdr:nvGraphicFramePr>
        <xdr:cNvPr id="59410" name="Диаграмма 13">
          <a:extLst>
            <a:ext uri="{FF2B5EF4-FFF2-40B4-BE49-F238E27FC236}">
              <a16:creationId xmlns:a16="http://schemas.microsoft.com/office/drawing/2014/main" id="{4127A7C2-2E87-43A0-928C-91457FB07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7</xdr:col>
      <xdr:colOff>19050</xdr:colOff>
      <xdr:row>4</xdr:row>
      <xdr:rowOff>66675</xdr:rowOff>
    </xdr:from>
    <xdr:to>
      <xdr:col>9</xdr:col>
      <xdr:colOff>314325</xdr:colOff>
      <xdr:row>18</xdr:row>
      <xdr:rowOff>104775</xdr:rowOff>
    </xdr:to>
    <xdr:graphicFrame macro="">
      <xdr:nvGraphicFramePr>
        <xdr:cNvPr id="61458" name="Chart 11">
          <a:extLst>
            <a:ext uri="{FF2B5EF4-FFF2-40B4-BE49-F238E27FC236}">
              <a16:creationId xmlns:a16="http://schemas.microsoft.com/office/drawing/2014/main" id="{07EC2F98-519A-43D0-8998-2B9E16565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676275</xdr:colOff>
      <xdr:row>12</xdr:row>
      <xdr:rowOff>123825</xdr:rowOff>
    </xdr:from>
    <xdr:to>
      <xdr:col>5</xdr:col>
      <xdr:colOff>581025</xdr:colOff>
      <xdr:row>30</xdr:row>
      <xdr:rowOff>19050</xdr:rowOff>
    </xdr:to>
    <xdr:graphicFrame macro="">
      <xdr:nvGraphicFramePr>
        <xdr:cNvPr id="63506" name="Chart 1">
          <a:extLst>
            <a:ext uri="{FF2B5EF4-FFF2-40B4-BE49-F238E27FC236}">
              <a16:creationId xmlns:a16="http://schemas.microsoft.com/office/drawing/2014/main" id="{69FB0214-7582-4F06-90B6-9C2708FE8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4</xdr:row>
      <xdr:rowOff>9525</xdr:rowOff>
    </xdr:from>
    <xdr:to>
      <xdr:col>10</xdr:col>
      <xdr:colOff>371475</xdr:colOff>
      <xdr:row>15</xdr:row>
      <xdr:rowOff>152400</xdr:rowOff>
    </xdr:to>
    <xdr:graphicFrame macro="">
      <xdr:nvGraphicFramePr>
        <xdr:cNvPr id="347154" name="Chart 1">
          <a:extLst>
            <a:ext uri="{FF2B5EF4-FFF2-40B4-BE49-F238E27FC236}">
              <a16:creationId xmlns:a16="http://schemas.microsoft.com/office/drawing/2014/main" id="{208472E9-B8D4-4F90-AFC8-0008CA434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19050</xdr:colOff>
      <xdr:row>11</xdr:row>
      <xdr:rowOff>85725</xdr:rowOff>
    </xdr:from>
    <xdr:to>
      <xdr:col>5</xdr:col>
      <xdr:colOff>95250</xdr:colOff>
      <xdr:row>27</xdr:row>
      <xdr:rowOff>133350</xdr:rowOff>
    </xdr:to>
    <xdr:graphicFrame macro="">
      <xdr:nvGraphicFramePr>
        <xdr:cNvPr id="130067" name="Chart 1">
          <a:extLst>
            <a:ext uri="{FF2B5EF4-FFF2-40B4-BE49-F238E27FC236}">
              <a16:creationId xmlns:a16="http://schemas.microsoft.com/office/drawing/2014/main" id="{36793275-72DC-4C86-9067-B555C4279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9525</xdr:colOff>
      <xdr:row>30</xdr:row>
      <xdr:rowOff>0</xdr:rowOff>
    </xdr:from>
    <xdr:to>
      <xdr:col>4</xdr:col>
      <xdr:colOff>95250</xdr:colOff>
      <xdr:row>30</xdr:row>
      <xdr:rowOff>0</xdr:rowOff>
    </xdr:to>
    <xdr:graphicFrame macro="">
      <xdr:nvGraphicFramePr>
        <xdr:cNvPr id="75845" name="Chart 1">
          <a:extLst>
            <a:ext uri="{FF2B5EF4-FFF2-40B4-BE49-F238E27FC236}">
              <a16:creationId xmlns:a16="http://schemas.microsoft.com/office/drawing/2014/main" id="{CB957FD1-D722-44EC-B106-8AED64C25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846" name="Chart 2">
          <a:extLst>
            <a:ext uri="{FF2B5EF4-FFF2-40B4-BE49-F238E27FC236}">
              <a16:creationId xmlns:a16="http://schemas.microsoft.com/office/drawing/2014/main" id="{65ACC681-BE7E-4162-9408-C68F89CF8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30</xdr:row>
      <xdr:rowOff>0</xdr:rowOff>
    </xdr:from>
    <xdr:to>
      <xdr:col>4</xdr:col>
      <xdr:colOff>95250</xdr:colOff>
      <xdr:row>30</xdr:row>
      <xdr:rowOff>0</xdr:rowOff>
    </xdr:to>
    <xdr:graphicFrame macro="">
      <xdr:nvGraphicFramePr>
        <xdr:cNvPr id="75847" name="Chart 1">
          <a:extLst>
            <a:ext uri="{FF2B5EF4-FFF2-40B4-BE49-F238E27FC236}">
              <a16:creationId xmlns:a16="http://schemas.microsoft.com/office/drawing/2014/main" id="{259B015B-3A40-4BC7-95DE-949963130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848" name="Chart 2">
          <a:extLst>
            <a:ext uri="{FF2B5EF4-FFF2-40B4-BE49-F238E27FC236}">
              <a16:creationId xmlns:a16="http://schemas.microsoft.com/office/drawing/2014/main" id="{9FC54229-75D5-4A5F-B4D9-4A5B97B73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0</xdr:colOff>
      <xdr:row>14</xdr:row>
      <xdr:rowOff>9525</xdr:rowOff>
    </xdr:from>
    <xdr:to>
      <xdr:col>4</xdr:col>
      <xdr:colOff>123825</xdr:colOff>
      <xdr:row>27</xdr:row>
      <xdr:rowOff>0</xdr:rowOff>
    </xdr:to>
    <xdr:graphicFrame macro="">
      <xdr:nvGraphicFramePr>
        <xdr:cNvPr id="68644" name="Chart 1">
          <a:extLst>
            <a:ext uri="{FF2B5EF4-FFF2-40B4-BE49-F238E27FC236}">
              <a16:creationId xmlns:a16="http://schemas.microsoft.com/office/drawing/2014/main" id="{6730E0D4-12BA-4CF0-B0F7-BF163AB24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238125</xdr:colOff>
      <xdr:row>27</xdr:row>
      <xdr:rowOff>0</xdr:rowOff>
    </xdr:to>
    <xdr:graphicFrame macro="">
      <xdr:nvGraphicFramePr>
        <xdr:cNvPr id="71732" name="Chart 1">
          <a:extLst>
            <a:ext uri="{FF2B5EF4-FFF2-40B4-BE49-F238E27FC236}">
              <a16:creationId xmlns:a16="http://schemas.microsoft.com/office/drawing/2014/main" id="{1E0A3DF1-15FD-45E8-B3E3-2263A70E0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7</xdr:col>
      <xdr:colOff>238125</xdr:colOff>
      <xdr:row>27</xdr:row>
      <xdr:rowOff>0</xdr:rowOff>
    </xdr:to>
    <xdr:graphicFrame macro="">
      <xdr:nvGraphicFramePr>
        <xdr:cNvPr id="71733" name="Chart 1">
          <a:extLst>
            <a:ext uri="{FF2B5EF4-FFF2-40B4-BE49-F238E27FC236}">
              <a16:creationId xmlns:a16="http://schemas.microsoft.com/office/drawing/2014/main" id="{295AEE1C-5E02-4318-AEEF-4DD578734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9525</xdr:rowOff>
    </xdr:from>
    <xdr:to>
      <xdr:col>6</xdr:col>
      <xdr:colOff>47625</xdr:colOff>
      <xdr:row>22</xdr:row>
      <xdr:rowOff>19050</xdr:rowOff>
    </xdr:to>
    <xdr:graphicFrame macro="">
      <xdr:nvGraphicFramePr>
        <xdr:cNvPr id="71734" name="Chart 2">
          <a:extLst>
            <a:ext uri="{FF2B5EF4-FFF2-40B4-BE49-F238E27FC236}">
              <a16:creationId xmlns:a16="http://schemas.microsoft.com/office/drawing/2014/main" id="{0687BCA7-EB49-4E1B-A7A9-879F210C8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695325</xdr:colOff>
      <xdr:row>18</xdr:row>
      <xdr:rowOff>0</xdr:rowOff>
    </xdr:from>
    <xdr:to>
      <xdr:col>5</xdr:col>
      <xdr:colOff>495300</xdr:colOff>
      <xdr:row>35</xdr:row>
      <xdr:rowOff>123825</xdr:rowOff>
    </xdr:to>
    <xdr:graphicFrame macro="">
      <xdr:nvGraphicFramePr>
        <xdr:cNvPr id="138275" name="Chart 1">
          <a:extLst>
            <a:ext uri="{FF2B5EF4-FFF2-40B4-BE49-F238E27FC236}">
              <a16:creationId xmlns:a16="http://schemas.microsoft.com/office/drawing/2014/main" id="{09292CB1-FFAE-4007-B8CD-59A282941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18</xdr:row>
      <xdr:rowOff>19050</xdr:rowOff>
    </xdr:from>
    <xdr:to>
      <xdr:col>11</xdr:col>
      <xdr:colOff>47625</xdr:colOff>
      <xdr:row>35</xdr:row>
      <xdr:rowOff>142875</xdr:rowOff>
    </xdr:to>
    <xdr:graphicFrame macro="">
      <xdr:nvGraphicFramePr>
        <xdr:cNvPr id="138276" name="Chart 2">
          <a:extLst>
            <a:ext uri="{FF2B5EF4-FFF2-40B4-BE49-F238E27FC236}">
              <a16:creationId xmlns:a16="http://schemas.microsoft.com/office/drawing/2014/main" id="{3FED5E4B-6BA3-4618-9B40-29D140422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57150</xdr:colOff>
      <xdr:row>9</xdr:row>
      <xdr:rowOff>95250</xdr:rowOff>
    </xdr:from>
    <xdr:to>
      <xdr:col>6</xdr:col>
      <xdr:colOff>323850</xdr:colOff>
      <xdr:row>31</xdr:row>
      <xdr:rowOff>57150</xdr:rowOff>
    </xdr:to>
    <xdr:graphicFrame macro="">
      <xdr:nvGraphicFramePr>
        <xdr:cNvPr id="151570" name="Chart 1">
          <a:extLst>
            <a:ext uri="{FF2B5EF4-FFF2-40B4-BE49-F238E27FC236}">
              <a16:creationId xmlns:a16="http://schemas.microsoft.com/office/drawing/2014/main" id="{71C602E9-F721-42C2-AD4F-CBBDA06FC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10</xdr:row>
      <xdr:rowOff>76200</xdr:rowOff>
    </xdr:from>
    <xdr:to>
      <xdr:col>4</xdr:col>
      <xdr:colOff>409575</xdr:colOff>
      <xdr:row>29</xdr:row>
      <xdr:rowOff>0</xdr:rowOff>
    </xdr:to>
    <xdr:graphicFrame macro="">
      <xdr:nvGraphicFramePr>
        <xdr:cNvPr id="161810" name="Chart 1">
          <a:extLst>
            <a:ext uri="{FF2B5EF4-FFF2-40B4-BE49-F238E27FC236}">
              <a16:creationId xmlns:a16="http://schemas.microsoft.com/office/drawing/2014/main" id="{9C6DB347-5467-4130-A91D-73198144F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771525</xdr:colOff>
      <xdr:row>18</xdr:row>
      <xdr:rowOff>47625</xdr:rowOff>
    </xdr:from>
    <xdr:to>
      <xdr:col>2</xdr:col>
      <xdr:colOff>1123950</xdr:colOff>
      <xdr:row>33</xdr:row>
      <xdr:rowOff>9525</xdr:rowOff>
    </xdr:to>
    <xdr:graphicFrame macro="">
      <xdr:nvGraphicFramePr>
        <xdr:cNvPr id="165906" name="Chart 1025">
          <a:extLst>
            <a:ext uri="{FF2B5EF4-FFF2-40B4-BE49-F238E27FC236}">
              <a16:creationId xmlns:a16="http://schemas.microsoft.com/office/drawing/2014/main" id="{EBF83A08-49D5-44EB-B47B-7CD101D48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0.49806</cdr:x>
      <cdr:y>0.38397</cdr:y>
    </cdr:from>
    <cdr:to>
      <cdr:x>0.51375</cdr:x>
      <cdr:y>0.41523</cdr:y>
    </cdr:to>
    <cdr:sp macro="" textlink="">
      <cdr:nvSpPr>
        <cdr:cNvPr id="47105" name="Text Box 1"/>
        <cdr:cNvSpPr txBox="1">
          <a:spLocks xmlns:a="http://schemas.openxmlformats.org/drawingml/2006/main" noChangeArrowheads="1"/>
        </cdr:cNvSpPr>
      </cdr:nvSpPr>
      <cdr:spPr bwMode="auto">
        <a:xfrm xmlns:a="http://schemas.openxmlformats.org/drawingml/2006/main">
          <a:off x="2260226" y="1640484"/>
          <a:ext cx="79360" cy="14170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Times New Roman"/>
              <a:cs typeface="Times New Roman"/>
            </a:rPr>
            <a:t> </a:t>
          </a:r>
        </a:p>
      </cdr:txBody>
    </cdr:sp>
  </cdr:relSizeAnchor>
</c:userShapes>
</file>

<file path=xl/drawings/drawing69.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571500</xdr:colOff>
      <xdr:row>24</xdr:row>
      <xdr:rowOff>104775</xdr:rowOff>
    </xdr:to>
    <xdr:graphicFrame macro="">
      <xdr:nvGraphicFramePr>
        <xdr:cNvPr id="3378177" name="Диаграмма 1">
          <a:extLst>
            <a:ext uri="{FF2B5EF4-FFF2-40B4-BE49-F238E27FC236}">
              <a16:creationId xmlns:a16="http://schemas.microsoft.com/office/drawing/2014/main" id="{0E7085B2-D387-4D35-B5CF-16162B93D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8</xdr:row>
      <xdr:rowOff>0</xdr:rowOff>
    </xdr:from>
    <xdr:to>
      <xdr:col>10</xdr:col>
      <xdr:colOff>457200</xdr:colOff>
      <xdr:row>21</xdr:row>
      <xdr:rowOff>0</xdr:rowOff>
    </xdr:to>
    <xdr:graphicFrame macro="">
      <xdr:nvGraphicFramePr>
        <xdr:cNvPr id="348178" name="Chart 1">
          <a:extLst>
            <a:ext uri="{FF2B5EF4-FFF2-40B4-BE49-F238E27FC236}">
              <a16:creationId xmlns:a16="http://schemas.microsoft.com/office/drawing/2014/main" id="{4A9A77A0-E4CE-4CCC-97A2-BD571062B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533400</xdr:colOff>
      <xdr:row>30</xdr:row>
      <xdr:rowOff>9525</xdr:rowOff>
    </xdr:to>
    <xdr:graphicFrame macro="">
      <xdr:nvGraphicFramePr>
        <xdr:cNvPr id="170002" name="Chart 3">
          <a:extLst>
            <a:ext uri="{FF2B5EF4-FFF2-40B4-BE49-F238E27FC236}">
              <a16:creationId xmlns:a16="http://schemas.microsoft.com/office/drawing/2014/main" id="{23515133-AEA3-4DA7-A997-726684887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4</xdr:col>
      <xdr:colOff>600075</xdr:colOff>
      <xdr:row>2</xdr:row>
      <xdr:rowOff>57150</xdr:rowOff>
    </xdr:from>
    <xdr:to>
      <xdr:col>12</xdr:col>
      <xdr:colOff>219075</xdr:colOff>
      <xdr:row>13</xdr:row>
      <xdr:rowOff>66675</xdr:rowOff>
    </xdr:to>
    <xdr:graphicFrame macro="">
      <xdr:nvGraphicFramePr>
        <xdr:cNvPr id="172050" name="Диаграмма 5">
          <a:extLst>
            <a:ext uri="{FF2B5EF4-FFF2-40B4-BE49-F238E27FC236}">
              <a16:creationId xmlns:a16="http://schemas.microsoft.com/office/drawing/2014/main" id="{5009558F-1315-422F-8C1B-6ED593603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9</xdr:row>
      <xdr:rowOff>0</xdr:rowOff>
    </xdr:from>
    <xdr:to>
      <xdr:col>5</xdr:col>
      <xdr:colOff>266700</xdr:colOff>
      <xdr:row>25</xdr:row>
      <xdr:rowOff>133350</xdr:rowOff>
    </xdr:to>
    <xdr:graphicFrame macro="">
      <xdr:nvGraphicFramePr>
        <xdr:cNvPr id="174098" name="Chart 1">
          <a:extLst>
            <a:ext uri="{FF2B5EF4-FFF2-40B4-BE49-F238E27FC236}">
              <a16:creationId xmlns:a16="http://schemas.microsoft.com/office/drawing/2014/main" id="{94338F75-C91E-4F38-BA25-CF9E7DDA4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9525</xdr:colOff>
      <xdr:row>11</xdr:row>
      <xdr:rowOff>47625</xdr:rowOff>
    </xdr:from>
    <xdr:to>
      <xdr:col>5</xdr:col>
      <xdr:colOff>323850</xdr:colOff>
      <xdr:row>27</xdr:row>
      <xdr:rowOff>85725</xdr:rowOff>
    </xdr:to>
    <xdr:graphicFrame macro="">
      <xdr:nvGraphicFramePr>
        <xdr:cNvPr id="141330" name="Chart 1">
          <a:extLst>
            <a:ext uri="{FF2B5EF4-FFF2-40B4-BE49-F238E27FC236}">
              <a16:creationId xmlns:a16="http://schemas.microsoft.com/office/drawing/2014/main" id="{090959A1-68ED-413A-ADB4-6DCC5B3988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0.01526</cdr:x>
      <cdr:y>0.34461</cdr:y>
    </cdr:from>
    <cdr:to>
      <cdr:x>0.05218</cdr:x>
      <cdr:y>0.51758</cdr:y>
    </cdr:to>
    <cdr:sp macro="" textlink="">
      <cdr:nvSpPr>
        <cdr:cNvPr id="16385" name="Text Box 1"/>
        <cdr:cNvSpPr txBox="1">
          <a:spLocks xmlns:a="http://schemas.openxmlformats.org/drawingml/2006/main" noChangeArrowheads="1"/>
        </cdr:cNvSpPr>
      </cdr:nvSpPr>
      <cdr:spPr bwMode="auto">
        <a:xfrm xmlns:a="http://schemas.openxmlformats.org/drawingml/2006/main">
          <a:off x="56380" y="905933"/>
          <a:ext cx="136448" cy="4547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0" bIns="0" anchor="t" upright="1">
          <a:spAutoFit/>
        </a:bodyPr>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KZT bln. </a:t>
          </a:r>
        </a:p>
      </cdr:txBody>
    </cdr:sp>
  </cdr:relSizeAnchor>
</c:userShapes>
</file>

<file path=xl/drawings/drawing75.xml><?xml version="1.0" encoding="utf-8"?>
<xdr:wsDr xmlns:xdr="http://schemas.openxmlformats.org/drawingml/2006/spreadsheetDrawing" xmlns:a="http://schemas.openxmlformats.org/drawingml/2006/main">
  <xdr:twoCellAnchor>
    <xdr:from>
      <xdr:col>1</xdr:col>
      <xdr:colOff>66675</xdr:colOff>
      <xdr:row>18</xdr:row>
      <xdr:rowOff>19050</xdr:rowOff>
    </xdr:from>
    <xdr:to>
      <xdr:col>7</xdr:col>
      <xdr:colOff>371475</xdr:colOff>
      <xdr:row>38</xdr:row>
      <xdr:rowOff>133350</xdr:rowOff>
    </xdr:to>
    <xdr:graphicFrame macro="">
      <xdr:nvGraphicFramePr>
        <xdr:cNvPr id="143378" name="Chart 3">
          <a:extLst>
            <a:ext uri="{FF2B5EF4-FFF2-40B4-BE49-F238E27FC236}">
              <a16:creationId xmlns:a16="http://schemas.microsoft.com/office/drawing/2014/main" id="{7D9BC099-82F0-4BF6-B551-1F5908B77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16</xdr:row>
      <xdr:rowOff>133350</xdr:rowOff>
    </xdr:from>
    <xdr:to>
      <xdr:col>5</xdr:col>
      <xdr:colOff>619125</xdr:colOff>
      <xdr:row>36</xdr:row>
      <xdr:rowOff>123825</xdr:rowOff>
    </xdr:to>
    <xdr:graphicFrame macro="">
      <xdr:nvGraphicFramePr>
        <xdr:cNvPr id="145426" name="Chart 1">
          <a:extLst>
            <a:ext uri="{FF2B5EF4-FFF2-40B4-BE49-F238E27FC236}">
              <a16:creationId xmlns:a16="http://schemas.microsoft.com/office/drawing/2014/main" id="{CD268FB4-9ACD-4181-9D32-D3957378B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47625</xdr:colOff>
      <xdr:row>12</xdr:row>
      <xdr:rowOff>0</xdr:rowOff>
    </xdr:from>
    <xdr:to>
      <xdr:col>5</xdr:col>
      <xdr:colOff>342900</xdr:colOff>
      <xdr:row>27</xdr:row>
      <xdr:rowOff>104775</xdr:rowOff>
    </xdr:to>
    <xdr:graphicFrame macro="">
      <xdr:nvGraphicFramePr>
        <xdr:cNvPr id="147477" name="Диаграмма 21">
          <a:extLst>
            <a:ext uri="{FF2B5EF4-FFF2-40B4-BE49-F238E27FC236}">
              <a16:creationId xmlns:a16="http://schemas.microsoft.com/office/drawing/2014/main" id="{6299245D-17A1-4764-B95B-4683EF895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0.53867</cdr:x>
      <cdr:y>0.84435</cdr:y>
    </cdr:from>
    <cdr:to>
      <cdr:x>0.5805</cdr:x>
      <cdr:y>0.8689</cdr:y>
    </cdr:to>
    <cdr:sp macro="" textlink="">
      <cdr:nvSpPr>
        <cdr:cNvPr id="3406849" name="Rectangle 1025">
          <a:extLst xmlns:a="http://schemas.openxmlformats.org/drawingml/2006/main">
            <a:ext uri="{FF2B5EF4-FFF2-40B4-BE49-F238E27FC236}">
              <a16:creationId xmlns:a16="http://schemas.microsoft.com/office/drawing/2014/main" id="{FF511A50-FF98-40F5-AF24-1130F1088287}"/>
            </a:ext>
          </a:extLst>
        </cdr:cNvPr>
        <cdr:cNvSpPr>
          <a:spLocks xmlns:a="http://schemas.openxmlformats.org/drawingml/2006/main" noChangeArrowheads="1"/>
        </cdr:cNvSpPr>
      </cdr:nvSpPr>
      <cdr:spPr bwMode="auto">
        <a:xfrm xmlns:a="http://schemas.openxmlformats.org/drawingml/2006/main">
          <a:off x="1886179" y="2150508"/>
          <a:ext cx="146219" cy="624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00FFFF" mc:Ignorable="a14" a14:legacySpreadsheetColorIndex="35"/>
            </a:gs>
            <a:gs pos="50000">
              <a:srgbClr xmlns:mc="http://schemas.openxmlformats.org/markup-compatibility/2006" xmlns:a14="http://schemas.microsoft.com/office/drawing/2010/main" val="007676" mc:Ignorable="a14" a14:legacySpreadsheetColorIndex="35">
                <a:gamma/>
                <a:shade val="46275"/>
                <a:invGamma/>
              </a:srgbClr>
            </a:gs>
            <a:gs pos="100000">
              <a:srgbClr xmlns:mc="http://schemas.openxmlformats.org/markup-compatibility/2006" xmlns:a14="http://schemas.microsoft.com/office/drawing/2010/main" val="00FFFF" mc:Ignorable="a14" a14:legacySpreadsheetColorIndex="35"/>
            </a:gs>
          </a:gsLst>
          <a:lin ang="0" scaled="1"/>
        </a:gra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sp>
  </cdr:relSizeAnchor>
</c:userShapes>
</file>

<file path=xl/drawings/drawing79.xml><?xml version="1.0" encoding="utf-8"?>
<xdr:wsDr xmlns:xdr="http://schemas.openxmlformats.org/drawingml/2006/spreadsheetDrawing" xmlns:a="http://schemas.openxmlformats.org/drawingml/2006/main">
  <xdr:twoCellAnchor>
    <xdr:from>
      <xdr:col>8</xdr:col>
      <xdr:colOff>723900</xdr:colOff>
      <xdr:row>4</xdr:row>
      <xdr:rowOff>0</xdr:rowOff>
    </xdr:from>
    <xdr:to>
      <xdr:col>14</xdr:col>
      <xdr:colOff>95250</xdr:colOff>
      <xdr:row>14</xdr:row>
      <xdr:rowOff>76200</xdr:rowOff>
    </xdr:to>
    <xdr:graphicFrame macro="">
      <xdr:nvGraphicFramePr>
        <xdr:cNvPr id="310290" name="Chart 1">
          <a:extLst>
            <a:ext uri="{FF2B5EF4-FFF2-40B4-BE49-F238E27FC236}">
              <a16:creationId xmlns:a16="http://schemas.microsoft.com/office/drawing/2014/main" id="{0E0DD5E8-7D6D-455B-A5E0-10974FC92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4</xdr:row>
      <xdr:rowOff>28575</xdr:rowOff>
    </xdr:from>
    <xdr:to>
      <xdr:col>13</xdr:col>
      <xdr:colOff>333375</xdr:colOff>
      <xdr:row>19</xdr:row>
      <xdr:rowOff>28575</xdr:rowOff>
    </xdr:to>
    <xdr:graphicFrame macro="">
      <xdr:nvGraphicFramePr>
        <xdr:cNvPr id="350226" name="Chart 1">
          <a:extLst>
            <a:ext uri="{FF2B5EF4-FFF2-40B4-BE49-F238E27FC236}">
              <a16:creationId xmlns:a16="http://schemas.microsoft.com/office/drawing/2014/main" id="{D92FBD82-F48C-4EA1-89BF-40CF8DEBF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7</xdr:col>
      <xdr:colOff>190500</xdr:colOff>
      <xdr:row>0</xdr:row>
      <xdr:rowOff>0</xdr:rowOff>
    </xdr:from>
    <xdr:to>
      <xdr:col>12</xdr:col>
      <xdr:colOff>523875</xdr:colOff>
      <xdr:row>0</xdr:row>
      <xdr:rowOff>0</xdr:rowOff>
    </xdr:to>
    <xdr:graphicFrame macro="">
      <xdr:nvGraphicFramePr>
        <xdr:cNvPr id="312372" name="Chart 1">
          <a:extLst>
            <a:ext uri="{FF2B5EF4-FFF2-40B4-BE49-F238E27FC236}">
              <a16:creationId xmlns:a16="http://schemas.microsoft.com/office/drawing/2014/main" id="{337AC147-AC13-40E9-955E-24125E4AE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0</xdr:row>
      <xdr:rowOff>0</xdr:rowOff>
    </xdr:from>
    <xdr:to>
      <xdr:col>13</xdr:col>
      <xdr:colOff>219075</xdr:colOff>
      <xdr:row>0</xdr:row>
      <xdr:rowOff>0</xdr:rowOff>
    </xdr:to>
    <xdr:graphicFrame macro="">
      <xdr:nvGraphicFramePr>
        <xdr:cNvPr id="312373" name="Chart 2">
          <a:extLst>
            <a:ext uri="{FF2B5EF4-FFF2-40B4-BE49-F238E27FC236}">
              <a16:creationId xmlns:a16="http://schemas.microsoft.com/office/drawing/2014/main" id="{3397897C-7912-4386-BBA1-3F5338E0C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390525</xdr:colOff>
      <xdr:row>3</xdr:row>
      <xdr:rowOff>95250</xdr:rowOff>
    </xdr:from>
    <xdr:to>
      <xdr:col>11</xdr:col>
      <xdr:colOff>161925</xdr:colOff>
      <xdr:row>15</xdr:row>
      <xdr:rowOff>142875</xdr:rowOff>
    </xdr:to>
    <xdr:graphicFrame macro="">
      <xdr:nvGraphicFramePr>
        <xdr:cNvPr id="312374" name="Chart 3">
          <a:extLst>
            <a:ext uri="{FF2B5EF4-FFF2-40B4-BE49-F238E27FC236}">
              <a16:creationId xmlns:a16="http://schemas.microsoft.com/office/drawing/2014/main" id="{EAD445AD-9A71-4BC1-9338-1624DB984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47625</xdr:colOff>
      <xdr:row>8</xdr:row>
      <xdr:rowOff>47625</xdr:rowOff>
    </xdr:from>
    <xdr:to>
      <xdr:col>4</xdr:col>
      <xdr:colOff>590550</xdr:colOff>
      <xdr:row>22</xdr:row>
      <xdr:rowOff>142875</xdr:rowOff>
    </xdr:to>
    <xdr:graphicFrame macro="">
      <xdr:nvGraphicFramePr>
        <xdr:cNvPr id="153618" name="Chart 2">
          <a:extLst>
            <a:ext uri="{FF2B5EF4-FFF2-40B4-BE49-F238E27FC236}">
              <a16:creationId xmlns:a16="http://schemas.microsoft.com/office/drawing/2014/main" id="{FC65D19A-5195-4288-9B6E-EC86E2957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5</xdr:col>
      <xdr:colOff>600075</xdr:colOff>
      <xdr:row>4</xdr:row>
      <xdr:rowOff>9525</xdr:rowOff>
    </xdr:from>
    <xdr:to>
      <xdr:col>19</xdr:col>
      <xdr:colOff>209550</xdr:colOff>
      <xdr:row>25</xdr:row>
      <xdr:rowOff>85725</xdr:rowOff>
    </xdr:to>
    <xdr:graphicFrame macro="">
      <xdr:nvGraphicFramePr>
        <xdr:cNvPr id="155666" name="Chart 1">
          <a:extLst>
            <a:ext uri="{FF2B5EF4-FFF2-40B4-BE49-F238E27FC236}">
              <a16:creationId xmlns:a16="http://schemas.microsoft.com/office/drawing/2014/main" id="{8C5488F2-69CB-46B2-8099-8F70936FC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10</xdr:row>
      <xdr:rowOff>0</xdr:rowOff>
    </xdr:from>
    <xdr:to>
      <xdr:col>4</xdr:col>
      <xdr:colOff>561975</xdr:colOff>
      <xdr:row>25</xdr:row>
      <xdr:rowOff>19050</xdr:rowOff>
    </xdr:to>
    <xdr:graphicFrame macro="">
      <xdr:nvGraphicFramePr>
        <xdr:cNvPr id="157714" name="Chart 1">
          <a:extLst>
            <a:ext uri="{FF2B5EF4-FFF2-40B4-BE49-F238E27FC236}">
              <a16:creationId xmlns:a16="http://schemas.microsoft.com/office/drawing/2014/main" id="{202F276B-B9CA-47A5-A5CE-19B0B356A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2</xdr:col>
      <xdr:colOff>95250</xdr:colOff>
      <xdr:row>16</xdr:row>
      <xdr:rowOff>28575</xdr:rowOff>
    </xdr:from>
    <xdr:to>
      <xdr:col>6</xdr:col>
      <xdr:colOff>238125</xdr:colOff>
      <xdr:row>34</xdr:row>
      <xdr:rowOff>76200</xdr:rowOff>
    </xdr:to>
    <xdr:graphicFrame macro="">
      <xdr:nvGraphicFramePr>
        <xdr:cNvPr id="176197" name="Chart 1">
          <a:extLst>
            <a:ext uri="{FF2B5EF4-FFF2-40B4-BE49-F238E27FC236}">
              <a16:creationId xmlns:a16="http://schemas.microsoft.com/office/drawing/2014/main" id="{CC2D0149-7491-4B3D-AAB6-AD04D67B7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16</xdr:row>
      <xdr:rowOff>38100</xdr:rowOff>
    </xdr:from>
    <xdr:to>
      <xdr:col>12</xdr:col>
      <xdr:colOff>114300</xdr:colOff>
      <xdr:row>34</xdr:row>
      <xdr:rowOff>95250</xdr:rowOff>
    </xdr:to>
    <xdr:graphicFrame macro="">
      <xdr:nvGraphicFramePr>
        <xdr:cNvPr id="176198" name="Chart 2">
          <a:extLst>
            <a:ext uri="{FF2B5EF4-FFF2-40B4-BE49-F238E27FC236}">
              <a16:creationId xmlns:a16="http://schemas.microsoft.com/office/drawing/2014/main" id="{46FB4D1C-2DF8-4541-8F98-14C8A7FA9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342900</xdr:colOff>
      <xdr:row>16</xdr:row>
      <xdr:rowOff>38100</xdr:rowOff>
    </xdr:from>
    <xdr:to>
      <xdr:col>18</xdr:col>
      <xdr:colOff>76200</xdr:colOff>
      <xdr:row>34</xdr:row>
      <xdr:rowOff>76200</xdr:rowOff>
    </xdr:to>
    <xdr:graphicFrame macro="">
      <xdr:nvGraphicFramePr>
        <xdr:cNvPr id="176199" name="Chart 3">
          <a:extLst>
            <a:ext uri="{FF2B5EF4-FFF2-40B4-BE49-F238E27FC236}">
              <a16:creationId xmlns:a16="http://schemas.microsoft.com/office/drawing/2014/main" id="{8F31603D-06CA-455C-8279-53C76E91D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85725</xdr:colOff>
      <xdr:row>16</xdr:row>
      <xdr:rowOff>47625</xdr:rowOff>
    </xdr:from>
    <xdr:to>
      <xdr:col>23</xdr:col>
      <xdr:colOff>514350</xdr:colOff>
      <xdr:row>34</xdr:row>
      <xdr:rowOff>57150</xdr:rowOff>
    </xdr:to>
    <xdr:graphicFrame macro="">
      <xdr:nvGraphicFramePr>
        <xdr:cNvPr id="176200" name="Chart 4">
          <a:extLst>
            <a:ext uri="{FF2B5EF4-FFF2-40B4-BE49-F238E27FC236}">
              <a16:creationId xmlns:a16="http://schemas.microsoft.com/office/drawing/2014/main" id="{05419C29-56B9-47B1-A001-F62C41234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5.xml><?xml version="1.0" encoding="utf-8"?>
<c:userShapes xmlns:c="http://schemas.openxmlformats.org/drawingml/2006/chart">
  <cdr:relSizeAnchor xmlns:cdr="http://schemas.openxmlformats.org/drawingml/2006/chartDrawing">
    <cdr:from>
      <cdr:x>0.93238</cdr:x>
      <cdr:y>0.27106</cdr:y>
    </cdr:from>
    <cdr:to>
      <cdr:x>0.98264</cdr:x>
      <cdr:y>0.55784</cdr:y>
    </cdr:to>
    <cdr:sp macro="" textlink="">
      <cdr:nvSpPr>
        <cdr:cNvPr id="178177" name="Text Box 1"/>
        <cdr:cNvSpPr txBox="1">
          <a:spLocks xmlns:a="http://schemas.openxmlformats.org/drawingml/2006/main" noChangeArrowheads="1"/>
        </cdr:cNvSpPr>
      </cdr:nvSpPr>
      <cdr:spPr bwMode="auto">
        <a:xfrm xmlns:a="http://schemas.openxmlformats.org/drawingml/2006/main">
          <a:off x="3075978" y="811281"/>
          <a:ext cx="165621" cy="8549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en-US" sz="825" b="1" i="0" u="none" strike="noStrike" baseline="0">
              <a:solidFill>
                <a:srgbClr val="000000"/>
              </a:solidFill>
              <a:latin typeface="Times New Roman"/>
              <a:cs typeface="Times New Roman"/>
            </a:rPr>
            <a:t>KZT bln.. </a:t>
          </a:r>
        </a:p>
      </cdr:txBody>
    </cdr:sp>
  </cdr:relSizeAnchor>
</c:userShapes>
</file>

<file path=xl/drawings/drawing86.xml><?xml version="1.0" encoding="utf-8"?>
<c:userShapes xmlns:c="http://schemas.openxmlformats.org/drawingml/2006/chart">
  <cdr:relSizeAnchor xmlns:cdr="http://schemas.openxmlformats.org/drawingml/2006/chartDrawing">
    <cdr:from>
      <cdr:x>0.91022</cdr:x>
      <cdr:y>0.27152</cdr:y>
    </cdr:from>
    <cdr:to>
      <cdr:x>0.98663</cdr:x>
      <cdr:y>0.51545</cdr:y>
    </cdr:to>
    <cdr:sp macro="" textlink="">
      <cdr:nvSpPr>
        <cdr:cNvPr id="179201" name="Text Box 1"/>
        <cdr:cNvSpPr txBox="1">
          <a:spLocks xmlns:a="http://schemas.openxmlformats.org/drawingml/2006/main" noChangeArrowheads="1"/>
        </cdr:cNvSpPr>
      </cdr:nvSpPr>
      <cdr:spPr bwMode="auto">
        <a:xfrm xmlns:a="http://schemas.openxmlformats.org/drawingml/2006/main">
          <a:off x="3241399" y="768140"/>
          <a:ext cx="276501" cy="673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en-US" sz="800" b="1" i="0" u="none" strike="noStrike" baseline="0">
              <a:solidFill>
                <a:srgbClr val="000000"/>
              </a:solidFill>
              <a:latin typeface="Times New Roman"/>
              <a:cs typeface="Times New Roman"/>
            </a:rPr>
            <a:t>KZT bln.</a:t>
          </a:r>
        </a:p>
      </cdr:txBody>
    </cdr:sp>
  </cdr:relSizeAnchor>
</c:userShapes>
</file>

<file path=xl/drawings/drawing87.xml><?xml version="1.0" encoding="utf-8"?>
<c:userShapes xmlns:c="http://schemas.openxmlformats.org/drawingml/2006/chart">
  <cdr:relSizeAnchor xmlns:cdr="http://schemas.openxmlformats.org/drawingml/2006/chartDrawing">
    <cdr:from>
      <cdr:x>0.92565</cdr:x>
      <cdr:y>0.29609</cdr:y>
    </cdr:from>
    <cdr:to>
      <cdr:x>0.98053</cdr:x>
      <cdr:y>0.57626</cdr:y>
    </cdr:to>
    <cdr:sp macro="" textlink="">
      <cdr:nvSpPr>
        <cdr:cNvPr id="180225" name="Text Box 1"/>
        <cdr:cNvSpPr txBox="1">
          <a:spLocks xmlns:a="http://schemas.openxmlformats.org/drawingml/2006/main" noChangeArrowheads="1"/>
        </cdr:cNvSpPr>
      </cdr:nvSpPr>
      <cdr:spPr bwMode="auto">
        <a:xfrm xmlns:a="http://schemas.openxmlformats.org/drawingml/2006/main">
          <a:off x="3065010" y="812086"/>
          <a:ext cx="187533" cy="7480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en-US" sz="800" b="1" i="0" u="none" strike="noStrike" baseline="0">
              <a:solidFill>
                <a:srgbClr val="000000"/>
              </a:solidFill>
              <a:latin typeface="Times New Roman"/>
              <a:cs typeface="Times New Roman"/>
            </a:rPr>
            <a:t>KZT bln.</a:t>
          </a:r>
        </a:p>
      </cdr:txBody>
    </cdr:sp>
  </cdr:relSizeAnchor>
</c:userShapes>
</file>

<file path=xl/drawings/drawing88.xml><?xml version="1.0" encoding="utf-8"?>
<xdr:wsDr xmlns:xdr="http://schemas.openxmlformats.org/drawingml/2006/spreadsheetDrawing" xmlns:a="http://schemas.openxmlformats.org/drawingml/2006/main">
  <xdr:twoCellAnchor>
    <xdr:from>
      <xdr:col>1</xdr:col>
      <xdr:colOff>66675</xdr:colOff>
      <xdr:row>10</xdr:row>
      <xdr:rowOff>9525</xdr:rowOff>
    </xdr:from>
    <xdr:to>
      <xdr:col>5</xdr:col>
      <xdr:colOff>295275</xdr:colOff>
      <xdr:row>26</xdr:row>
      <xdr:rowOff>123825</xdr:rowOff>
    </xdr:to>
    <xdr:graphicFrame macro="">
      <xdr:nvGraphicFramePr>
        <xdr:cNvPr id="181266" name="Chart 1">
          <a:extLst>
            <a:ext uri="{FF2B5EF4-FFF2-40B4-BE49-F238E27FC236}">
              <a16:creationId xmlns:a16="http://schemas.microsoft.com/office/drawing/2014/main" id="{874538E3-57D6-43E3-887F-DEBB48BA0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28575</xdr:colOff>
      <xdr:row>26</xdr:row>
      <xdr:rowOff>114300</xdr:rowOff>
    </xdr:to>
    <xdr:graphicFrame macro="">
      <xdr:nvGraphicFramePr>
        <xdr:cNvPr id="183314" name="Chart 1">
          <a:extLst>
            <a:ext uri="{FF2B5EF4-FFF2-40B4-BE49-F238E27FC236}">
              <a16:creationId xmlns:a16="http://schemas.microsoft.com/office/drawing/2014/main" id="{F458DE50-DD27-4F5F-A971-59D1DCAB0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5</xdr:row>
      <xdr:rowOff>19050</xdr:rowOff>
    </xdr:from>
    <xdr:to>
      <xdr:col>12</xdr:col>
      <xdr:colOff>485775</xdr:colOff>
      <xdr:row>16</xdr:row>
      <xdr:rowOff>142875</xdr:rowOff>
    </xdr:to>
    <xdr:graphicFrame macro="">
      <xdr:nvGraphicFramePr>
        <xdr:cNvPr id="351250" name="Chart 1">
          <a:extLst>
            <a:ext uri="{FF2B5EF4-FFF2-40B4-BE49-F238E27FC236}">
              <a16:creationId xmlns:a16="http://schemas.microsoft.com/office/drawing/2014/main" id="{2AD5609C-D234-47FD-9D9E-A9F59B7C8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133350</xdr:colOff>
      <xdr:row>27</xdr:row>
      <xdr:rowOff>28575</xdr:rowOff>
    </xdr:to>
    <xdr:graphicFrame macro="">
      <xdr:nvGraphicFramePr>
        <xdr:cNvPr id="184338" name="Chart 1">
          <a:extLst>
            <a:ext uri="{FF2B5EF4-FFF2-40B4-BE49-F238E27FC236}">
              <a16:creationId xmlns:a16="http://schemas.microsoft.com/office/drawing/2014/main" id="{3EED2E3F-BFB6-4D71-96BC-496C25EAA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19050</xdr:colOff>
      <xdr:row>11</xdr:row>
      <xdr:rowOff>76200</xdr:rowOff>
    </xdr:from>
    <xdr:to>
      <xdr:col>5</xdr:col>
      <xdr:colOff>485775</xdr:colOff>
      <xdr:row>28</xdr:row>
      <xdr:rowOff>123825</xdr:rowOff>
    </xdr:to>
    <xdr:graphicFrame macro="">
      <xdr:nvGraphicFramePr>
        <xdr:cNvPr id="214034" name="Chart 1">
          <a:extLst>
            <a:ext uri="{FF2B5EF4-FFF2-40B4-BE49-F238E27FC236}">
              <a16:creationId xmlns:a16="http://schemas.microsoft.com/office/drawing/2014/main" id="{87323B5B-4114-451F-92CA-5E83BD281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66675</xdr:colOff>
      <xdr:row>14</xdr:row>
      <xdr:rowOff>47625</xdr:rowOff>
    </xdr:from>
    <xdr:to>
      <xdr:col>3</xdr:col>
      <xdr:colOff>971550</xdr:colOff>
      <xdr:row>32</xdr:row>
      <xdr:rowOff>76200</xdr:rowOff>
    </xdr:to>
    <xdr:graphicFrame macro="">
      <xdr:nvGraphicFramePr>
        <xdr:cNvPr id="216082" name="Chart 1">
          <a:extLst>
            <a:ext uri="{FF2B5EF4-FFF2-40B4-BE49-F238E27FC236}">
              <a16:creationId xmlns:a16="http://schemas.microsoft.com/office/drawing/2014/main" id="{56AE034F-3231-40D4-BBBA-FDEBF5EAC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28575</xdr:colOff>
      <xdr:row>10</xdr:row>
      <xdr:rowOff>142875</xdr:rowOff>
    </xdr:from>
    <xdr:to>
      <xdr:col>3</xdr:col>
      <xdr:colOff>742950</xdr:colOff>
      <xdr:row>27</xdr:row>
      <xdr:rowOff>133350</xdr:rowOff>
    </xdr:to>
    <xdr:graphicFrame macro="">
      <xdr:nvGraphicFramePr>
        <xdr:cNvPr id="218130" name="Диаграмма 4">
          <a:extLst>
            <a:ext uri="{FF2B5EF4-FFF2-40B4-BE49-F238E27FC236}">
              <a16:creationId xmlns:a16="http://schemas.microsoft.com/office/drawing/2014/main" id="{AD94BFB9-32F5-490B-8974-396818334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5</xdr:col>
      <xdr:colOff>38100</xdr:colOff>
      <xdr:row>25</xdr:row>
      <xdr:rowOff>66675</xdr:rowOff>
    </xdr:to>
    <xdr:graphicFrame macro="">
      <xdr:nvGraphicFramePr>
        <xdr:cNvPr id="220178" name="Chart 1">
          <a:extLst>
            <a:ext uri="{FF2B5EF4-FFF2-40B4-BE49-F238E27FC236}">
              <a16:creationId xmlns:a16="http://schemas.microsoft.com/office/drawing/2014/main" id="{4D3165DE-6C4A-487B-9DCB-3D18C30B5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0</xdr:colOff>
      <xdr:row>11</xdr:row>
      <xdr:rowOff>133350</xdr:rowOff>
    </xdr:from>
    <xdr:to>
      <xdr:col>4</xdr:col>
      <xdr:colOff>238125</xdr:colOff>
      <xdr:row>28</xdr:row>
      <xdr:rowOff>9525</xdr:rowOff>
    </xdr:to>
    <xdr:graphicFrame macro="">
      <xdr:nvGraphicFramePr>
        <xdr:cNvPr id="222226" name="Chart 2">
          <a:extLst>
            <a:ext uri="{FF2B5EF4-FFF2-40B4-BE49-F238E27FC236}">
              <a16:creationId xmlns:a16="http://schemas.microsoft.com/office/drawing/2014/main" id="{0A157886-6772-4242-B83E-41D365CDF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19050</xdr:colOff>
      <xdr:row>15</xdr:row>
      <xdr:rowOff>9525</xdr:rowOff>
    </xdr:from>
    <xdr:to>
      <xdr:col>2</xdr:col>
      <xdr:colOff>638175</xdr:colOff>
      <xdr:row>30</xdr:row>
      <xdr:rowOff>57150</xdr:rowOff>
    </xdr:to>
    <xdr:graphicFrame macro="">
      <xdr:nvGraphicFramePr>
        <xdr:cNvPr id="224274" name="Chart 1">
          <a:extLst>
            <a:ext uri="{FF2B5EF4-FFF2-40B4-BE49-F238E27FC236}">
              <a16:creationId xmlns:a16="http://schemas.microsoft.com/office/drawing/2014/main" id="{531AFA72-D911-44AE-AECF-1E819C115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xdr:col>
      <xdr:colOff>47625</xdr:colOff>
      <xdr:row>13</xdr:row>
      <xdr:rowOff>142875</xdr:rowOff>
    </xdr:from>
    <xdr:to>
      <xdr:col>5</xdr:col>
      <xdr:colOff>647700</xdr:colOff>
      <xdr:row>30</xdr:row>
      <xdr:rowOff>142875</xdr:rowOff>
    </xdr:to>
    <xdr:graphicFrame macro="">
      <xdr:nvGraphicFramePr>
        <xdr:cNvPr id="226322" name="Диаграмма 1">
          <a:extLst>
            <a:ext uri="{FF2B5EF4-FFF2-40B4-BE49-F238E27FC236}">
              <a16:creationId xmlns:a16="http://schemas.microsoft.com/office/drawing/2014/main" id="{DA6590E7-86C2-406A-8206-4A80E53CE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638175</xdr:colOff>
      <xdr:row>11</xdr:row>
      <xdr:rowOff>9525</xdr:rowOff>
    </xdr:from>
    <xdr:to>
      <xdr:col>4</xdr:col>
      <xdr:colOff>523875</xdr:colOff>
      <xdr:row>28</xdr:row>
      <xdr:rowOff>38100</xdr:rowOff>
    </xdr:to>
    <xdr:graphicFrame macro="">
      <xdr:nvGraphicFramePr>
        <xdr:cNvPr id="233490" name="Chart 2">
          <a:extLst>
            <a:ext uri="{FF2B5EF4-FFF2-40B4-BE49-F238E27FC236}">
              <a16:creationId xmlns:a16="http://schemas.microsoft.com/office/drawing/2014/main" id="{89D2C491-EEC1-4680-A9B4-26D68A786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1</xdr:col>
      <xdr:colOff>0</xdr:colOff>
      <xdr:row>466</xdr:row>
      <xdr:rowOff>76200</xdr:rowOff>
    </xdr:from>
    <xdr:to>
      <xdr:col>3</xdr:col>
      <xdr:colOff>571500</xdr:colOff>
      <xdr:row>481</xdr:row>
      <xdr:rowOff>85725</xdr:rowOff>
    </xdr:to>
    <xdr:graphicFrame macro="">
      <xdr:nvGraphicFramePr>
        <xdr:cNvPr id="235555" name="Chart 2">
          <a:extLst>
            <a:ext uri="{FF2B5EF4-FFF2-40B4-BE49-F238E27FC236}">
              <a16:creationId xmlns:a16="http://schemas.microsoft.com/office/drawing/2014/main" id="{114317FD-2B52-4D7C-BF61-FC2B2EAB4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152400</xdr:rowOff>
    </xdr:from>
    <xdr:to>
      <xdr:col>4</xdr:col>
      <xdr:colOff>695325</xdr:colOff>
      <xdr:row>25</xdr:row>
      <xdr:rowOff>123825</xdr:rowOff>
    </xdr:to>
    <xdr:graphicFrame macro="">
      <xdr:nvGraphicFramePr>
        <xdr:cNvPr id="235556" name="Chart 10">
          <a:extLst>
            <a:ext uri="{FF2B5EF4-FFF2-40B4-BE49-F238E27FC236}">
              <a16:creationId xmlns:a16="http://schemas.microsoft.com/office/drawing/2014/main" id="{8E705519-FA27-4DC8-8112-970E89A4E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na/&#1050;&#1047;/WINDOWS/EXCEL/MY_PROG/DWR_P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ov_debt/Mfi-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Gov_debt\Mfi-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_server\iso\!Dana\&#1050;&#1047;\WINDOWS\EXCEL\MY_PROG\DWR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38.bin"/></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39.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40.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41.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42.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43.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44.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45.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4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47.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8.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49.bin"/></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50.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5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52.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53.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5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55.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56.bin"/></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57.bin"/></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4.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5.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9.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0.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1.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2.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3.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4.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5.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26.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27.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28.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30.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31.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32.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33.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34.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35.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36.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J179"/>
  <sheetViews>
    <sheetView tabSelected="1" workbookViewId="0">
      <selection activeCell="B179" sqref="B179"/>
    </sheetView>
  </sheetViews>
  <sheetFormatPr defaultRowHeight="12.75"/>
  <cols>
    <col min="1" max="1" width="3" style="132" customWidth="1"/>
    <col min="2" max="2" width="17.140625" style="131" customWidth="1"/>
    <col min="3" max="3" width="100.7109375" style="137" customWidth="1"/>
  </cols>
  <sheetData>
    <row r="1" spans="1:6">
      <c r="A1" s="130"/>
      <c r="C1" s="130" t="s">
        <v>1269</v>
      </c>
    </row>
    <row r="2" spans="1:6" ht="14.25">
      <c r="A2" s="130"/>
      <c r="B2" s="221" t="s">
        <v>1333</v>
      </c>
      <c r="C2" s="221" t="s">
        <v>1556</v>
      </c>
    </row>
    <row r="3" spans="1:6" ht="13.5">
      <c r="A3" s="130"/>
      <c r="B3" s="218">
        <v>2.1</v>
      </c>
      <c r="C3" s="223" t="s">
        <v>1557</v>
      </c>
    </row>
    <row r="4" spans="1:6">
      <c r="B4" s="890" t="s">
        <v>1237</v>
      </c>
      <c r="C4" s="225" t="s">
        <v>1558</v>
      </c>
    </row>
    <row r="5" spans="1:6">
      <c r="B5" s="890" t="s">
        <v>1238</v>
      </c>
      <c r="C5" s="225" t="s">
        <v>903</v>
      </c>
    </row>
    <row r="6" spans="1:6">
      <c r="B6" s="890" t="s">
        <v>1239</v>
      </c>
      <c r="C6" s="225" t="s">
        <v>915</v>
      </c>
    </row>
    <row r="7" spans="1:6">
      <c r="B7" s="890" t="s">
        <v>292</v>
      </c>
      <c r="C7" s="225" t="s">
        <v>924</v>
      </c>
      <c r="D7" s="1276"/>
      <c r="E7" s="1276"/>
      <c r="F7" s="1276"/>
    </row>
    <row r="8" spans="1:6">
      <c r="B8" s="890" t="s">
        <v>1240</v>
      </c>
      <c r="C8" s="225" t="s">
        <v>948</v>
      </c>
    </row>
    <row r="9" spans="1:6">
      <c r="B9" s="890" t="s">
        <v>1241</v>
      </c>
      <c r="C9" s="225" t="s">
        <v>943</v>
      </c>
    </row>
    <row r="10" spans="1:6">
      <c r="B10" s="890" t="s">
        <v>1242</v>
      </c>
      <c r="C10" s="225" t="s">
        <v>1559</v>
      </c>
    </row>
    <row r="11" spans="1:6">
      <c r="B11" s="890" t="s">
        <v>1243</v>
      </c>
      <c r="C11" s="225" t="s">
        <v>105</v>
      </c>
    </row>
    <row r="12" spans="1:6">
      <c r="B12" s="890" t="s">
        <v>1244</v>
      </c>
      <c r="C12" s="225" t="s">
        <v>1560</v>
      </c>
    </row>
    <row r="13" spans="1:6">
      <c r="B13" s="890" t="s">
        <v>1245</v>
      </c>
      <c r="C13" s="225" t="s">
        <v>1362</v>
      </c>
    </row>
    <row r="14" spans="1:6">
      <c r="B14" s="890" t="s">
        <v>1246</v>
      </c>
      <c r="C14" s="225" t="s">
        <v>1561</v>
      </c>
    </row>
    <row r="15" spans="1:6">
      <c r="B15" s="890" t="s">
        <v>1247</v>
      </c>
      <c r="C15" s="225" t="s">
        <v>1372</v>
      </c>
    </row>
    <row r="16" spans="1:6">
      <c r="B16" s="890" t="s">
        <v>1248</v>
      </c>
      <c r="C16" s="225" t="s">
        <v>1377</v>
      </c>
    </row>
    <row r="17" spans="2:3">
      <c r="B17" s="890" t="s">
        <v>1249</v>
      </c>
      <c r="C17" s="225" t="s">
        <v>1379</v>
      </c>
    </row>
    <row r="18" spans="2:3">
      <c r="B18" s="890" t="s">
        <v>1250</v>
      </c>
      <c r="C18" s="225" t="s">
        <v>1384</v>
      </c>
    </row>
    <row r="19" spans="2:3">
      <c r="B19" s="890" t="s">
        <v>1251</v>
      </c>
      <c r="C19" s="225" t="s">
        <v>1562</v>
      </c>
    </row>
    <row r="20" spans="2:3">
      <c r="B20" s="890" t="s">
        <v>293</v>
      </c>
      <c r="C20" s="225" t="s">
        <v>1576</v>
      </c>
    </row>
    <row r="21" spans="2:3">
      <c r="B21" s="890" t="s">
        <v>1252</v>
      </c>
      <c r="C21" s="225" t="s">
        <v>1</v>
      </c>
    </row>
    <row r="22" spans="2:3">
      <c r="B22" s="890" t="s">
        <v>1253</v>
      </c>
      <c r="C22" s="225" t="s">
        <v>6</v>
      </c>
    </row>
    <row r="23" spans="2:3">
      <c r="B23" s="890" t="s">
        <v>1254</v>
      </c>
      <c r="C23" s="225" t="s">
        <v>23</v>
      </c>
    </row>
    <row r="24" spans="2:3">
      <c r="B24" s="890" t="s">
        <v>294</v>
      </c>
      <c r="C24" s="1326" t="s">
        <v>358</v>
      </c>
    </row>
    <row r="25" spans="2:3">
      <c r="B25" s="890" t="s">
        <v>1120</v>
      </c>
      <c r="C25" s="225" t="s">
        <v>1563</v>
      </c>
    </row>
    <row r="26" spans="2:3">
      <c r="B26" s="890" t="s">
        <v>1255</v>
      </c>
      <c r="C26" s="225" t="s">
        <v>55</v>
      </c>
    </row>
    <row r="27" spans="2:3">
      <c r="B27" s="890" t="s">
        <v>1256</v>
      </c>
      <c r="C27" s="225" t="s">
        <v>682</v>
      </c>
    </row>
    <row r="28" spans="2:3">
      <c r="B28" s="890" t="s">
        <v>1257</v>
      </c>
      <c r="C28" s="225" t="s">
        <v>1564</v>
      </c>
    </row>
    <row r="29" spans="2:3">
      <c r="B29" s="890" t="s">
        <v>1258</v>
      </c>
      <c r="C29" s="225" t="s">
        <v>648</v>
      </c>
    </row>
    <row r="30" spans="2:3">
      <c r="B30" s="890" t="s">
        <v>1259</v>
      </c>
      <c r="C30" s="225" t="s">
        <v>652</v>
      </c>
    </row>
    <row r="31" spans="2:3">
      <c r="B31" s="890" t="s">
        <v>1260</v>
      </c>
      <c r="C31" s="225" t="s">
        <v>707</v>
      </c>
    </row>
    <row r="32" spans="2:3">
      <c r="B32" s="890" t="s">
        <v>1261</v>
      </c>
      <c r="C32" s="225" t="s">
        <v>657</v>
      </c>
    </row>
    <row r="33" spans="1:3">
      <c r="B33" s="890" t="s">
        <v>1262</v>
      </c>
      <c r="C33" s="225" t="s">
        <v>716</v>
      </c>
    </row>
    <row r="34" spans="1:3">
      <c r="B34" s="890" t="s">
        <v>1263</v>
      </c>
      <c r="C34" s="225" t="s">
        <v>727</v>
      </c>
    </row>
    <row r="35" spans="1:3">
      <c r="B35" s="890" t="s">
        <v>1264</v>
      </c>
      <c r="C35" s="225" t="s">
        <v>683</v>
      </c>
    </row>
    <row r="36" spans="1:3">
      <c r="B36" s="224"/>
      <c r="C36" s="133"/>
    </row>
    <row r="37" spans="1:3" ht="13.5">
      <c r="B37" s="219">
        <v>2.2000000000000002</v>
      </c>
      <c r="C37" s="223" t="s">
        <v>1566</v>
      </c>
    </row>
    <row r="38" spans="1:3">
      <c r="B38" s="890" t="s">
        <v>554</v>
      </c>
      <c r="C38" s="1326" t="s">
        <v>360</v>
      </c>
    </row>
    <row r="39" spans="1:3">
      <c r="B39" s="890" t="s">
        <v>295</v>
      </c>
      <c r="C39" s="225" t="s">
        <v>327</v>
      </c>
    </row>
    <row r="40" spans="1:3">
      <c r="B40" s="890" t="s">
        <v>296</v>
      </c>
      <c r="C40" s="1342" t="s">
        <v>367</v>
      </c>
    </row>
    <row r="41" spans="1:3">
      <c r="B41" s="890" t="s">
        <v>555</v>
      </c>
      <c r="C41" s="225" t="s">
        <v>1567</v>
      </c>
    </row>
    <row r="42" spans="1:3">
      <c r="B42" s="890" t="s">
        <v>556</v>
      </c>
      <c r="C42" s="225" t="s">
        <v>1568</v>
      </c>
    </row>
    <row r="43" spans="1:3" ht="25.5">
      <c r="B43" s="890" t="s">
        <v>557</v>
      </c>
      <c r="C43" s="225" t="s">
        <v>1569</v>
      </c>
    </row>
    <row r="44" spans="1:3">
      <c r="B44" s="890" t="s">
        <v>558</v>
      </c>
      <c r="C44" s="225" t="s">
        <v>1570</v>
      </c>
    </row>
    <row r="45" spans="1:3" s="141" customFormat="1">
      <c r="A45" s="132"/>
      <c r="B45" s="135"/>
      <c r="C45" s="140"/>
    </row>
    <row r="46" spans="1:3" s="141" customFormat="1" ht="13.5">
      <c r="A46" s="132"/>
      <c r="B46" s="219">
        <v>2.2999999999999998</v>
      </c>
      <c r="C46" s="223" t="s">
        <v>1571</v>
      </c>
    </row>
    <row r="47" spans="1:3" s="141" customFormat="1">
      <c r="A47" s="132"/>
      <c r="B47" s="890" t="s">
        <v>1273</v>
      </c>
      <c r="C47" s="225" t="s">
        <v>472</v>
      </c>
    </row>
    <row r="48" spans="1:3" s="141" customFormat="1">
      <c r="A48" s="132"/>
      <c r="B48" s="890" t="s">
        <v>1275</v>
      </c>
      <c r="C48" s="225" t="s">
        <v>1572</v>
      </c>
    </row>
    <row r="49" spans="1:3" s="141" customFormat="1">
      <c r="A49" s="132"/>
      <c r="B49" s="890" t="s">
        <v>1276</v>
      </c>
      <c r="C49" s="225" t="s">
        <v>1573</v>
      </c>
    </row>
    <row r="50" spans="1:3" s="141" customFormat="1">
      <c r="A50" s="132"/>
      <c r="B50" s="890" t="s">
        <v>1277</v>
      </c>
      <c r="C50" s="225" t="s">
        <v>110</v>
      </c>
    </row>
    <row r="51" spans="1:3" s="141" customFormat="1">
      <c r="A51" s="132"/>
      <c r="B51" s="890" t="s">
        <v>1278</v>
      </c>
      <c r="C51" s="1343" t="s">
        <v>371</v>
      </c>
    </row>
    <row r="52" spans="1:3" s="141" customFormat="1">
      <c r="A52" s="132"/>
      <c r="B52" s="890" t="s">
        <v>1279</v>
      </c>
      <c r="C52" s="225" t="s">
        <v>372</v>
      </c>
    </row>
    <row r="53" spans="1:3" s="141" customFormat="1">
      <c r="A53" s="132"/>
      <c r="B53" s="890" t="s">
        <v>1274</v>
      </c>
      <c r="C53" s="225" t="s">
        <v>1225</v>
      </c>
    </row>
    <row r="54" spans="1:3" s="141" customFormat="1">
      <c r="A54" s="132"/>
      <c r="B54" s="890" t="s">
        <v>1280</v>
      </c>
      <c r="C54" s="1326" t="s">
        <v>374</v>
      </c>
    </row>
    <row r="55" spans="1:3" s="141" customFormat="1">
      <c r="A55" s="132"/>
      <c r="B55" s="890" t="s">
        <v>1281</v>
      </c>
      <c r="C55" s="225" t="s">
        <v>1574</v>
      </c>
    </row>
    <row r="56" spans="1:3" s="141" customFormat="1">
      <c r="A56" s="132"/>
      <c r="B56" s="890" t="s">
        <v>1282</v>
      </c>
      <c r="C56" s="225" t="s">
        <v>1575</v>
      </c>
    </row>
    <row r="57" spans="1:3" s="141" customFormat="1">
      <c r="A57" s="132"/>
      <c r="B57" s="890" t="s">
        <v>1283</v>
      </c>
      <c r="C57" s="1352" t="s">
        <v>376</v>
      </c>
    </row>
    <row r="58" spans="1:3" s="141" customFormat="1">
      <c r="A58" s="132"/>
      <c r="B58" s="890" t="s">
        <v>1284</v>
      </c>
      <c r="C58" s="1352" t="s">
        <v>377</v>
      </c>
    </row>
    <row r="59" spans="1:3" s="141" customFormat="1">
      <c r="A59" s="132"/>
      <c r="B59" s="890" t="s">
        <v>1285</v>
      </c>
      <c r="C59" s="1352" t="s">
        <v>380</v>
      </c>
    </row>
    <row r="60" spans="1:3" s="141" customFormat="1">
      <c r="A60" s="132"/>
      <c r="B60" s="890" t="s">
        <v>1286</v>
      </c>
      <c r="C60" s="1352" t="s">
        <v>382</v>
      </c>
    </row>
    <row r="61" spans="1:3" s="141" customFormat="1">
      <c r="A61" s="132"/>
      <c r="B61" s="135"/>
      <c r="C61" s="140"/>
    </row>
    <row r="62" spans="1:3" s="141" customFormat="1" ht="14.25">
      <c r="A62" s="132"/>
      <c r="B62" s="221" t="s">
        <v>1334</v>
      </c>
      <c r="C62" s="221" t="s">
        <v>111</v>
      </c>
    </row>
    <row r="63" spans="1:3" s="141" customFormat="1" ht="14.25">
      <c r="A63" s="132"/>
      <c r="B63" s="1278">
        <v>3</v>
      </c>
      <c r="C63" s="1278" t="s">
        <v>510</v>
      </c>
    </row>
    <row r="64" spans="1:3" s="141" customFormat="1" ht="13.5">
      <c r="A64" s="132"/>
      <c r="B64" s="219">
        <v>3.1</v>
      </c>
      <c r="C64" s="222" t="s">
        <v>112</v>
      </c>
    </row>
    <row r="65" spans="1:3" s="141" customFormat="1">
      <c r="A65" s="132"/>
      <c r="B65" s="890" t="s">
        <v>559</v>
      </c>
      <c r="C65" s="225" t="s">
        <v>1196</v>
      </c>
    </row>
    <row r="66" spans="1:3" s="141" customFormat="1">
      <c r="A66" s="132"/>
      <c r="B66" s="890" t="s">
        <v>560</v>
      </c>
      <c r="C66" s="225" t="s">
        <v>1199</v>
      </c>
    </row>
    <row r="67" spans="1:3" s="141" customFormat="1">
      <c r="A67" s="132"/>
      <c r="B67" s="890" t="s">
        <v>561</v>
      </c>
      <c r="C67" s="225" t="s">
        <v>322</v>
      </c>
    </row>
    <row r="68" spans="1:3" s="141" customFormat="1">
      <c r="A68" s="132"/>
      <c r="B68" s="890" t="s">
        <v>562</v>
      </c>
      <c r="C68" s="225" t="s">
        <v>1295</v>
      </c>
    </row>
    <row r="69" spans="1:3" s="141" customFormat="1">
      <c r="A69" s="132"/>
      <c r="B69" s="890" t="s">
        <v>563</v>
      </c>
      <c r="C69" s="225" t="s">
        <v>1298</v>
      </c>
    </row>
    <row r="70" spans="1:3" s="141" customFormat="1">
      <c r="A70" s="132"/>
      <c r="B70" s="890" t="s">
        <v>564</v>
      </c>
      <c r="C70" s="225" t="s">
        <v>1325</v>
      </c>
    </row>
    <row r="71" spans="1:3" s="141" customFormat="1">
      <c r="A71" s="132"/>
      <c r="B71" s="890" t="s">
        <v>565</v>
      </c>
      <c r="C71" s="225" t="s">
        <v>506</v>
      </c>
    </row>
    <row r="72" spans="1:3" s="141" customFormat="1">
      <c r="A72" s="132"/>
      <c r="B72" s="890" t="s">
        <v>566</v>
      </c>
      <c r="C72" s="225" t="s">
        <v>323</v>
      </c>
    </row>
    <row r="73" spans="1:3" s="141" customFormat="1">
      <c r="A73" s="132"/>
      <c r="B73" s="890" t="s">
        <v>567</v>
      </c>
      <c r="C73" s="225" t="s">
        <v>1394</v>
      </c>
    </row>
    <row r="74" spans="1:3" s="141" customFormat="1">
      <c r="A74" s="132"/>
      <c r="B74" s="890" t="s">
        <v>568</v>
      </c>
      <c r="C74" s="225" t="s">
        <v>1076</v>
      </c>
    </row>
    <row r="75" spans="1:3">
      <c r="B75" s="134"/>
      <c r="C75" s="135"/>
    </row>
    <row r="76" spans="1:3" ht="13.5">
      <c r="B76" s="219">
        <v>3.2</v>
      </c>
      <c r="C76" s="223" t="s">
        <v>324</v>
      </c>
    </row>
    <row r="77" spans="1:3">
      <c r="B77" s="890" t="s">
        <v>569</v>
      </c>
      <c r="C77" s="225" t="s">
        <v>325</v>
      </c>
    </row>
    <row r="78" spans="1:3">
      <c r="B78" s="890" t="s">
        <v>570</v>
      </c>
      <c r="C78" s="225" t="s">
        <v>1438</v>
      </c>
    </row>
    <row r="79" spans="1:3">
      <c r="B79" s="890" t="s">
        <v>571</v>
      </c>
      <c r="C79" s="225" t="s">
        <v>1428</v>
      </c>
    </row>
    <row r="80" spans="1:3">
      <c r="B80" s="890" t="s">
        <v>572</v>
      </c>
      <c r="C80" s="225" t="s">
        <v>1433</v>
      </c>
    </row>
    <row r="81" spans="2:6">
      <c r="B81" s="890" t="s">
        <v>297</v>
      </c>
      <c r="C81" s="225" t="s">
        <v>1097</v>
      </c>
    </row>
    <row r="82" spans="2:6" ht="12.75" customHeight="1">
      <c r="B82" s="890" t="s">
        <v>573</v>
      </c>
      <c r="C82" s="1345" t="s">
        <v>391</v>
      </c>
      <c r="D82" s="1339"/>
      <c r="E82" s="1339"/>
      <c r="F82" s="1339"/>
    </row>
    <row r="83" spans="2:6">
      <c r="B83" s="890" t="s">
        <v>574</v>
      </c>
      <c r="C83" s="225" t="s">
        <v>1483</v>
      </c>
    </row>
    <row r="84" spans="2:6">
      <c r="B84" s="890" t="s">
        <v>575</v>
      </c>
      <c r="C84" s="225" t="s">
        <v>1507</v>
      </c>
    </row>
    <row r="85" spans="2:6">
      <c r="B85" s="890" t="s">
        <v>576</v>
      </c>
      <c r="C85" s="225" t="s">
        <v>425</v>
      </c>
    </row>
    <row r="86" spans="2:6">
      <c r="B86" s="890" t="s">
        <v>577</v>
      </c>
      <c r="C86" s="225" t="s">
        <v>426</v>
      </c>
    </row>
    <row r="87" spans="2:6">
      <c r="B87" s="890" t="s">
        <v>578</v>
      </c>
      <c r="C87" s="225" t="s">
        <v>1347</v>
      </c>
    </row>
    <row r="88" spans="2:6">
      <c r="B88" s="890" t="s">
        <v>579</v>
      </c>
      <c r="C88" s="225" t="s">
        <v>774</v>
      </c>
    </row>
    <row r="89" spans="2:6">
      <c r="B89" s="890" t="s">
        <v>580</v>
      </c>
      <c r="C89" s="1326" t="s">
        <v>394</v>
      </c>
    </row>
    <row r="90" spans="2:6">
      <c r="B90" s="890" t="s">
        <v>581</v>
      </c>
      <c r="C90" s="225" t="s">
        <v>317</v>
      </c>
    </row>
    <row r="91" spans="2:6">
      <c r="B91" s="890" t="s">
        <v>582</v>
      </c>
      <c r="C91" s="225" t="s">
        <v>318</v>
      </c>
    </row>
    <row r="92" spans="2:6">
      <c r="B92" s="890" t="s">
        <v>583</v>
      </c>
      <c r="C92" s="225" t="s">
        <v>1465</v>
      </c>
    </row>
    <row r="93" spans="2:6">
      <c r="B93" s="890" t="s">
        <v>584</v>
      </c>
      <c r="C93" s="225" t="s">
        <v>1468</v>
      </c>
    </row>
    <row r="94" spans="2:6">
      <c r="B94" s="890" t="s">
        <v>1121</v>
      </c>
      <c r="C94" s="1326" t="s">
        <v>401</v>
      </c>
    </row>
    <row r="95" spans="2:6">
      <c r="B95" s="890" t="s">
        <v>1122</v>
      </c>
      <c r="C95" s="225" t="s">
        <v>1478</v>
      </c>
    </row>
    <row r="96" spans="2:6">
      <c r="B96" s="890" t="s">
        <v>585</v>
      </c>
      <c r="C96" s="225" t="s">
        <v>431</v>
      </c>
    </row>
    <row r="97" spans="2:3">
      <c r="B97" s="890" t="s">
        <v>586</v>
      </c>
      <c r="C97" s="225" t="s">
        <v>896</v>
      </c>
    </row>
    <row r="98" spans="2:3">
      <c r="B98" s="890" t="s">
        <v>587</v>
      </c>
      <c r="C98" s="225" t="s">
        <v>1499</v>
      </c>
    </row>
    <row r="99" spans="2:3">
      <c r="B99" s="890" t="s">
        <v>1123</v>
      </c>
      <c r="C99" s="225" t="s">
        <v>1500</v>
      </c>
    </row>
    <row r="100" spans="2:3">
      <c r="B100" s="890" t="s">
        <v>588</v>
      </c>
      <c r="C100" s="225" t="s">
        <v>783</v>
      </c>
    </row>
    <row r="101" spans="2:3">
      <c r="B101" s="890" t="s">
        <v>589</v>
      </c>
      <c r="C101" s="225" t="s">
        <v>784</v>
      </c>
    </row>
    <row r="102" spans="2:3">
      <c r="B102" s="890" t="s">
        <v>590</v>
      </c>
      <c r="C102" s="225" t="s">
        <v>792</v>
      </c>
    </row>
    <row r="103" spans="2:3">
      <c r="B103" s="890" t="s">
        <v>591</v>
      </c>
      <c r="C103" s="225" t="s">
        <v>793</v>
      </c>
    </row>
    <row r="104" spans="2:3">
      <c r="B104" s="890" t="s">
        <v>1124</v>
      </c>
      <c r="C104" s="1348" t="s">
        <v>684</v>
      </c>
    </row>
    <row r="105" spans="2:3">
      <c r="B105" s="890" t="s">
        <v>1125</v>
      </c>
      <c r="C105" s="225" t="s">
        <v>409</v>
      </c>
    </row>
    <row r="106" spans="2:3">
      <c r="B106" s="890" t="s">
        <v>1126</v>
      </c>
      <c r="C106" s="225" t="s">
        <v>410</v>
      </c>
    </row>
    <row r="107" spans="2:3">
      <c r="B107" s="136"/>
    </row>
    <row r="108" spans="2:3" ht="13.5">
      <c r="B108" s="219">
        <v>3.3</v>
      </c>
      <c r="C108" s="223" t="s">
        <v>897</v>
      </c>
    </row>
    <row r="109" spans="2:3">
      <c r="B109" s="890" t="s">
        <v>592</v>
      </c>
      <c r="C109" s="225" t="s">
        <v>800</v>
      </c>
    </row>
    <row r="110" spans="2:3">
      <c r="B110" s="890" t="s">
        <v>593</v>
      </c>
      <c r="C110" s="225" t="s">
        <v>804</v>
      </c>
    </row>
    <row r="111" spans="2:3">
      <c r="B111" s="890" t="s">
        <v>594</v>
      </c>
      <c r="C111" s="225" t="s">
        <v>810</v>
      </c>
    </row>
    <row r="112" spans="2:3">
      <c r="B112" s="890" t="s">
        <v>595</v>
      </c>
      <c r="C112" s="1338" t="s">
        <v>1088</v>
      </c>
    </row>
    <row r="113" spans="1:3">
      <c r="B113" s="890" t="s">
        <v>596</v>
      </c>
      <c r="C113" s="225" t="s">
        <v>898</v>
      </c>
    </row>
    <row r="114" spans="1:3">
      <c r="B114" s="890" t="s">
        <v>597</v>
      </c>
      <c r="C114" s="225" t="s">
        <v>816</v>
      </c>
    </row>
    <row r="115" spans="1:3">
      <c r="B115" s="890" t="s">
        <v>598</v>
      </c>
      <c r="C115" s="225" t="s">
        <v>1265</v>
      </c>
    </row>
    <row r="116" spans="1:3">
      <c r="B116" s="890" t="s">
        <v>599</v>
      </c>
      <c r="C116" s="225" t="s">
        <v>828</v>
      </c>
    </row>
    <row r="117" spans="1:3">
      <c r="B117" s="890" t="s">
        <v>600</v>
      </c>
      <c r="C117" s="225" t="s">
        <v>899</v>
      </c>
    </row>
    <row r="118" spans="1:3">
      <c r="B118" s="890" t="s">
        <v>601</v>
      </c>
      <c r="C118" s="225" t="s">
        <v>837</v>
      </c>
    </row>
    <row r="119" spans="1:3">
      <c r="B119" s="890" t="s">
        <v>602</v>
      </c>
      <c r="C119" s="225" t="s">
        <v>850</v>
      </c>
    </row>
    <row r="120" spans="1:3">
      <c r="B120" s="890" t="s">
        <v>603</v>
      </c>
      <c r="C120" s="225" t="s">
        <v>851</v>
      </c>
    </row>
    <row r="121" spans="1:3">
      <c r="B121" s="890" t="s">
        <v>604</v>
      </c>
      <c r="C121" s="225" t="s">
        <v>855</v>
      </c>
    </row>
    <row r="122" spans="1:3">
      <c r="B122" s="136"/>
      <c r="C122" s="130"/>
    </row>
    <row r="123" spans="1:3" ht="14.25">
      <c r="B123" s="1278">
        <v>4</v>
      </c>
      <c r="C123" s="1278" t="s">
        <v>674</v>
      </c>
    </row>
    <row r="124" spans="1:3" ht="13.5">
      <c r="A124" s="138"/>
      <c r="B124" s="219">
        <v>4.0999999999999996</v>
      </c>
      <c r="C124" s="223" t="s">
        <v>673</v>
      </c>
    </row>
    <row r="125" spans="1:3">
      <c r="B125" s="890" t="s">
        <v>605</v>
      </c>
      <c r="C125" s="225" t="s">
        <v>685</v>
      </c>
    </row>
    <row r="126" spans="1:3">
      <c r="A126" s="138"/>
      <c r="B126" s="890" t="s">
        <v>606</v>
      </c>
      <c r="C126" s="1326" t="s">
        <v>686</v>
      </c>
    </row>
    <row r="127" spans="1:3">
      <c r="A127" s="138"/>
      <c r="B127" s="890" t="s">
        <v>607</v>
      </c>
      <c r="C127" s="225" t="s">
        <v>687</v>
      </c>
    </row>
    <row r="128" spans="1:3">
      <c r="A128" s="138"/>
      <c r="B128" s="890" t="s">
        <v>298</v>
      </c>
      <c r="C128" s="225" t="s">
        <v>520</v>
      </c>
    </row>
    <row r="129" spans="1:10">
      <c r="A129" s="138"/>
      <c r="B129" s="890" t="s">
        <v>608</v>
      </c>
      <c r="C129" s="225" t="s">
        <v>521</v>
      </c>
    </row>
    <row r="130" spans="1:10">
      <c r="A130" s="138"/>
      <c r="B130" s="890" t="s">
        <v>299</v>
      </c>
      <c r="C130" s="225" t="s">
        <v>522</v>
      </c>
    </row>
    <row r="131" spans="1:10">
      <c r="A131" s="138"/>
      <c r="B131" s="890" t="s">
        <v>609</v>
      </c>
      <c r="C131" s="225" t="s">
        <v>523</v>
      </c>
    </row>
    <row r="132" spans="1:10">
      <c r="A132" s="138"/>
      <c r="B132" s="890" t="s">
        <v>610</v>
      </c>
      <c r="C132" s="225" t="s">
        <v>524</v>
      </c>
    </row>
    <row r="133" spans="1:10">
      <c r="A133" s="138"/>
      <c r="B133" s="890" t="s">
        <v>611</v>
      </c>
      <c r="C133" s="1329" t="s">
        <v>133</v>
      </c>
    </row>
    <row r="134" spans="1:10">
      <c r="A134" s="138"/>
      <c r="B134" s="890" t="s">
        <v>612</v>
      </c>
      <c r="C134" s="1329" t="s">
        <v>139</v>
      </c>
    </row>
    <row r="135" spans="1:10">
      <c r="A135" s="138"/>
      <c r="B135" s="890" t="s">
        <v>613</v>
      </c>
      <c r="C135" s="225" t="s">
        <v>525</v>
      </c>
    </row>
    <row r="136" spans="1:10">
      <c r="A136" s="138"/>
      <c r="B136" s="890" t="s">
        <v>614</v>
      </c>
      <c r="C136" s="225" t="s">
        <v>526</v>
      </c>
    </row>
    <row r="137" spans="1:10">
      <c r="A137" s="138"/>
      <c r="B137" s="890" t="s">
        <v>615</v>
      </c>
      <c r="C137" s="225" t="s">
        <v>527</v>
      </c>
      <c r="D137" s="603"/>
      <c r="E137" s="603"/>
      <c r="F137" s="603"/>
      <c r="G137" s="603"/>
      <c r="H137" s="603"/>
      <c r="I137" s="603"/>
      <c r="J137" s="603"/>
    </row>
    <row r="138" spans="1:10">
      <c r="A138" s="138"/>
      <c r="B138" s="890" t="s">
        <v>616</v>
      </c>
      <c r="C138" s="225" t="s">
        <v>1069</v>
      </c>
    </row>
    <row r="139" spans="1:10">
      <c r="A139" s="138"/>
      <c r="B139" s="890" t="s">
        <v>617</v>
      </c>
      <c r="C139" s="225" t="s">
        <v>528</v>
      </c>
    </row>
    <row r="140" spans="1:10" ht="25.5">
      <c r="A140" s="138"/>
      <c r="B140" s="890" t="s">
        <v>1266</v>
      </c>
      <c r="C140" s="225" t="s">
        <v>140</v>
      </c>
    </row>
    <row r="141" spans="1:10" s="324" customFormat="1">
      <c r="A141" s="139"/>
      <c r="B141" s="135"/>
      <c r="C141" s="323"/>
    </row>
    <row r="142" spans="1:10" s="324" customFormat="1" ht="13.5">
      <c r="A142" s="139"/>
      <c r="B142" s="219">
        <v>4.2</v>
      </c>
      <c r="C142" s="223" t="s">
        <v>672</v>
      </c>
    </row>
    <row r="143" spans="1:10">
      <c r="A143" s="1290"/>
      <c r="B143" s="890" t="s">
        <v>618</v>
      </c>
      <c r="C143" s="225" t="s">
        <v>1127</v>
      </c>
      <c r="D143" s="627"/>
    </row>
    <row r="144" spans="1:10">
      <c r="A144" s="139"/>
      <c r="B144" s="890" t="s">
        <v>300</v>
      </c>
      <c r="C144" s="225" t="s">
        <v>890</v>
      </c>
      <c r="D144" s="232"/>
      <c r="E144" s="232"/>
    </row>
    <row r="145" spans="1:9">
      <c r="A145" s="139"/>
      <c r="B145" s="890" t="s">
        <v>619</v>
      </c>
      <c r="C145" s="225" t="s">
        <v>891</v>
      </c>
    </row>
    <row r="146" spans="1:9">
      <c r="A146" s="139"/>
      <c r="B146" s="890" t="s">
        <v>620</v>
      </c>
      <c r="C146" s="225" t="s">
        <v>892</v>
      </c>
    </row>
    <row r="147" spans="1:9">
      <c r="A147" s="139"/>
      <c r="B147" s="890" t="s">
        <v>621</v>
      </c>
      <c r="C147" s="225" t="s">
        <v>893</v>
      </c>
      <c r="D147" s="232"/>
      <c r="E147" s="232"/>
      <c r="F147" s="318"/>
    </row>
    <row r="148" spans="1:9">
      <c r="A148" s="139"/>
      <c r="B148" s="890" t="s">
        <v>622</v>
      </c>
      <c r="C148" s="225" t="s">
        <v>234</v>
      </c>
      <c r="D148" s="318"/>
      <c r="E148" s="318"/>
      <c r="F148" s="318"/>
      <c r="G148" s="318"/>
      <c r="H148" s="318"/>
      <c r="I148" s="318"/>
    </row>
    <row r="149" spans="1:9">
      <c r="A149" s="139"/>
      <c r="B149" s="890" t="s">
        <v>623</v>
      </c>
      <c r="C149" s="225" t="s">
        <v>664</v>
      </c>
      <c r="D149" s="232"/>
      <c r="E149" s="318"/>
      <c r="F149" s="318"/>
    </row>
    <row r="150" spans="1:9" s="324" customFormat="1">
      <c r="A150" s="139"/>
      <c r="B150" s="135"/>
      <c r="C150" s="323"/>
    </row>
    <row r="151" spans="1:9" s="324" customFormat="1" ht="13.5">
      <c r="A151" s="139"/>
      <c r="B151" s="219">
        <v>4.3</v>
      </c>
      <c r="C151" s="223" t="s">
        <v>895</v>
      </c>
    </row>
    <row r="152" spans="1:9">
      <c r="B152" s="890" t="s">
        <v>624</v>
      </c>
      <c r="C152" s="225" t="s">
        <v>688</v>
      </c>
    </row>
    <row r="153" spans="1:9">
      <c r="A153" s="138"/>
      <c r="B153" s="890" t="s">
        <v>625</v>
      </c>
      <c r="C153" s="225" t="s">
        <v>642</v>
      </c>
    </row>
    <row r="154" spans="1:9">
      <c r="A154" s="138"/>
      <c r="B154" s="890" t="s">
        <v>626</v>
      </c>
      <c r="C154" s="225" t="s">
        <v>643</v>
      </c>
      <c r="D154" s="725"/>
      <c r="E154" s="782"/>
    </row>
    <row r="155" spans="1:9">
      <c r="A155" s="138"/>
      <c r="B155" s="890" t="s">
        <v>627</v>
      </c>
      <c r="C155" s="225" t="s">
        <v>644</v>
      </c>
    </row>
    <row r="156" spans="1:9">
      <c r="A156" s="138"/>
      <c r="B156" s="890" t="s">
        <v>628</v>
      </c>
      <c r="C156" s="225" t="s">
        <v>645</v>
      </c>
    </row>
    <row r="157" spans="1:9">
      <c r="A157" s="138"/>
      <c r="B157" s="890" t="s">
        <v>629</v>
      </c>
      <c r="C157" s="225" t="s">
        <v>646</v>
      </c>
      <c r="D157" s="725"/>
      <c r="E157" s="725"/>
      <c r="F157" s="725"/>
      <c r="G157" s="725"/>
      <c r="H157" s="725"/>
      <c r="I157" s="725"/>
    </row>
    <row r="158" spans="1:9">
      <c r="A158" s="138"/>
      <c r="B158" s="890" t="s">
        <v>630</v>
      </c>
      <c r="C158" s="225" t="s">
        <v>647</v>
      </c>
    </row>
    <row r="159" spans="1:9">
      <c r="A159" s="138"/>
      <c r="B159" s="890" t="s">
        <v>631</v>
      </c>
      <c r="C159" s="225" t="s">
        <v>662</v>
      </c>
    </row>
    <row r="160" spans="1:9">
      <c r="A160" s="138"/>
      <c r="B160" s="890" t="s">
        <v>632</v>
      </c>
      <c r="C160" s="225" t="s">
        <v>663</v>
      </c>
    </row>
    <row r="161" spans="1:3">
      <c r="B161" s="136"/>
    </row>
    <row r="162" spans="1:3" ht="14.25">
      <c r="B162" s="1278">
        <v>5</v>
      </c>
      <c r="C162" s="1278" t="s">
        <v>889</v>
      </c>
    </row>
    <row r="163" spans="1:3" ht="13.5">
      <c r="B163" s="219">
        <v>5.0999999999999996</v>
      </c>
      <c r="C163" s="223" t="s">
        <v>735</v>
      </c>
    </row>
    <row r="164" spans="1:3">
      <c r="B164" s="890" t="s">
        <v>633</v>
      </c>
      <c r="C164" s="220" t="s">
        <v>736</v>
      </c>
    </row>
    <row r="165" spans="1:3">
      <c r="B165" s="890" t="s">
        <v>301</v>
      </c>
      <c r="C165" s="220" t="s">
        <v>746</v>
      </c>
    </row>
    <row r="166" spans="1:3" ht="13.5">
      <c r="B166" s="219">
        <v>5.2</v>
      </c>
      <c r="C166" s="223" t="s">
        <v>671</v>
      </c>
    </row>
    <row r="167" spans="1:3">
      <c r="B167" s="890" t="s">
        <v>634</v>
      </c>
      <c r="C167" s="220" t="s">
        <v>145</v>
      </c>
    </row>
    <row r="168" spans="1:3">
      <c r="B168" s="890" t="s">
        <v>635</v>
      </c>
      <c r="C168" s="1349" t="s">
        <v>150</v>
      </c>
    </row>
    <row r="169" spans="1:3">
      <c r="B169" s="890" t="s">
        <v>636</v>
      </c>
      <c r="C169" s="1350" t="s">
        <v>153</v>
      </c>
    </row>
    <row r="170" spans="1:3" s="141" customFormat="1">
      <c r="A170" s="132"/>
      <c r="B170" s="134"/>
      <c r="C170" s="325"/>
    </row>
    <row r="171" spans="1:3" ht="14.25">
      <c r="B171" s="1278">
        <v>6</v>
      </c>
      <c r="C171" s="1278" t="s">
        <v>665</v>
      </c>
    </row>
    <row r="172" spans="1:3" ht="13.5">
      <c r="B172" s="219">
        <v>6.1</v>
      </c>
      <c r="C172" s="223" t="s">
        <v>666</v>
      </c>
    </row>
    <row r="173" spans="1:3">
      <c r="A173" s="139"/>
      <c r="B173" s="890" t="s">
        <v>637</v>
      </c>
      <c r="C173" s="220" t="s">
        <v>667</v>
      </c>
    </row>
    <row r="174" spans="1:3">
      <c r="B174" s="890" t="s">
        <v>638</v>
      </c>
      <c r="C174" s="220" t="s">
        <v>668</v>
      </c>
    </row>
    <row r="175" spans="1:3">
      <c r="B175" s="890" t="s">
        <v>639</v>
      </c>
      <c r="C175" s="220" t="s">
        <v>669</v>
      </c>
    </row>
    <row r="176" spans="1:3" s="324" customFormat="1">
      <c r="A176" s="132"/>
      <c r="B176" s="326"/>
      <c r="C176" s="270"/>
    </row>
    <row r="177" spans="1:3" s="324" customFormat="1" ht="13.5">
      <c r="A177" s="132"/>
      <c r="B177" s="219">
        <v>6.2</v>
      </c>
      <c r="C177" s="223" t="s">
        <v>670</v>
      </c>
    </row>
    <row r="178" spans="1:3">
      <c r="B178" s="890" t="s">
        <v>640</v>
      </c>
      <c r="C178" s="1329" t="s">
        <v>418</v>
      </c>
    </row>
    <row r="179" spans="1:3">
      <c r="B179" s="890" t="s">
        <v>641</v>
      </c>
      <c r="C179" s="1329" t="s">
        <v>1186</v>
      </c>
    </row>
  </sheetData>
  <phoneticPr fontId="38" type="noConversion"/>
  <hyperlinks>
    <hyperlink ref="B38" location="'Figure 2.2.1'!B2" display="Figure 2.2.1"/>
    <hyperlink ref="B39" location="'Table 2.2.1'!B2" display="Table 2.2.1"/>
    <hyperlink ref="B40" location="'Table 2.2.2'!B2" display="Table 2.2.2"/>
    <hyperlink ref="B41" location="'Figure 2.2.2'!B2" display="Figure 2.2.2"/>
    <hyperlink ref="B42" location="'Figure 2.2.3'!B2" display="Figure 2.2.3"/>
    <hyperlink ref="B43" location="'Figure 2.2.4'!B2" display="Figure 2.2.4"/>
    <hyperlink ref="B44" location="'Figure 2.2.5'!B2" display="Figure 2.2.5"/>
    <hyperlink ref="B65" location="'Figure 3.1.1'!B2" display="Figure 3.1.1"/>
    <hyperlink ref="B66" location="'Figure 3.1.2'!B2" display="Figure 3.1.2"/>
    <hyperlink ref="B67" location="'Figure 3.1.3'!B2" display="Figure 3.1.3"/>
    <hyperlink ref="B68" location="'Figure 3.1.4'!B2" display="Figure 3.1.4"/>
    <hyperlink ref="B69" location="'Figure 3.1.5.'!B2" display="Figure 3.1.5"/>
    <hyperlink ref="B70" location="'Figure 3.1.6'!B2" display="Figure 3.1.6"/>
    <hyperlink ref="B71" location="'Figure 3.1.7.'!B2" display="Figure 3.1.7"/>
    <hyperlink ref="B72" location="'Figure 3.1.8'!B2" display="Figure 3.1.8"/>
    <hyperlink ref="B73" location="'Figure 3.1.9'!B2" display="Figure 3.1.9"/>
    <hyperlink ref="B74" location="'Figure 3.1.10'!B2" display="Figure 3.1.10"/>
    <hyperlink ref="B77" location="'Figure 3.2.1'!B2" display="Figure 3.2.1"/>
    <hyperlink ref="B78" location="'Figure 3.2.2'!B2" display="Figure 3.2.2"/>
    <hyperlink ref="B79" location="'Figure 3.2.3'!B2" display="Figure 3.2.3"/>
    <hyperlink ref="B80" location="'Figure 3.2.4'!B2" display="Figure 3.2.4"/>
    <hyperlink ref="B81" location="'Table 3.2.1'!B2" display="Table 3.2.1"/>
    <hyperlink ref="B82" location="'Figure 3.2.5'!B2" display="Figure 3.2.5"/>
    <hyperlink ref="B83" location="'Figure 3.2.6'!B2" display="Figure 3.2.6"/>
    <hyperlink ref="B84" location="'Figure 3.2.7'!B2" display="Figure 3.2.7"/>
    <hyperlink ref="B85" location="'Figure 3.2.8'!B2" display="Figure 3.2.8"/>
    <hyperlink ref="B86" location="'Figure 3.2.9'!B2" display="Figure 3.2.9"/>
    <hyperlink ref="B87" location="'Figure 3.2.10'!B2" display="Figure 3.2.10"/>
    <hyperlink ref="B94" location="'Box 2 Figure 1'!B2" display="Box 2 Figure 1"/>
    <hyperlink ref="B97" location="'Figure 3.2.18'!B2" display="Figure 3.2.18"/>
    <hyperlink ref="B98" location="'Figure 3.2.19'!B2" display="Figure 3.2.19"/>
    <hyperlink ref="B100" location="'Figure 3.2.20-23'!D16" display="Figure 3.2.20"/>
    <hyperlink ref="B101" location="'Figure 3.2.20-23'!I16" display="Figure 3.2.21"/>
    <hyperlink ref="B102" location="'Figure 3.2.20-23'!O16" display="Figure 3.2.22"/>
    <hyperlink ref="B103" location="'Figure 3.2.20-23'!U16" display="Figure 3.2.23"/>
    <hyperlink ref="B104" location="'Box 4 Figure 1'!B2" display="Box 4 Figure 1"/>
    <hyperlink ref="B109" location="'Figure 3.3.1'!B2" display="Figure 3.3.1"/>
    <hyperlink ref="B110" location="'Figure 3.3.2'!B2" display="Figure 3.3.2"/>
    <hyperlink ref="B111" location="'Figure 3.3.3'!B2" display="Figure 3.3.3"/>
    <hyperlink ref="B112" location="'Figure 3.3.4'!B2" display="Figure 3.3.4"/>
    <hyperlink ref="B113" location="'Figure 3.3.5'!B2" display="Figure 3.3.5"/>
    <hyperlink ref="B114" location="'Figure 3.3.6'!B2" display="Figure 3.3.6"/>
    <hyperlink ref="B115" location="'Figure 3.3.7'!B2" display="Figure 3.3.7"/>
    <hyperlink ref="B116" location="'Figure 3.3.8'!B2" display="Figure 3.3.8"/>
    <hyperlink ref="B117" location="'Figure 3.3.9'!B2" display="Figure 3.3.9"/>
    <hyperlink ref="B118" location="'Figure 3.3.10'!B2" display="Figure 3.3.10"/>
    <hyperlink ref="B119" location="'Figure 3.3.11'!B2" display="Figure 3.3.11"/>
    <hyperlink ref="B120" location="'Figure 3.3.12'!B2" display="Figure 3.3.12"/>
    <hyperlink ref="B121" location="'Figure 3.3.13'!B2" display="Figure 3.3.13"/>
    <hyperlink ref="B125" location="'Figure 4.1.1'!B2" display="Figure 4.1.1"/>
    <hyperlink ref="B126" location="'Figure 4.1.2'!B2" display="Figure 4.1.2"/>
    <hyperlink ref="B127" location="'Figure 4.1.3'!B2" display="Figure 4.1.3"/>
    <hyperlink ref="B128" location="'Table 4.1.1'!B2" display="Table 4.1.1"/>
    <hyperlink ref="B129" location="'Figure 4.1.4'!B2" display="Figure 4.1.4"/>
    <hyperlink ref="B130" location="'Table 4.1.2'!B2" display="Table 4.1.2"/>
    <hyperlink ref="B131" location="'Figure 4.1.5'!B2" display="Figure 4.1.5"/>
    <hyperlink ref="B132" location="'Figure 4.1.6'!B2" display="Figure 4.1.6"/>
    <hyperlink ref="B133" location="'Figure 4.1.7'!B2" display="Figure 4.1.7"/>
    <hyperlink ref="B134" location="'Figure 4.1.8'!B2" display="Figure 4.1.8"/>
    <hyperlink ref="B136" location="'Figure 4.1.10'!B2" display="Figure 4.1.10"/>
    <hyperlink ref="B137" location="'Figure 4.1.11'!B2" display="Figure 4.1.11"/>
    <hyperlink ref="B138" location="'Figure 4.1.12'!B2" display="Figure 4.1.12"/>
    <hyperlink ref="B139" location="'Figure 4.1.13'!B2" display="Figure 4.1.13"/>
    <hyperlink ref="B140" location="'Box 5 Figure 1'!B2" display="Box 5 Figure 1"/>
    <hyperlink ref="B143" location="'Figure 4.2.1'!B2" display="Figure 4.2.1"/>
    <hyperlink ref="B144" location="'Table 4.2.1'!B2" display="Table 4.2.1"/>
    <hyperlink ref="B145" location="'Figure 4.2.2'!B2" display="Figure 4.2.2"/>
    <hyperlink ref="B146" location="'Figure 4.2.3'!B2" display="Figure 4.2.3"/>
    <hyperlink ref="B147" location="'Figure 4.2.4'!B2" display="Figure 4.2.4"/>
    <hyperlink ref="B148" location="'Figure 4.2.5'!B2" display="Figure 4.2.5"/>
    <hyperlink ref="B149" location="'Figure 4.2.6'!B2" display="Figure 4.2.6"/>
    <hyperlink ref="B152" location="'Figure 4.3.1'!B2" display="Figure 4.3.1"/>
    <hyperlink ref="B153" location="'Figure 4.3.2'!B2" display="Figure 4.3.2"/>
    <hyperlink ref="B154" location="'Figure 4.3.3'!B2" display="Figure 4.3.3"/>
    <hyperlink ref="B155" location="'Figure 4.3.4'!B2" display="Figure 4.3.4"/>
    <hyperlink ref="B156" location="'Figure 4.3.5'!B2" display="Figure 4.3.5"/>
    <hyperlink ref="B157" location="'Figure 4.3.6'!B2" display="Figure 4.3.6"/>
    <hyperlink ref="B158" location="'Figure 4.3.7'!B2" display="Figure 4.3.7"/>
    <hyperlink ref="B159" location="'Figure 4.3.8'!B2" display="Figure 4.3.8"/>
    <hyperlink ref="B160" location="'Figure 4.3.9'!B2" display="Figure 4.3.9"/>
    <hyperlink ref="B164" location="'Figure 5.1.1'!B2" display="Figure 5.1.1"/>
    <hyperlink ref="B165" location="'Table 5.1.1'!B2" display="Table 5.1.1"/>
    <hyperlink ref="B167" location="'Figure 5.2.1'!B2" display="Figure 5.2.1"/>
    <hyperlink ref="B168" location="'Figure 5.2.2'!B2" display="Figure 5.2.2"/>
    <hyperlink ref="B169" location="'Figure 5.2.3'!B2" display="Figure 5.2.3"/>
    <hyperlink ref="B4" location="'Figure 2.1.1'!B2" display="Figure 2.1.1"/>
    <hyperlink ref="B5" location="'Figure 2.1.2'!B2" display="Figure 2.1.2"/>
    <hyperlink ref="B6" location="'Figure 2.1.3'!B2" display="Figure 2.1.3"/>
    <hyperlink ref="B8" location="'Figure 2.1.4'!B2" display="Figure 2.1.4"/>
    <hyperlink ref="B9" location="'Figure 2.1.5'!B2" display="Figure 2.1.5"/>
    <hyperlink ref="B10" location="'Figure 2.1.6'!B2" display="Figure 2.1.6"/>
    <hyperlink ref="B11" location="'Figure 2.1.7'!B2" display="Figure 2.1.7"/>
    <hyperlink ref="B12" location="'Figure 2.1.8'!B2" display="Figure 2.1.8"/>
    <hyperlink ref="B7" location="'Table 2.1.1'!B2" display="Table 2.1.1"/>
    <hyperlink ref="B13" location="'Figure 2.1.9'!B2" display="Figure 2.1.9"/>
    <hyperlink ref="B14" location="'Figure 2.1.10'!B2" display="Figure 2.1.10"/>
    <hyperlink ref="B15" location="'Figure 2.1.11'!B2" display="Figure 2.1.11"/>
    <hyperlink ref="B16" location="'Figure 2.1.12'!B2" display="Figure 2.1.12"/>
    <hyperlink ref="B17" location="'Figure 2.1.13'!B2" display="Figure 2.1.13"/>
    <hyperlink ref="B18" location="'Figure 2.1.14'!B2" display="Figure 2.1.14"/>
    <hyperlink ref="B19" location="'Figure 2.1.15'!B2" display="Figure 2.1.15"/>
    <hyperlink ref="B21" location="'Figure 2.1.16'!B2" display="Figure 2.1.16"/>
    <hyperlink ref="B22" location="'Figure 2.1.17'!B2" display="Figure 2.1.17"/>
    <hyperlink ref="B23" location="'Figure 2.1.18'!B2" display="Figure 2.1.18"/>
    <hyperlink ref="B26" location="'Figure 2.1.19'!B2" display="Figure 2.1.19"/>
    <hyperlink ref="B27" location="'Figure 2.1.20'!B2" display="Figure 2.1.20"/>
    <hyperlink ref="B20" location="'Table 2.1.2'!B2" display="Table 2.1.2"/>
    <hyperlink ref="B28" location="'Figure 2.1.21'!B2" display="Figure 2.1.21"/>
    <hyperlink ref="B29" location="'Figure 2.1.22'!B2" display="Figure 2.1.22"/>
    <hyperlink ref="B30" location="'Figure 2.1.23'!B2" display="Figure 2.1.23"/>
    <hyperlink ref="B25" location="'Box 1 Table 1'!B2" display="Box 1 Table 1"/>
    <hyperlink ref="B31" location="'Figure 2.1.24'!B2" display="Figure 2.1.24"/>
    <hyperlink ref="B33" location="'Figure 2.1.26'!B2" display="Figure 2.1.26"/>
    <hyperlink ref="B34" location="'Figure 2.1.27'!B2" display="Figure 2.1.27"/>
    <hyperlink ref="B105:B106" location="'Бокс 3_График 3'!B2" display="Бокс 3_График 3"/>
    <hyperlink ref="B105" location="'Box 4 Figure 2'!B2" display="Box 4 Figure 2"/>
    <hyperlink ref="B106" location="'Box 4 Figure 3'!B2" display="Box 4 Figure 3"/>
    <hyperlink ref="B173" location="'Figure 6.1.1'!B2" display="Figure 6.1.1"/>
    <hyperlink ref="B174" location="'Figure 6.1.2'!B2" display="Figure 6.1.2"/>
    <hyperlink ref="B175" location="'Figure 6.1.3'!B2" display="Figure 6.1.3"/>
    <hyperlink ref="B178" location="'Figure 6.2.1'!B2" display="Figure 6.2.1"/>
    <hyperlink ref="B179" location="'Figure 6.2.2'!B2" display="Figure 6.2.2"/>
    <hyperlink ref="B35" location="'Figure 2.1.28'!B2" display="Figure 2.1.28"/>
    <hyperlink ref="B24" location="'Table 2.1.3'!B2" display="Table 2.1.3"/>
    <hyperlink ref="B32" location="'Figure 2.1.25'!B2" display="Figure 2.1.25"/>
    <hyperlink ref="B47" location="'Figure 2.3.1.1'!B2" display="Figure 2.3.1.1"/>
    <hyperlink ref="B48" location="'Figure 2.3.1.2'!B2" display="Figure 2.3.1.2"/>
    <hyperlink ref="B49" location="'Figure 2.3.1.3'!B2" display="Figure 2.3.1.3"/>
    <hyperlink ref="B50" location="'Figure 2.3.1.4'!B2" display="Figure 2.3.1.4"/>
    <hyperlink ref="B51" location="'Figure 2.3.1.5'!B2" display="Figure 2.3.1.5"/>
    <hyperlink ref="B52" location="'Figure 2.3.2.1'!B2" display="Figure 2.3.2.1"/>
    <hyperlink ref="B53" location="'Figure 2.3.2.2'!B2" display="Figure 2.3.2.2"/>
    <hyperlink ref="B54" location="'Figure 2.3.2.3'!B2" display="Figure 2.3.2.3"/>
    <hyperlink ref="B55" location="'Figure 2.3.2.4'!B2" display="Figure 2.3.2.4"/>
    <hyperlink ref="B56" location="'Figure 2.3.2.5'!B2" display="Figure 2.3.2.5"/>
    <hyperlink ref="B57" location="'Figure 2.3.3.1'!B2" display="Figure 2.3.3.1"/>
    <hyperlink ref="B58" location="'Figure 2.3.3.2'!B2" display="Figure 2.3.3.2"/>
    <hyperlink ref="B59" location="'Figure 2.3.3.3'!B2" display="Figure 2.3.3.3"/>
    <hyperlink ref="B60" location="'Figure 2.3.3.4'!B2" display="Figure 2.3.3.4"/>
    <hyperlink ref="B88" location="'Figure 3.2.11'!B2" display="Figure 3.2.11"/>
    <hyperlink ref="B90" location="'Figure 3.2.13'!B2" display="Figure 3.2.13"/>
    <hyperlink ref="B92" location="'Figure 3.2.15'!B2" display="Figure 3.2.15"/>
    <hyperlink ref="B89" location="'Figure 3.2.12'!B2" display="Figure 3.2.12"/>
    <hyperlink ref="B91" location="'Figure 3.2.14'!B2" display="Figure 3.2.14"/>
    <hyperlink ref="B93" location="'Figure 3.2.16'!B2" display="Figure 3.2.16"/>
    <hyperlink ref="B95" location="'Box 2 Figure 2'!B2" display="Box 2 Figure 2"/>
    <hyperlink ref="B99" location="'Box 3 Table 1'!B2" display="Box 3 Table 1"/>
    <hyperlink ref="B96" location="'Figure 3.2.17'!B2" display="Figure 3.2.17"/>
    <hyperlink ref="B135" location="'Figure 4.1.9'!B2" display="Figure 4.1.9"/>
  </hyperlinks>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2:H990"/>
  <sheetViews>
    <sheetView workbookViewId="0">
      <selection activeCell="K32" sqref="K32"/>
    </sheetView>
  </sheetViews>
  <sheetFormatPr defaultRowHeight="12.75"/>
  <cols>
    <col min="1" max="1" width="4.85546875" style="928" bestFit="1" customWidth="1"/>
    <col min="2" max="2" width="11.140625" style="928" customWidth="1"/>
    <col min="3" max="3" width="9.140625" style="928"/>
    <col min="4" max="4" width="16.140625" style="928" customWidth="1"/>
    <col min="5" max="5" width="15.5703125" style="928" customWidth="1"/>
    <col min="6" max="6" width="14.42578125" style="928" customWidth="1"/>
    <col min="7" max="16384" width="9.140625" style="928"/>
  </cols>
  <sheetData>
    <row r="2" spans="1:8">
      <c r="A2" s="1" t="s">
        <v>326</v>
      </c>
      <c r="B2" s="226" t="s">
        <v>1560</v>
      </c>
    </row>
    <row r="4" spans="1:8" ht="25.5">
      <c r="B4" s="925" t="s">
        <v>1212</v>
      </c>
      <c r="C4" s="969" t="s">
        <v>529</v>
      </c>
      <c r="D4" s="925" t="s">
        <v>443</v>
      </c>
      <c r="E4" s="925" t="s">
        <v>444</v>
      </c>
      <c r="F4" s="925" t="s">
        <v>108</v>
      </c>
      <c r="H4" s="226" t="s">
        <v>1560</v>
      </c>
    </row>
    <row r="5" spans="1:8">
      <c r="B5" s="970">
        <v>39083</v>
      </c>
      <c r="C5" s="913">
        <v>12.04</v>
      </c>
      <c r="D5" s="923">
        <v>6.5</v>
      </c>
      <c r="E5" s="923">
        <v>6.85</v>
      </c>
      <c r="F5" s="923">
        <v>634.5</v>
      </c>
    </row>
    <row r="6" spans="1:8">
      <c r="B6" s="970">
        <v>39084</v>
      </c>
      <c r="C6" s="913">
        <v>12.04</v>
      </c>
      <c r="D6" s="923">
        <v>6.65</v>
      </c>
      <c r="E6" s="923">
        <v>7</v>
      </c>
      <c r="F6" s="923">
        <v>640.70000000000005</v>
      </c>
    </row>
    <row r="7" spans="1:8">
      <c r="B7" s="970">
        <v>39085</v>
      </c>
      <c r="C7" s="913">
        <v>12.04</v>
      </c>
      <c r="D7" s="923">
        <v>6.4749999999999996</v>
      </c>
      <c r="E7" s="923">
        <v>7.05</v>
      </c>
      <c r="F7" s="923">
        <v>635.66999999999996</v>
      </c>
    </row>
    <row r="8" spans="1:8">
      <c r="B8" s="970">
        <v>39086</v>
      </c>
      <c r="C8" s="913">
        <v>11.51</v>
      </c>
      <c r="D8" s="923">
        <v>6.7504999999999997</v>
      </c>
      <c r="E8" s="923">
        <v>6.8</v>
      </c>
      <c r="F8" s="923">
        <v>627.41999999999996</v>
      </c>
    </row>
    <row r="9" spans="1:8">
      <c r="B9" s="970">
        <v>39087</v>
      </c>
      <c r="C9" s="913">
        <v>12.14</v>
      </c>
      <c r="D9" s="923">
        <v>6.875</v>
      </c>
      <c r="E9" s="923">
        <v>6.6</v>
      </c>
      <c r="F9" s="923">
        <v>603.97</v>
      </c>
    </row>
    <row r="10" spans="1:8">
      <c r="B10" s="970">
        <v>39090</v>
      </c>
      <c r="C10" s="913">
        <v>12</v>
      </c>
      <c r="D10" s="923">
        <v>6.8</v>
      </c>
      <c r="E10" s="923">
        <v>6.4749999999999996</v>
      </c>
      <c r="F10" s="923">
        <v>607.6</v>
      </c>
    </row>
    <row r="11" spans="1:8">
      <c r="B11" s="970">
        <v>39091</v>
      </c>
      <c r="C11" s="913">
        <v>11.91</v>
      </c>
      <c r="D11" s="923">
        <v>6.45</v>
      </c>
      <c r="E11" s="923">
        <v>6.3</v>
      </c>
      <c r="F11" s="923">
        <v>609.1</v>
      </c>
    </row>
    <row r="12" spans="1:8">
      <c r="B12" s="970">
        <v>39092</v>
      </c>
      <c r="C12" s="913">
        <v>11.47</v>
      </c>
      <c r="D12" s="923">
        <v>6.4</v>
      </c>
      <c r="E12" s="923">
        <v>6.25</v>
      </c>
      <c r="F12" s="923">
        <v>610.4</v>
      </c>
    </row>
    <row r="13" spans="1:8">
      <c r="B13" s="970">
        <v>39093</v>
      </c>
      <c r="C13" s="913">
        <v>10.87</v>
      </c>
      <c r="D13" s="923">
        <v>6.55</v>
      </c>
      <c r="E13" s="923">
        <v>6.35</v>
      </c>
      <c r="F13" s="923">
        <v>614.97</v>
      </c>
    </row>
    <row r="14" spans="1:8">
      <c r="B14" s="970">
        <v>39094</v>
      </c>
      <c r="C14" s="913">
        <v>10.15</v>
      </c>
      <c r="D14" s="923">
        <v>6.6</v>
      </c>
      <c r="E14" s="923">
        <v>6.35</v>
      </c>
      <c r="F14" s="923">
        <v>618.4</v>
      </c>
    </row>
    <row r="15" spans="1:8">
      <c r="B15" s="970">
        <v>39098</v>
      </c>
      <c r="C15" s="913">
        <v>10.74</v>
      </c>
      <c r="D15" s="923">
        <v>6.7</v>
      </c>
      <c r="E15" s="923">
        <v>6.5</v>
      </c>
      <c r="F15" s="923">
        <v>624.6</v>
      </c>
    </row>
    <row r="16" spans="1:8">
      <c r="B16" s="970">
        <v>39099</v>
      </c>
      <c r="C16" s="913">
        <v>10.59</v>
      </c>
      <c r="D16" s="923">
        <v>6.6749999999999998</v>
      </c>
      <c r="E16" s="923">
        <v>6.4249999999999998</v>
      </c>
      <c r="F16" s="923">
        <v>631.9</v>
      </c>
    </row>
    <row r="17" spans="2:8">
      <c r="B17" s="970">
        <v>39100</v>
      </c>
      <c r="C17" s="913">
        <v>10.85</v>
      </c>
      <c r="D17" s="923">
        <v>6.7249999999999996</v>
      </c>
      <c r="E17" s="923">
        <v>6.3</v>
      </c>
      <c r="F17" s="923">
        <v>633.5</v>
      </c>
    </row>
    <row r="18" spans="2:8">
      <c r="B18" s="970">
        <v>39101</v>
      </c>
      <c r="C18" s="913">
        <v>10.4</v>
      </c>
      <c r="D18" s="923">
        <v>6.55</v>
      </c>
      <c r="E18" s="923">
        <v>6.1</v>
      </c>
      <c r="F18" s="923">
        <v>631.79999999999995</v>
      </c>
    </row>
    <row r="19" spans="2:8">
      <c r="B19" s="970">
        <v>39104</v>
      </c>
      <c r="C19" s="913">
        <v>10.77</v>
      </c>
      <c r="D19" s="923">
        <v>6.5250000000000004</v>
      </c>
      <c r="E19" s="923">
        <v>6.05</v>
      </c>
      <c r="F19" s="923">
        <v>638.97</v>
      </c>
    </row>
    <row r="20" spans="2:8">
      <c r="B20" s="970">
        <v>39105</v>
      </c>
      <c r="C20" s="913">
        <v>10.34</v>
      </c>
      <c r="D20" s="923">
        <v>6.5</v>
      </c>
      <c r="E20" s="923">
        <v>6.1749999999999998</v>
      </c>
      <c r="F20" s="923">
        <v>645.70000000000005</v>
      </c>
      <c r="H20" s="924" t="s">
        <v>109</v>
      </c>
    </row>
    <row r="21" spans="2:8">
      <c r="B21" s="970">
        <v>39106</v>
      </c>
      <c r="C21" s="913">
        <v>9.89</v>
      </c>
      <c r="D21" s="923">
        <v>6.7249999999999996</v>
      </c>
      <c r="E21" s="923">
        <v>6.15</v>
      </c>
      <c r="F21" s="923">
        <v>641.77</v>
      </c>
    </row>
    <row r="22" spans="2:8">
      <c r="B22" s="970">
        <v>39107</v>
      </c>
      <c r="C22" s="913">
        <v>11.22</v>
      </c>
      <c r="D22" s="923">
        <v>7.45</v>
      </c>
      <c r="E22" s="923">
        <v>6.2249999999999996</v>
      </c>
      <c r="F22" s="923">
        <v>652.29999999999995</v>
      </c>
      <c r="H22" s="930" t="s">
        <v>1270</v>
      </c>
    </row>
    <row r="23" spans="2:8">
      <c r="B23" s="970">
        <v>39108</v>
      </c>
      <c r="C23" s="913">
        <v>11.13</v>
      </c>
      <c r="D23" s="923">
        <v>7.05</v>
      </c>
      <c r="E23" s="923">
        <v>6.2</v>
      </c>
      <c r="F23" s="923">
        <v>646.57000000000005</v>
      </c>
    </row>
    <row r="24" spans="2:8">
      <c r="B24" s="970">
        <v>39111</v>
      </c>
      <c r="C24" s="913">
        <v>11.45</v>
      </c>
      <c r="D24" s="923">
        <v>7.1</v>
      </c>
      <c r="E24" s="923">
        <v>6.1749999999999998</v>
      </c>
      <c r="F24" s="923">
        <v>647.88</v>
      </c>
    </row>
    <row r="25" spans="2:8">
      <c r="B25" s="970">
        <v>39112</v>
      </c>
      <c r="C25" s="913">
        <v>10.96</v>
      </c>
      <c r="D25" s="923">
        <v>7.125</v>
      </c>
      <c r="E25" s="923">
        <v>6.1</v>
      </c>
      <c r="F25" s="923">
        <v>645.66999999999996</v>
      </c>
    </row>
    <row r="26" spans="2:8">
      <c r="B26" s="970">
        <v>39113</v>
      </c>
      <c r="C26" s="913">
        <v>10.42</v>
      </c>
      <c r="D26" s="923">
        <v>7.25</v>
      </c>
      <c r="E26" s="923">
        <v>6.15</v>
      </c>
      <c r="F26" s="923">
        <v>652.77</v>
      </c>
    </row>
    <row r="27" spans="2:8">
      <c r="B27" s="970">
        <v>39114</v>
      </c>
      <c r="C27" s="913">
        <v>10.31</v>
      </c>
      <c r="D27" s="923">
        <v>7.5254000000000003</v>
      </c>
      <c r="E27" s="923">
        <v>6.3250000000000002</v>
      </c>
      <c r="F27" s="923">
        <v>657.55</v>
      </c>
    </row>
    <row r="28" spans="2:8">
      <c r="B28" s="970">
        <v>39115</v>
      </c>
      <c r="C28" s="913">
        <v>10.08</v>
      </c>
      <c r="D28" s="923">
        <v>7.2750000000000004</v>
      </c>
      <c r="E28" s="923">
        <v>6.15</v>
      </c>
      <c r="F28" s="923">
        <v>643.57000000000005</v>
      </c>
    </row>
    <row r="29" spans="2:8">
      <c r="B29" s="970">
        <v>39118</v>
      </c>
      <c r="C29" s="913">
        <v>10.55</v>
      </c>
      <c r="D29" s="923">
        <v>7.4</v>
      </c>
      <c r="E29" s="923">
        <v>6</v>
      </c>
      <c r="F29" s="923">
        <v>650.45000000000005</v>
      </c>
    </row>
    <row r="30" spans="2:8">
      <c r="B30" s="970">
        <v>39119</v>
      </c>
      <c r="C30" s="913">
        <v>10.65</v>
      </c>
      <c r="D30" s="923">
        <v>7.4</v>
      </c>
      <c r="E30" s="923">
        <v>6.05</v>
      </c>
      <c r="F30" s="923">
        <v>653.07000000000005</v>
      </c>
    </row>
    <row r="31" spans="2:8">
      <c r="B31" s="970">
        <v>39120</v>
      </c>
      <c r="C31" s="913">
        <v>10.32</v>
      </c>
      <c r="D31" s="923">
        <v>7.2</v>
      </c>
      <c r="E31" s="923">
        <v>6.05</v>
      </c>
      <c r="F31" s="923">
        <v>655.67</v>
      </c>
    </row>
    <row r="32" spans="2:8">
      <c r="B32" s="970">
        <v>39121</v>
      </c>
      <c r="C32" s="913">
        <v>10.44</v>
      </c>
      <c r="D32" s="923">
        <v>7.1</v>
      </c>
      <c r="E32" s="923">
        <v>6.0250000000000004</v>
      </c>
      <c r="F32" s="923">
        <v>655.13</v>
      </c>
    </row>
    <row r="33" spans="2:6">
      <c r="B33" s="970">
        <v>39122</v>
      </c>
      <c r="C33" s="913">
        <v>11.1</v>
      </c>
      <c r="D33" s="923">
        <v>7.05</v>
      </c>
      <c r="E33" s="923">
        <v>6.0250000000000004</v>
      </c>
      <c r="F33" s="923">
        <v>663.55</v>
      </c>
    </row>
    <row r="34" spans="2:6">
      <c r="B34" s="970">
        <v>39125</v>
      </c>
      <c r="C34" s="913">
        <v>11.61</v>
      </c>
      <c r="D34" s="923">
        <v>7</v>
      </c>
      <c r="E34" s="923">
        <v>5.9749999999999996</v>
      </c>
      <c r="F34" s="923">
        <v>661.63</v>
      </c>
    </row>
    <row r="35" spans="2:6">
      <c r="B35" s="970">
        <v>39126</v>
      </c>
      <c r="C35" s="913">
        <v>10.34</v>
      </c>
      <c r="D35" s="923">
        <v>6.875</v>
      </c>
      <c r="E35" s="923">
        <v>5.9</v>
      </c>
      <c r="F35" s="923">
        <v>664.15</v>
      </c>
    </row>
    <row r="36" spans="2:6">
      <c r="B36" s="970">
        <v>39127</v>
      </c>
      <c r="C36" s="913">
        <v>10.23</v>
      </c>
      <c r="D36" s="923">
        <v>7.1</v>
      </c>
      <c r="E36" s="923">
        <v>6</v>
      </c>
      <c r="F36" s="923">
        <v>668.02</v>
      </c>
    </row>
    <row r="37" spans="2:6">
      <c r="B37" s="970">
        <v>39128</v>
      </c>
      <c r="C37" s="913">
        <v>10.220000000000001</v>
      </c>
      <c r="D37" s="923">
        <v>7.3</v>
      </c>
      <c r="E37" s="923">
        <v>5.95</v>
      </c>
      <c r="F37" s="923">
        <v>664.67</v>
      </c>
    </row>
    <row r="38" spans="2:6">
      <c r="B38" s="970">
        <v>39129</v>
      </c>
      <c r="C38" s="913">
        <v>10.02</v>
      </c>
      <c r="D38" s="923">
        <v>7.3250000000000002</v>
      </c>
      <c r="E38" s="923">
        <v>5.9</v>
      </c>
      <c r="F38" s="923">
        <v>664.72</v>
      </c>
    </row>
    <row r="39" spans="2:6">
      <c r="B39" s="970">
        <v>39133</v>
      </c>
      <c r="C39" s="913">
        <v>10.24</v>
      </c>
      <c r="D39" s="923">
        <v>7.15</v>
      </c>
      <c r="E39" s="923">
        <v>5.8505000000000003</v>
      </c>
      <c r="F39" s="923">
        <v>657.27</v>
      </c>
    </row>
    <row r="40" spans="2:6">
      <c r="B40" s="970">
        <v>39134</v>
      </c>
      <c r="C40" s="913">
        <v>10.199999999999999</v>
      </c>
      <c r="D40" s="923">
        <v>6.95</v>
      </c>
      <c r="E40" s="923">
        <v>5.55</v>
      </c>
      <c r="F40" s="923">
        <v>662.85</v>
      </c>
    </row>
    <row r="41" spans="2:6">
      <c r="B41" s="970">
        <v>39135</v>
      </c>
      <c r="C41" s="913">
        <v>10.18</v>
      </c>
      <c r="D41" s="923">
        <v>6.55</v>
      </c>
      <c r="E41" s="923">
        <v>5.5750000000000002</v>
      </c>
      <c r="F41" s="923">
        <v>677.35</v>
      </c>
    </row>
    <row r="42" spans="2:6">
      <c r="B42" s="970">
        <v>39136</v>
      </c>
      <c r="C42" s="913">
        <v>10.58</v>
      </c>
      <c r="D42" s="923">
        <v>6.6749999999999998</v>
      </c>
      <c r="E42" s="923">
        <v>5.6</v>
      </c>
      <c r="F42" s="923">
        <v>685.97</v>
      </c>
    </row>
    <row r="43" spans="2:6">
      <c r="B43" s="970">
        <v>39139</v>
      </c>
      <c r="C43" s="913">
        <v>11.15</v>
      </c>
      <c r="D43" s="923">
        <v>6.9</v>
      </c>
      <c r="E43" s="923">
        <v>5.75</v>
      </c>
      <c r="F43" s="923">
        <v>686.17</v>
      </c>
    </row>
    <row r="44" spans="2:6">
      <c r="B44" s="970">
        <v>39140</v>
      </c>
      <c r="C44" s="913">
        <v>18.309999999999999</v>
      </c>
      <c r="D44" s="923">
        <v>7.8003999999999998</v>
      </c>
      <c r="E44" s="923">
        <v>6.0694999999999997</v>
      </c>
      <c r="F44" s="923">
        <v>679.47</v>
      </c>
    </row>
    <row r="45" spans="2:6">
      <c r="B45" s="970">
        <v>39141</v>
      </c>
      <c r="C45" s="913">
        <v>15.42</v>
      </c>
      <c r="D45" s="923">
        <v>7.8</v>
      </c>
      <c r="E45" s="923">
        <v>6.05</v>
      </c>
      <c r="F45" s="923">
        <v>669.17</v>
      </c>
    </row>
    <row r="46" spans="2:6">
      <c r="B46" s="970">
        <v>39142</v>
      </c>
      <c r="C46" s="913">
        <v>15.82</v>
      </c>
      <c r="D46" s="923">
        <v>8.0500000000000007</v>
      </c>
      <c r="E46" s="923">
        <v>6.0505000000000004</v>
      </c>
      <c r="F46" s="923">
        <v>669.07</v>
      </c>
    </row>
    <row r="47" spans="2:6">
      <c r="B47" s="970">
        <v>39143</v>
      </c>
      <c r="C47" s="913">
        <v>18.61</v>
      </c>
      <c r="D47" s="923">
        <v>7.75</v>
      </c>
      <c r="E47" s="923">
        <v>6</v>
      </c>
      <c r="F47" s="923">
        <v>650.16999999999996</v>
      </c>
    </row>
    <row r="48" spans="2:6">
      <c r="B48" s="970">
        <v>39146</v>
      </c>
      <c r="C48" s="913">
        <v>19.63</v>
      </c>
      <c r="D48" s="923">
        <v>8.5500000000000007</v>
      </c>
      <c r="E48" s="923">
        <v>6.3</v>
      </c>
      <c r="F48" s="923">
        <v>642.97</v>
      </c>
    </row>
    <row r="49" spans="2:6">
      <c r="B49" s="970">
        <v>39147</v>
      </c>
      <c r="C49" s="913">
        <v>15.96</v>
      </c>
      <c r="D49" s="923">
        <v>8.125</v>
      </c>
      <c r="E49" s="923">
        <v>6.1</v>
      </c>
      <c r="F49" s="923">
        <v>641.82000000000005</v>
      </c>
    </row>
    <row r="50" spans="2:6">
      <c r="B50" s="970">
        <v>39148</v>
      </c>
      <c r="C50" s="913">
        <v>15.24</v>
      </c>
      <c r="D50" s="923">
        <v>8.15</v>
      </c>
      <c r="E50" s="923">
        <v>5.95</v>
      </c>
      <c r="F50" s="923">
        <v>647.6</v>
      </c>
    </row>
    <row r="51" spans="2:6">
      <c r="B51" s="970">
        <v>39149</v>
      </c>
      <c r="C51" s="913">
        <v>14.29</v>
      </c>
      <c r="D51" s="923">
        <v>8.3249999999999993</v>
      </c>
      <c r="E51" s="923">
        <v>6.05</v>
      </c>
      <c r="F51" s="923">
        <v>652.29999999999995</v>
      </c>
    </row>
    <row r="52" spans="2:6">
      <c r="B52" s="970">
        <v>39150</v>
      </c>
      <c r="C52" s="913">
        <v>14.09</v>
      </c>
      <c r="D52" s="923">
        <v>7.625</v>
      </c>
      <c r="E52" s="923">
        <v>5.8250000000000002</v>
      </c>
      <c r="F52" s="923">
        <v>652.16999999999996</v>
      </c>
    </row>
    <row r="53" spans="2:6">
      <c r="B53" s="970">
        <v>39153</v>
      </c>
      <c r="C53" s="913">
        <v>13.99</v>
      </c>
      <c r="D53" s="923">
        <v>7.7004000000000001</v>
      </c>
      <c r="E53" s="923">
        <v>5.9249999999999998</v>
      </c>
      <c r="F53" s="923">
        <v>652.47</v>
      </c>
    </row>
    <row r="54" spans="2:6">
      <c r="B54" s="970">
        <v>39154</v>
      </c>
      <c r="C54" s="913">
        <v>18.13</v>
      </c>
      <c r="D54" s="923">
        <v>8.4</v>
      </c>
      <c r="E54" s="923">
        <v>6.15</v>
      </c>
      <c r="F54" s="923">
        <v>648.9</v>
      </c>
    </row>
    <row r="55" spans="2:6">
      <c r="B55" s="970">
        <v>39155</v>
      </c>
      <c r="C55" s="913">
        <v>17.27</v>
      </c>
      <c r="D55" s="923">
        <v>8.5003999999999991</v>
      </c>
      <c r="E55" s="923">
        <v>6.25</v>
      </c>
      <c r="F55" s="923">
        <v>639.6</v>
      </c>
    </row>
    <row r="56" spans="2:6">
      <c r="B56" s="970">
        <v>39156</v>
      </c>
      <c r="C56" s="913">
        <v>16.43</v>
      </c>
      <c r="D56" s="923">
        <v>8.3249999999999993</v>
      </c>
      <c r="E56" s="923">
        <v>6.3250000000000002</v>
      </c>
      <c r="F56" s="923">
        <v>647.79999999999995</v>
      </c>
    </row>
    <row r="57" spans="2:6">
      <c r="B57" s="970">
        <v>39157</v>
      </c>
      <c r="C57" s="913">
        <v>16.79</v>
      </c>
      <c r="D57" s="923">
        <v>8.4</v>
      </c>
      <c r="E57" s="923">
        <v>6.65</v>
      </c>
      <c r="F57" s="923">
        <v>653.1</v>
      </c>
    </row>
    <row r="58" spans="2:6">
      <c r="B58" s="970">
        <v>39160</v>
      </c>
      <c r="C58" s="913">
        <v>14.59</v>
      </c>
      <c r="D58" s="923">
        <v>8.6999999999999993</v>
      </c>
      <c r="E58" s="923">
        <v>6.6</v>
      </c>
      <c r="F58" s="923">
        <v>653.47</v>
      </c>
    </row>
    <row r="59" spans="2:6">
      <c r="B59" s="970">
        <v>39161</v>
      </c>
      <c r="C59" s="913">
        <v>13.27</v>
      </c>
      <c r="D59" s="923">
        <v>8.1</v>
      </c>
      <c r="E59" s="923">
        <v>6.35</v>
      </c>
      <c r="F59" s="923">
        <v>659.9</v>
      </c>
    </row>
    <row r="60" spans="2:6">
      <c r="B60" s="970">
        <v>39162</v>
      </c>
      <c r="C60" s="913">
        <v>12.19</v>
      </c>
      <c r="D60" s="923">
        <v>7.9504000000000001</v>
      </c>
      <c r="E60" s="923">
        <v>6.25</v>
      </c>
      <c r="F60" s="923">
        <v>658.45</v>
      </c>
    </row>
    <row r="61" spans="2:6">
      <c r="B61" s="970">
        <v>39163</v>
      </c>
      <c r="C61" s="913">
        <v>12.93</v>
      </c>
      <c r="D61" s="923">
        <v>7.9249999999999998</v>
      </c>
      <c r="E61" s="923">
        <v>6.4</v>
      </c>
      <c r="F61" s="923">
        <v>664.57</v>
      </c>
    </row>
    <row r="62" spans="2:6">
      <c r="B62" s="970">
        <v>39164</v>
      </c>
      <c r="C62" s="913">
        <v>12.95</v>
      </c>
      <c r="D62" s="923">
        <v>7.75</v>
      </c>
      <c r="E62" s="923">
        <v>6.1749999999999998</v>
      </c>
      <c r="F62" s="923">
        <v>657.88</v>
      </c>
    </row>
    <row r="63" spans="2:6">
      <c r="B63" s="970">
        <v>39167</v>
      </c>
      <c r="C63" s="913">
        <v>13.16</v>
      </c>
      <c r="D63" s="923">
        <v>7.5750000000000002</v>
      </c>
      <c r="E63" s="923">
        <v>6.05</v>
      </c>
      <c r="F63" s="923">
        <v>662.07</v>
      </c>
    </row>
    <row r="64" spans="2:6">
      <c r="B64" s="970">
        <v>39168</v>
      </c>
      <c r="C64" s="913">
        <v>13.48</v>
      </c>
      <c r="D64" s="923">
        <v>7.625</v>
      </c>
      <c r="E64" s="923">
        <v>6</v>
      </c>
      <c r="F64" s="923">
        <v>663.95</v>
      </c>
    </row>
    <row r="65" spans="2:6">
      <c r="B65" s="970">
        <v>39169</v>
      </c>
      <c r="C65" s="913">
        <v>14.98</v>
      </c>
      <c r="D65" s="923">
        <v>8.0500000000000007</v>
      </c>
      <c r="E65" s="923">
        <v>6.125</v>
      </c>
      <c r="F65" s="923">
        <v>666.85</v>
      </c>
    </row>
    <row r="66" spans="2:6">
      <c r="B66" s="970">
        <v>39170</v>
      </c>
      <c r="C66" s="913">
        <v>15.14</v>
      </c>
      <c r="D66" s="923">
        <v>8.1999999999999993</v>
      </c>
      <c r="E66" s="923">
        <v>6.1</v>
      </c>
      <c r="F66" s="923">
        <v>660.15</v>
      </c>
    </row>
    <row r="67" spans="2:6">
      <c r="B67" s="970">
        <v>39171</v>
      </c>
      <c r="C67" s="913">
        <v>14.64</v>
      </c>
      <c r="D67" s="923">
        <v>8.0250000000000004</v>
      </c>
      <c r="E67" s="923">
        <v>6</v>
      </c>
      <c r="F67" s="923">
        <v>663.85</v>
      </c>
    </row>
    <row r="68" spans="2:6">
      <c r="B68" s="970">
        <v>39174</v>
      </c>
      <c r="C68" s="913">
        <v>14.53</v>
      </c>
      <c r="D68" s="923">
        <v>8.1999999999999993</v>
      </c>
      <c r="E68" s="923">
        <v>6.15</v>
      </c>
      <c r="F68" s="923">
        <v>658.8</v>
      </c>
    </row>
    <row r="69" spans="2:6">
      <c r="B69" s="970">
        <v>39175</v>
      </c>
      <c r="C69" s="913">
        <v>13.46</v>
      </c>
      <c r="D69" s="923">
        <v>7.8504000000000005</v>
      </c>
      <c r="E69" s="923">
        <v>6.05</v>
      </c>
      <c r="F69" s="923">
        <v>666.4</v>
      </c>
    </row>
    <row r="70" spans="2:6">
      <c r="B70" s="970">
        <v>39176</v>
      </c>
      <c r="C70" s="913">
        <v>13.24</v>
      </c>
      <c r="D70" s="923">
        <v>7.6753999999999998</v>
      </c>
      <c r="E70" s="923">
        <v>5.9749999999999996</v>
      </c>
      <c r="F70" s="923">
        <v>673.67</v>
      </c>
    </row>
    <row r="71" spans="2:6">
      <c r="B71" s="970">
        <v>39177</v>
      </c>
      <c r="C71" s="913">
        <v>13.23</v>
      </c>
      <c r="D71" s="923">
        <v>7.625</v>
      </c>
      <c r="E71" s="923">
        <v>6</v>
      </c>
      <c r="F71" s="923">
        <v>675.5</v>
      </c>
    </row>
    <row r="72" spans="2:6">
      <c r="B72" s="970">
        <v>39181</v>
      </c>
      <c r="C72" s="913">
        <v>13.14</v>
      </c>
      <c r="D72" s="923">
        <v>7.55</v>
      </c>
      <c r="E72" s="923">
        <v>6</v>
      </c>
      <c r="F72" s="923">
        <v>675.5</v>
      </c>
    </row>
    <row r="73" spans="2:6">
      <c r="B73" s="970">
        <v>39182</v>
      </c>
      <c r="C73" s="913">
        <v>12.68</v>
      </c>
      <c r="D73" s="923">
        <v>7.6</v>
      </c>
      <c r="E73" s="923">
        <v>6</v>
      </c>
      <c r="F73" s="923">
        <v>675.5</v>
      </c>
    </row>
    <row r="74" spans="2:6">
      <c r="B74" s="970">
        <v>39183</v>
      </c>
      <c r="C74" s="913">
        <v>13.49</v>
      </c>
      <c r="D74" s="923">
        <v>7.3754</v>
      </c>
      <c r="E74" s="923">
        <v>5.9749999999999996</v>
      </c>
      <c r="F74" s="923">
        <v>676.88</v>
      </c>
    </row>
    <row r="75" spans="2:6">
      <c r="B75" s="970">
        <v>39184</v>
      </c>
      <c r="C75" s="913">
        <v>12.71</v>
      </c>
      <c r="D75" s="923">
        <v>7.3</v>
      </c>
      <c r="E75" s="923">
        <v>6.0250000000000004</v>
      </c>
      <c r="F75" s="923">
        <v>671.75</v>
      </c>
    </row>
    <row r="76" spans="2:6">
      <c r="B76" s="970">
        <v>39185</v>
      </c>
      <c r="C76" s="913">
        <v>12.2</v>
      </c>
      <c r="D76" s="923">
        <v>7.3</v>
      </c>
      <c r="E76" s="923">
        <v>6.125</v>
      </c>
      <c r="F76" s="923">
        <v>684.3</v>
      </c>
    </row>
    <row r="77" spans="2:6">
      <c r="B77" s="970">
        <v>39188</v>
      </c>
      <c r="C77" s="913">
        <v>11.98</v>
      </c>
      <c r="D77" s="923">
        <v>7.1</v>
      </c>
      <c r="E77" s="923">
        <v>6.05</v>
      </c>
      <c r="F77" s="923">
        <v>686.75</v>
      </c>
    </row>
    <row r="78" spans="2:6">
      <c r="B78" s="970">
        <v>39189</v>
      </c>
      <c r="C78" s="913">
        <v>12.14</v>
      </c>
      <c r="D78" s="923">
        <v>7.25</v>
      </c>
      <c r="E78" s="923">
        <v>6.1</v>
      </c>
      <c r="F78" s="923">
        <v>688.05</v>
      </c>
    </row>
    <row r="79" spans="2:6">
      <c r="B79" s="970">
        <v>39190</v>
      </c>
      <c r="C79" s="913">
        <v>12.42</v>
      </c>
      <c r="D79" s="923">
        <v>7.55</v>
      </c>
      <c r="E79" s="923">
        <v>6.125</v>
      </c>
      <c r="F79" s="923">
        <v>689.65</v>
      </c>
    </row>
    <row r="80" spans="2:6">
      <c r="B80" s="970">
        <v>39191</v>
      </c>
      <c r="C80" s="913">
        <v>12.54</v>
      </c>
      <c r="D80" s="923">
        <v>7.7</v>
      </c>
      <c r="E80" s="923">
        <v>6.125</v>
      </c>
      <c r="F80" s="923">
        <v>682.75</v>
      </c>
    </row>
    <row r="81" spans="2:6">
      <c r="B81" s="970">
        <v>39192</v>
      </c>
      <c r="C81" s="913">
        <v>12.07</v>
      </c>
      <c r="D81" s="923">
        <v>7.4</v>
      </c>
      <c r="E81" s="923">
        <v>5.9249999999999998</v>
      </c>
      <c r="F81" s="923">
        <v>692.05</v>
      </c>
    </row>
    <row r="82" spans="2:6">
      <c r="B82" s="970">
        <v>39195</v>
      </c>
      <c r="C82" s="913">
        <v>13.04</v>
      </c>
      <c r="D82" s="923">
        <v>7.375</v>
      </c>
      <c r="E82" s="923">
        <v>5.75</v>
      </c>
      <c r="F82" s="923">
        <v>689.95</v>
      </c>
    </row>
    <row r="83" spans="2:6">
      <c r="B83" s="970">
        <v>39196</v>
      </c>
      <c r="C83" s="913">
        <v>13.12</v>
      </c>
      <c r="D83" s="923">
        <v>7.3</v>
      </c>
      <c r="E83" s="923">
        <v>5.625</v>
      </c>
      <c r="F83" s="923">
        <v>685.75</v>
      </c>
    </row>
    <row r="84" spans="2:6">
      <c r="B84" s="970">
        <v>39197</v>
      </c>
      <c r="C84" s="913">
        <v>13.21</v>
      </c>
      <c r="D84" s="923">
        <v>7.2750000000000004</v>
      </c>
      <c r="E84" s="923">
        <v>5.8</v>
      </c>
      <c r="F84" s="923">
        <v>685</v>
      </c>
    </row>
    <row r="85" spans="2:6">
      <c r="B85" s="970">
        <v>39198</v>
      </c>
      <c r="C85" s="913">
        <v>12.79</v>
      </c>
      <c r="D85" s="923">
        <v>7.0250000000000004</v>
      </c>
      <c r="E85" s="923">
        <v>5.75</v>
      </c>
      <c r="F85" s="923">
        <v>674.8</v>
      </c>
    </row>
    <row r="86" spans="2:6">
      <c r="B86" s="970">
        <v>39199</v>
      </c>
      <c r="C86" s="913">
        <v>12.45</v>
      </c>
      <c r="D86" s="923">
        <v>7.05</v>
      </c>
      <c r="E86" s="923">
        <v>5.6</v>
      </c>
      <c r="F86" s="923">
        <v>677.2</v>
      </c>
    </row>
    <row r="87" spans="2:6">
      <c r="B87" s="970">
        <v>39202</v>
      </c>
      <c r="C87" s="913">
        <v>14.22</v>
      </c>
      <c r="D87" s="923">
        <v>7.15</v>
      </c>
      <c r="E87" s="923">
        <v>5.6</v>
      </c>
      <c r="F87" s="923">
        <v>680.75</v>
      </c>
    </row>
    <row r="88" spans="2:6">
      <c r="B88" s="970">
        <v>39203</v>
      </c>
      <c r="C88" s="913">
        <v>13.51</v>
      </c>
      <c r="D88" s="923">
        <v>7.1003999999999996</v>
      </c>
      <c r="E88" s="923">
        <v>5.7001999999999997</v>
      </c>
      <c r="F88" s="923">
        <v>673.85</v>
      </c>
    </row>
    <row r="89" spans="2:6">
      <c r="B89" s="970">
        <v>39204</v>
      </c>
      <c r="C89" s="913">
        <v>13.08</v>
      </c>
      <c r="D89" s="923">
        <v>6.9749999999999996</v>
      </c>
      <c r="E89" s="923">
        <v>5.65</v>
      </c>
      <c r="F89" s="923">
        <v>672.95</v>
      </c>
    </row>
    <row r="90" spans="2:6">
      <c r="B90" s="970">
        <v>39205</v>
      </c>
      <c r="C90" s="913">
        <v>13.09</v>
      </c>
      <c r="D90" s="923">
        <v>6.95</v>
      </c>
      <c r="E90" s="923">
        <v>5.6</v>
      </c>
      <c r="F90" s="923">
        <v>675.25</v>
      </c>
    </row>
    <row r="91" spans="2:6">
      <c r="B91" s="970">
        <v>39206</v>
      </c>
      <c r="C91" s="913">
        <v>12.91</v>
      </c>
      <c r="D91" s="923">
        <v>7</v>
      </c>
      <c r="E91" s="923">
        <v>5.5</v>
      </c>
      <c r="F91" s="923">
        <v>690.2</v>
      </c>
    </row>
    <row r="92" spans="2:6">
      <c r="B92" s="970">
        <v>39209</v>
      </c>
      <c r="C92" s="913">
        <v>13.15</v>
      </c>
      <c r="D92" s="923">
        <v>6.7750000000000004</v>
      </c>
      <c r="E92" s="923">
        <v>5.45</v>
      </c>
      <c r="F92" s="923">
        <v>690.2</v>
      </c>
    </row>
    <row r="93" spans="2:6">
      <c r="B93" s="970">
        <v>39210</v>
      </c>
      <c r="C93" s="913">
        <v>13.21</v>
      </c>
      <c r="D93" s="923">
        <v>6.85</v>
      </c>
      <c r="E93" s="923">
        <v>5.35</v>
      </c>
      <c r="F93" s="923">
        <v>686.05</v>
      </c>
    </row>
    <row r="94" spans="2:6">
      <c r="B94" s="970">
        <v>39211</v>
      </c>
      <c r="C94" s="913">
        <v>12.88</v>
      </c>
      <c r="D94" s="923">
        <v>6.8250000000000002</v>
      </c>
      <c r="E94" s="923">
        <v>5.4</v>
      </c>
      <c r="F94" s="923">
        <v>683.4</v>
      </c>
    </row>
    <row r="95" spans="2:6">
      <c r="B95" s="970">
        <v>39212</v>
      </c>
      <c r="C95" s="913">
        <v>13.6</v>
      </c>
      <c r="D95" s="923">
        <v>6.6749999999999998</v>
      </c>
      <c r="E95" s="923">
        <v>5.4</v>
      </c>
      <c r="F95" s="923">
        <v>673.05</v>
      </c>
    </row>
    <row r="96" spans="2:6">
      <c r="B96" s="970">
        <v>39213</v>
      </c>
      <c r="C96" s="913">
        <v>12.95</v>
      </c>
      <c r="D96" s="923">
        <v>6.875</v>
      </c>
      <c r="E96" s="923">
        <v>5.4</v>
      </c>
      <c r="F96" s="923">
        <v>672.35</v>
      </c>
    </row>
    <row r="97" spans="2:6">
      <c r="B97" s="970">
        <v>39216</v>
      </c>
      <c r="C97" s="913">
        <v>13.96</v>
      </c>
      <c r="D97" s="923">
        <v>6.7249999999999996</v>
      </c>
      <c r="E97" s="923">
        <v>5.375</v>
      </c>
      <c r="F97" s="923">
        <v>668.85</v>
      </c>
    </row>
    <row r="98" spans="2:6">
      <c r="B98" s="970">
        <v>39217</v>
      </c>
      <c r="C98" s="913">
        <v>14.01</v>
      </c>
      <c r="D98" s="923">
        <v>6.5250000000000004</v>
      </c>
      <c r="E98" s="923">
        <v>5.4</v>
      </c>
      <c r="F98" s="923">
        <v>672.55</v>
      </c>
    </row>
    <row r="99" spans="2:6">
      <c r="B99" s="970">
        <v>39218</v>
      </c>
      <c r="C99" s="913">
        <v>13.5</v>
      </c>
      <c r="D99" s="923">
        <v>6.375</v>
      </c>
      <c r="E99" s="923">
        <v>5.4</v>
      </c>
      <c r="F99" s="923">
        <v>665.65</v>
      </c>
    </row>
    <row r="100" spans="2:6">
      <c r="B100" s="970">
        <v>39219</v>
      </c>
      <c r="C100" s="913">
        <v>13.51</v>
      </c>
      <c r="D100" s="923">
        <v>6.4249999999999998</v>
      </c>
      <c r="E100" s="923">
        <v>5.3250000000000002</v>
      </c>
      <c r="F100" s="923">
        <v>661.55</v>
      </c>
    </row>
    <row r="101" spans="2:6">
      <c r="B101" s="970">
        <v>39220</v>
      </c>
      <c r="C101" s="913">
        <v>12.76</v>
      </c>
      <c r="D101" s="923">
        <v>6.5250000000000004</v>
      </c>
      <c r="E101" s="923">
        <v>5.45</v>
      </c>
      <c r="F101" s="923">
        <v>662.05</v>
      </c>
    </row>
    <row r="102" spans="2:6">
      <c r="B102" s="970">
        <v>39223</v>
      </c>
      <c r="C102" s="913">
        <v>13.3</v>
      </c>
      <c r="D102" s="923">
        <v>6.45</v>
      </c>
      <c r="E102" s="923">
        <v>5.4249999999999998</v>
      </c>
      <c r="F102" s="923">
        <v>661.8</v>
      </c>
    </row>
    <row r="103" spans="2:6">
      <c r="B103" s="970">
        <v>39224</v>
      </c>
      <c r="C103" s="913">
        <v>13.06</v>
      </c>
      <c r="D103" s="923">
        <v>6.4253999999999998</v>
      </c>
      <c r="E103" s="923">
        <v>5.55</v>
      </c>
      <c r="F103" s="923">
        <v>661.5</v>
      </c>
    </row>
    <row r="104" spans="2:6">
      <c r="B104" s="970">
        <v>39225</v>
      </c>
      <c r="C104" s="913">
        <v>13.24</v>
      </c>
      <c r="D104" s="923">
        <v>6.4</v>
      </c>
      <c r="E104" s="923">
        <v>5.5250000000000004</v>
      </c>
      <c r="F104" s="923">
        <v>663.45</v>
      </c>
    </row>
    <row r="105" spans="2:6">
      <c r="B105" s="970">
        <v>39226</v>
      </c>
      <c r="C105" s="913">
        <v>14.08</v>
      </c>
      <c r="D105" s="923">
        <v>6.5004</v>
      </c>
      <c r="E105" s="923">
        <v>5.3253000000000004</v>
      </c>
      <c r="F105" s="923">
        <v>657</v>
      </c>
    </row>
    <row r="106" spans="2:6">
      <c r="B106" s="970">
        <v>39227</v>
      </c>
      <c r="C106" s="913">
        <v>13.34</v>
      </c>
      <c r="D106" s="923">
        <v>6.65</v>
      </c>
      <c r="E106" s="923">
        <v>5.25</v>
      </c>
      <c r="F106" s="923">
        <v>655.29999999999995</v>
      </c>
    </row>
    <row r="107" spans="2:6">
      <c r="B107" s="970">
        <v>39231</v>
      </c>
      <c r="C107" s="913">
        <v>13.53</v>
      </c>
      <c r="D107" s="923">
        <v>6.6</v>
      </c>
      <c r="E107" s="923">
        <v>5.2</v>
      </c>
      <c r="F107" s="923">
        <v>657.9</v>
      </c>
    </row>
    <row r="108" spans="2:6">
      <c r="B108" s="970">
        <v>39232</v>
      </c>
      <c r="C108" s="913">
        <v>12.83</v>
      </c>
      <c r="D108" s="923">
        <v>6.65</v>
      </c>
      <c r="E108" s="923">
        <v>5.3</v>
      </c>
      <c r="F108" s="923">
        <v>653.4</v>
      </c>
    </row>
    <row r="109" spans="2:6">
      <c r="B109" s="970">
        <v>39233</v>
      </c>
      <c r="C109" s="913">
        <v>13.05</v>
      </c>
      <c r="D109" s="923">
        <v>6.45</v>
      </c>
      <c r="E109" s="923">
        <v>5.3250000000000002</v>
      </c>
      <c r="F109" s="923">
        <v>662.05</v>
      </c>
    </row>
    <row r="110" spans="2:6">
      <c r="B110" s="970">
        <v>39234</v>
      </c>
      <c r="C110" s="913">
        <v>12.78</v>
      </c>
      <c r="D110" s="923">
        <v>6.4249999999999998</v>
      </c>
      <c r="E110" s="923">
        <v>5.0999999999999996</v>
      </c>
      <c r="F110" s="923">
        <v>668.35</v>
      </c>
    </row>
    <row r="111" spans="2:6">
      <c r="B111" s="970">
        <v>39237</v>
      </c>
      <c r="C111" s="913">
        <v>13.29</v>
      </c>
      <c r="D111" s="923">
        <v>6.2750000000000004</v>
      </c>
      <c r="E111" s="923">
        <v>5</v>
      </c>
      <c r="F111" s="923">
        <v>673.15</v>
      </c>
    </row>
    <row r="112" spans="2:6">
      <c r="B112" s="970">
        <v>39238</v>
      </c>
      <c r="C112" s="913">
        <v>13.63</v>
      </c>
      <c r="D112" s="923">
        <v>6.1003999999999996</v>
      </c>
      <c r="E112" s="923">
        <v>5.1253000000000002</v>
      </c>
      <c r="F112" s="923">
        <v>671.8</v>
      </c>
    </row>
    <row r="113" spans="2:6">
      <c r="B113" s="970">
        <v>39239</v>
      </c>
      <c r="C113" s="913">
        <v>14.87</v>
      </c>
      <c r="D113" s="923">
        <v>6.35</v>
      </c>
      <c r="E113" s="923">
        <v>5.05</v>
      </c>
      <c r="F113" s="923">
        <v>666</v>
      </c>
    </row>
    <row r="114" spans="2:6">
      <c r="B114" s="970">
        <v>39240</v>
      </c>
      <c r="C114" s="913">
        <v>17.059999999999999</v>
      </c>
      <c r="D114" s="923">
        <v>6.45</v>
      </c>
      <c r="E114" s="923">
        <v>5.0750000000000002</v>
      </c>
      <c r="F114" s="923">
        <v>668.5</v>
      </c>
    </row>
    <row r="115" spans="2:6">
      <c r="B115" s="970">
        <v>39241</v>
      </c>
      <c r="C115" s="913">
        <v>14.84</v>
      </c>
      <c r="D115" s="923">
        <v>6.85</v>
      </c>
      <c r="E115" s="923">
        <v>5.3</v>
      </c>
      <c r="F115" s="923">
        <v>646.9</v>
      </c>
    </row>
    <row r="116" spans="2:6">
      <c r="B116" s="970">
        <v>39244</v>
      </c>
      <c r="C116" s="913">
        <v>14.71</v>
      </c>
      <c r="D116" s="923">
        <v>6.6</v>
      </c>
      <c r="E116" s="923">
        <v>5.3</v>
      </c>
      <c r="F116" s="923">
        <v>652.5</v>
      </c>
    </row>
    <row r="117" spans="2:6">
      <c r="B117" s="970">
        <v>39245</v>
      </c>
      <c r="C117" s="913">
        <v>16.670000000000002</v>
      </c>
      <c r="D117" s="923">
        <v>6.375</v>
      </c>
      <c r="E117" s="923">
        <v>5.2</v>
      </c>
      <c r="F117" s="923">
        <v>648.45000000000005</v>
      </c>
    </row>
    <row r="118" spans="2:6">
      <c r="B118" s="970">
        <v>39246</v>
      </c>
      <c r="C118" s="913">
        <v>14.73</v>
      </c>
      <c r="D118" s="923">
        <v>6.45</v>
      </c>
      <c r="E118" s="923">
        <v>5.4749999999999996</v>
      </c>
      <c r="F118" s="923">
        <v>651.79999999999995</v>
      </c>
    </row>
    <row r="119" spans="2:6">
      <c r="B119" s="970">
        <v>39247</v>
      </c>
      <c r="C119" s="913">
        <v>13.64</v>
      </c>
      <c r="D119" s="923">
        <v>6.5750000000000002</v>
      </c>
      <c r="E119" s="923">
        <v>5.2</v>
      </c>
      <c r="F119" s="923">
        <v>651.4</v>
      </c>
    </row>
    <row r="120" spans="2:6">
      <c r="B120" s="970">
        <v>39248</v>
      </c>
      <c r="C120" s="913">
        <v>13.94</v>
      </c>
      <c r="D120" s="923">
        <v>6.55</v>
      </c>
      <c r="E120" s="923">
        <v>5</v>
      </c>
      <c r="F120" s="923">
        <v>654.04999999999995</v>
      </c>
    </row>
    <row r="121" spans="2:6">
      <c r="B121" s="970">
        <v>39251</v>
      </c>
      <c r="C121" s="913">
        <v>13.42</v>
      </c>
      <c r="D121" s="923">
        <v>6.55</v>
      </c>
      <c r="E121" s="923">
        <v>5.05</v>
      </c>
      <c r="F121" s="923">
        <v>656.7</v>
      </c>
    </row>
    <row r="122" spans="2:6">
      <c r="B122" s="970">
        <v>39252</v>
      </c>
      <c r="C122" s="913">
        <v>12.85</v>
      </c>
      <c r="D122" s="923">
        <v>6.4</v>
      </c>
      <c r="E122" s="923">
        <v>5.1002999999999998</v>
      </c>
      <c r="F122" s="923">
        <v>657.35</v>
      </c>
    </row>
    <row r="123" spans="2:6">
      <c r="B123" s="970">
        <v>39253</v>
      </c>
      <c r="C123" s="913">
        <v>14.67</v>
      </c>
      <c r="D123" s="923">
        <v>6.3</v>
      </c>
      <c r="E123" s="923">
        <v>5.05</v>
      </c>
      <c r="F123" s="923">
        <v>656.35</v>
      </c>
    </row>
    <row r="124" spans="2:6">
      <c r="B124" s="970">
        <v>39254</v>
      </c>
      <c r="C124" s="913">
        <v>14.21</v>
      </c>
      <c r="D124" s="923">
        <v>6.35</v>
      </c>
      <c r="E124" s="923">
        <v>5.05</v>
      </c>
      <c r="F124" s="923">
        <v>652.15</v>
      </c>
    </row>
    <row r="125" spans="2:6">
      <c r="B125" s="970">
        <v>39255</v>
      </c>
      <c r="C125" s="913">
        <v>15.75</v>
      </c>
      <c r="D125" s="923">
        <v>6.4749999999999996</v>
      </c>
      <c r="E125" s="923">
        <v>5.05</v>
      </c>
      <c r="F125" s="923">
        <v>653</v>
      </c>
    </row>
    <row r="126" spans="2:6">
      <c r="B126" s="970">
        <v>39258</v>
      </c>
      <c r="C126" s="913">
        <v>16.649999999999999</v>
      </c>
      <c r="D126" s="923">
        <v>6.4749999999999996</v>
      </c>
      <c r="E126" s="923">
        <v>5.125</v>
      </c>
      <c r="F126" s="923">
        <v>650.95000000000005</v>
      </c>
    </row>
    <row r="127" spans="2:6">
      <c r="B127" s="970">
        <v>39259</v>
      </c>
      <c r="C127" s="913">
        <v>18.89</v>
      </c>
      <c r="D127" s="923">
        <v>6.85</v>
      </c>
      <c r="E127" s="923">
        <v>5.15</v>
      </c>
      <c r="F127" s="923">
        <v>644.5</v>
      </c>
    </row>
    <row r="128" spans="2:6">
      <c r="B128" s="970">
        <v>39260</v>
      </c>
      <c r="C128" s="913">
        <v>15.53</v>
      </c>
      <c r="D128" s="923">
        <v>7.4</v>
      </c>
      <c r="E128" s="923">
        <v>5.25</v>
      </c>
      <c r="F128" s="923">
        <v>642.45000000000005</v>
      </c>
    </row>
    <row r="129" spans="2:6">
      <c r="B129" s="970">
        <v>39261</v>
      </c>
      <c r="C129" s="913">
        <v>15.54</v>
      </c>
      <c r="D129" s="923">
        <v>7.3</v>
      </c>
      <c r="E129" s="923">
        <v>5.15</v>
      </c>
      <c r="F129" s="923">
        <v>649.65</v>
      </c>
    </row>
    <row r="130" spans="2:6">
      <c r="B130" s="970">
        <v>39262</v>
      </c>
      <c r="C130" s="913">
        <v>16.23</v>
      </c>
      <c r="D130" s="923">
        <v>6.7750000000000004</v>
      </c>
      <c r="E130" s="923">
        <v>5.05</v>
      </c>
      <c r="F130" s="923">
        <v>650.45000000000005</v>
      </c>
    </row>
    <row r="131" spans="2:6">
      <c r="B131" s="970">
        <v>39265</v>
      </c>
      <c r="C131" s="913">
        <v>15.4</v>
      </c>
      <c r="D131" s="923">
        <v>6.8250000000000002</v>
      </c>
      <c r="E131" s="923">
        <v>5.35</v>
      </c>
      <c r="F131" s="923">
        <v>656.85</v>
      </c>
    </row>
    <row r="132" spans="2:6">
      <c r="B132" s="970">
        <v>39266</v>
      </c>
      <c r="C132" s="913">
        <v>14.92</v>
      </c>
      <c r="D132" s="923">
        <v>7.15</v>
      </c>
      <c r="E132" s="923">
        <v>5.3250000000000002</v>
      </c>
      <c r="F132" s="923">
        <v>653.1</v>
      </c>
    </row>
    <row r="133" spans="2:6">
      <c r="B133" s="970">
        <v>39268</v>
      </c>
      <c r="C133" s="913">
        <v>15.48</v>
      </c>
      <c r="D133" s="923">
        <v>6.9</v>
      </c>
      <c r="E133" s="923">
        <v>5.4249999999999998</v>
      </c>
      <c r="F133" s="923">
        <v>649.5</v>
      </c>
    </row>
    <row r="134" spans="2:6">
      <c r="B134" s="970">
        <v>39269</v>
      </c>
      <c r="C134" s="913">
        <v>14.72</v>
      </c>
      <c r="D134" s="923">
        <v>6.6</v>
      </c>
      <c r="E134" s="923">
        <v>5.25</v>
      </c>
      <c r="F134" s="923">
        <v>652.70000000000005</v>
      </c>
    </row>
    <row r="135" spans="2:6">
      <c r="B135" s="970">
        <v>39272</v>
      </c>
      <c r="C135" s="913">
        <v>15.16</v>
      </c>
      <c r="D135" s="923">
        <v>6.6</v>
      </c>
      <c r="E135" s="923">
        <v>5.2</v>
      </c>
      <c r="F135" s="923">
        <v>661.85</v>
      </c>
    </row>
    <row r="136" spans="2:6">
      <c r="B136" s="970">
        <v>39273</v>
      </c>
      <c r="C136" s="913">
        <v>17.57</v>
      </c>
      <c r="D136" s="923">
        <v>6.55</v>
      </c>
      <c r="E136" s="923">
        <v>5.4749999999999996</v>
      </c>
      <c r="F136" s="923">
        <v>664.35</v>
      </c>
    </row>
    <row r="137" spans="2:6">
      <c r="B137" s="970">
        <v>39274</v>
      </c>
      <c r="C137" s="913">
        <v>16.64</v>
      </c>
      <c r="D137" s="923">
        <v>7.5</v>
      </c>
      <c r="E137" s="923">
        <v>5.7249999999999996</v>
      </c>
      <c r="F137" s="923">
        <v>660.8</v>
      </c>
    </row>
    <row r="138" spans="2:6">
      <c r="B138" s="970">
        <v>39275</v>
      </c>
      <c r="C138" s="913">
        <v>15.54</v>
      </c>
      <c r="D138" s="923">
        <v>7.1</v>
      </c>
      <c r="E138" s="923">
        <v>5.7750000000000004</v>
      </c>
      <c r="F138" s="923">
        <v>668.5</v>
      </c>
    </row>
    <row r="139" spans="2:6">
      <c r="B139" s="970">
        <v>39276</v>
      </c>
      <c r="C139" s="913">
        <v>15.15</v>
      </c>
      <c r="D139" s="923">
        <v>7.05</v>
      </c>
      <c r="E139" s="923">
        <v>5.6</v>
      </c>
      <c r="F139" s="923">
        <v>665.9</v>
      </c>
    </row>
    <row r="140" spans="2:6">
      <c r="B140" s="970">
        <v>39279</v>
      </c>
      <c r="C140" s="913">
        <v>15.59</v>
      </c>
      <c r="D140" s="923">
        <v>7.3</v>
      </c>
      <c r="E140" s="923">
        <v>5.6</v>
      </c>
      <c r="F140" s="923">
        <v>665.9</v>
      </c>
    </row>
    <row r="141" spans="2:6">
      <c r="B141" s="970">
        <v>39280</v>
      </c>
      <c r="C141" s="913">
        <v>15.63</v>
      </c>
      <c r="D141" s="923">
        <v>7.25</v>
      </c>
      <c r="E141" s="923">
        <v>5.4</v>
      </c>
      <c r="F141" s="923">
        <v>666.2</v>
      </c>
    </row>
    <row r="142" spans="2:6">
      <c r="B142" s="970">
        <v>39281</v>
      </c>
      <c r="C142" s="913">
        <v>16</v>
      </c>
      <c r="D142" s="923">
        <v>7.2249999999999996</v>
      </c>
      <c r="E142" s="923">
        <v>5.45</v>
      </c>
      <c r="F142" s="923">
        <v>672.4</v>
      </c>
    </row>
    <row r="143" spans="2:6">
      <c r="B143" s="970">
        <v>39282</v>
      </c>
      <c r="C143" s="913">
        <v>15.23</v>
      </c>
      <c r="D143" s="923">
        <v>7</v>
      </c>
      <c r="E143" s="923">
        <v>5.5</v>
      </c>
      <c r="F143" s="923">
        <v>675.3</v>
      </c>
    </row>
    <row r="144" spans="2:6">
      <c r="B144" s="970">
        <v>39283</v>
      </c>
      <c r="C144" s="913">
        <v>16.95</v>
      </c>
      <c r="D144" s="923">
        <v>6.75</v>
      </c>
      <c r="E144" s="923">
        <v>5.45</v>
      </c>
      <c r="F144" s="923">
        <v>682.7</v>
      </c>
    </row>
    <row r="145" spans="2:6">
      <c r="B145" s="970">
        <v>39286</v>
      </c>
      <c r="C145" s="913">
        <v>16.809999999999999</v>
      </c>
      <c r="D145" s="923">
        <v>7.35</v>
      </c>
      <c r="E145" s="923">
        <v>5.375</v>
      </c>
      <c r="F145" s="923">
        <v>683</v>
      </c>
    </row>
    <row r="146" spans="2:6">
      <c r="B146" s="970">
        <v>39287</v>
      </c>
      <c r="C146" s="913">
        <v>18.55</v>
      </c>
      <c r="D146" s="923">
        <v>7.375</v>
      </c>
      <c r="E146" s="923">
        <v>5.45</v>
      </c>
      <c r="F146" s="923">
        <v>684.3</v>
      </c>
    </row>
    <row r="147" spans="2:6">
      <c r="B147" s="970">
        <v>39288</v>
      </c>
      <c r="C147" s="913">
        <v>18.100000000000001</v>
      </c>
      <c r="D147" s="923">
        <v>7.55</v>
      </c>
      <c r="E147" s="923">
        <v>5.45</v>
      </c>
      <c r="F147" s="923">
        <v>673.05</v>
      </c>
    </row>
    <row r="148" spans="2:6">
      <c r="B148" s="970">
        <v>39289</v>
      </c>
      <c r="C148" s="913">
        <v>20.74</v>
      </c>
      <c r="D148" s="923">
        <v>7.9</v>
      </c>
      <c r="E148" s="923">
        <v>5.6</v>
      </c>
      <c r="F148" s="923">
        <v>668.15</v>
      </c>
    </row>
    <row r="149" spans="2:6">
      <c r="B149" s="970">
        <v>39290</v>
      </c>
      <c r="C149" s="913">
        <v>24.17</v>
      </c>
      <c r="D149" s="923">
        <v>8.375</v>
      </c>
      <c r="E149" s="923">
        <v>5.875</v>
      </c>
      <c r="F149" s="923">
        <v>662.7</v>
      </c>
    </row>
    <row r="150" spans="2:6">
      <c r="B150" s="970">
        <v>39293</v>
      </c>
      <c r="C150" s="913">
        <v>20.87</v>
      </c>
      <c r="D150" s="923">
        <v>8.5003999999999991</v>
      </c>
      <c r="E150" s="923">
        <v>5.95</v>
      </c>
      <c r="F150" s="923">
        <v>662.4</v>
      </c>
    </row>
    <row r="151" spans="2:6">
      <c r="B151" s="970">
        <v>39294</v>
      </c>
      <c r="C151" s="913">
        <v>23.52</v>
      </c>
      <c r="D151" s="923">
        <v>8.2004000000000001</v>
      </c>
      <c r="E151" s="923">
        <v>5.75</v>
      </c>
      <c r="F151" s="923">
        <v>664.65</v>
      </c>
    </row>
    <row r="152" spans="2:6">
      <c r="B152" s="970">
        <v>39295</v>
      </c>
      <c r="C152" s="913">
        <v>23.67</v>
      </c>
      <c r="D152" s="923">
        <v>8.7004000000000001</v>
      </c>
      <c r="E152" s="923">
        <v>5.95</v>
      </c>
      <c r="F152" s="923">
        <v>664.75</v>
      </c>
    </row>
    <row r="153" spans="2:6">
      <c r="B153" s="970">
        <v>39296</v>
      </c>
      <c r="C153" s="913">
        <v>21.22</v>
      </c>
      <c r="D153" s="923">
        <v>8.75</v>
      </c>
      <c r="E153" s="923">
        <v>5.9249999999999998</v>
      </c>
      <c r="F153" s="923">
        <v>663.9</v>
      </c>
    </row>
    <row r="154" spans="2:6">
      <c r="B154" s="970">
        <v>39297</v>
      </c>
      <c r="C154" s="913">
        <v>25.16</v>
      </c>
      <c r="D154" s="923">
        <v>8.7261000000000006</v>
      </c>
      <c r="E154" s="923">
        <v>5.7249999999999996</v>
      </c>
      <c r="F154" s="923">
        <v>670.1</v>
      </c>
    </row>
    <row r="155" spans="2:6">
      <c r="B155" s="970">
        <v>39300</v>
      </c>
      <c r="C155" s="913">
        <v>22.94</v>
      </c>
      <c r="D155" s="923">
        <v>9.1503999999999994</v>
      </c>
      <c r="E155" s="923">
        <v>6.2</v>
      </c>
      <c r="F155" s="923">
        <v>671.7</v>
      </c>
    </row>
    <row r="156" spans="2:6">
      <c r="B156" s="970">
        <v>39301</v>
      </c>
      <c r="C156" s="913">
        <v>21.56</v>
      </c>
      <c r="D156" s="923">
        <v>9</v>
      </c>
      <c r="E156" s="923">
        <v>6.0503</v>
      </c>
      <c r="F156" s="923">
        <v>670.75</v>
      </c>
    </row>
    <row r="157" spans="2:6">
      <c r="B157" s="970">
        <v>39302</v>
      </c>
      <c r="C157" s="913">
        <v>21.45</v>
      </c>
      <c r="D157" s="923">
        <v>8.6</v>
      </c>
      <c r="E157" s="923">
        <v>6.05</v>
      </c>
      <c r="F157" s="923">
        <v>675.9</v>
      </c>
    </row>
    <row r="158" spans="2:6">
      <c r="B158" s="970">
        <v>39303</v>
      </c>
      <c r="C158" s="913">
        <v>26.48</v>
      </c>
      <c r="D158" s="923">
        <v>9.3003999999999998</v>
      </c>
      <c r="E158" s="923">
        <v>6.25</v>
      </c>
      <c r="F158" s="923">
        <v>664.55</v>
      </c>
    </row>
    <row r="159" spans="2:6">
      <c r="B159" s="970">
        <v>39304</v>
      </c>
      <c r="C159" s="913">
        <v>28.3</v>
      </c>
      <c r="D159" s="923">
        <v>9.5</v>
      </c>
      <c r="E159" s="923">
        <v>6.6749999999999998</v>
      </c>
      <c r="F159" s="923">
        <v>674.75</v>
      </c>
    </row>
    <row r="160" spans="2:6">
      <c r="B160" s="970">
        <v>39307</v>
      </c>
      <c r="C160" s="913">
        <v>26.57</v>
      </c>
      <c r="D160" s="923">
        <v>9.5749999999999993</v>
      </c>
      <c r="E160" s="923">
        <v>6.6</v>
      </c>
      <c r="F160" s="923">
        <v>670.2</v>
      </c>
    </row>
    <row r="161" spans="2:6">
      <c r="B161" s="970">
        <v>39308</v>
      </c>
      <c r="C161" s="913">
        <v>27.68</v>
      </c>
      <c r="D161" s="923">
        <v>9.9003999999999994</v>
      </c>
      <c r="E161" s="923">
        <v>6.7249999999999996</v>
      </c>
      <c r="F161" s="923">
        <v>668.8</v>
      </c>
    </row>
    <row r="162" spans="2:6">
      <c r="B162" s="970">
        <v>39309</v>
      </c>
      <c r="C162" s="913">
        <v>30.67</v>
      </c>
      <c r="D162" s="923">
        <v>10.7004</v>
      </c>
      <c r="E162" s="923">
        <v>7.3</v>
      </c>
      <c r="F162" s="923">
        <v>669.2</v>
      </c>
    </row>
    <row r="163" spans="2:6">
      <c r="B163" s="970">
        <v>39310</v>
      </c>
      <c r="C163" s="913">
        <v>30.83</v>
      </c>
      <c r="D163" s="923">
        <v>14.8454</v>
      </c>
      <c r="E163" s="923">
        <v>8.4</v>
      </c>
      <c r="F163" s="923">
        <v>669.2</v>
      </c>
    </row>
    <row r="164" spans="2:6">
      <c r="B164" s="970">
        <v>39311</v>
      </c>
      <c r="C164" s="913">
        <v>29.99</v>
      </c>
      <c r="D164" s="923">
        <v>12.75</v>
      </c>
      <c r="E164" s="923">
        <v>6.8</v>
      </c>
      <c r="F164" s="923">
        <v>656.75</v>
      </c>
    </row>
    <row r="165" spans="2:6">
      <c r="B165" s="970">
        <v>39314</v>
      </c>
      <c r="C165" s="913">
        <v>26.33</v>
      </c>
      <c r="D165" s="923">
        <v>11.3</v>
      </c>
      <c r="E165" s="923">
        <v>6.95</v>
      </c>
      <c r="F165" s="923">
        <v>658.05</v>
      </c>
    </row>
    <row r="166" spans="2:6">
      <c r="B166" s="970">
        <v>39315</v>
      </c>
      <c r="C166" s="913">
        <v>25.25</v>
      </c>
      <c r="D166" s="923">
        <v>12.5</v>
      </c>
      <c r="E166" s="923">
        <v>7.3</v>
      </c>
      <c r="F166" s="923">
        <v>658</v>
      </c>
    </row>
    <row r="167" spans="2:6">
      <c r="B167" s="970">
        <v>39316</v>
      </c>
      <c r="C167" s="913">
        <v>22.89</v>
      </c>
      <c r="D167" s="923">
        <v>10.5</v>
      </c>
      <c r="E167" s="923">
        <v>6.65</v>
      </c>
      <c r="F167" s="923">
        <v>660.7</v>
      </c>
    </row>
    <row r="168" spans="2:6">
      <c r="B168" s="970">
        <v>39317</v>
      </c>
      <c r="C168" s="913">
        <v>22.62</v>
      </c>
      <c r="D168" s="923">
        <v>10.35</v>
      </c>
      <c r="E168" s="923">
        <v>6.1749999999999998</v>
      </c>
      <c r="F168" s="923">
        <v>659.5</v>
      </c>
    </row>
    <row r="169" spans="2:6">
      <c r="B169" s="970">
        <v>39318</v>
      </c>
      <c r="C169" s="913">
        <v>20.72</v>
      </c>
      <c r="D169" s="923">
        <v>10.3</v>
      </c>
      <c r="E169" s="923">
        <v>6.2</v>
      </c>
      <c r="F169" s="923">
        <v>661.95</v>
      </c>
    </row>
    <row r="170" spans="2:6">
      <c r="B170" s="970">
        <v>39321</v>
      </c>
      <c r="C170" s="913">
        <v>22.72</v>
      </c>
      <c r="D170" s="923">
        <v>10</v>
      </c>
      <c r="E170" s="923">
        <v>6.2</v>
      </c>
      <c r="F170" s="923">
        <v>661.95</v>
      </c>
    </row>
    <row r="171" spans="2:6">
      <c r="B171" s="970">
        <v>39322</v>
      </c>
      <c r="C171" s="913">
        <v>26.3</v>
      </c>
      <c r="D171" s="923">
        <v>10.75</v>
      </c>
      <c r="E171" s="923">
        <v>6.35</v>
      </c>
      <c r="F171" s="923">
        <v>662.7</v>
      </c>
    </row>
    <row r="172" spans="2:6">
      <c r="B172" s="970">
        <v>39323</v>
      </c>
      <c r="C172" s="913">
        <v>23.81</v>
      </c>
      <c r="D172" s="923">
        <v>11.375</v>
      </c>
      <c r="E172" s="923">
        <v>6.6</v>
      </c>
      <c r="F172" s="923">
        <v>666.8</v>
      </c>
    </row>
    <row r="173" spans="2:6">
      <c r="B173" s="970">
        <v>39324</v>
      </c>
      <c r="C173" s="913">
        <v>25.06</v>
      </c>
      <c r="D173" s="923">
        <v>11</v>
      </c>
      <c r="E173" s="923">
        <v>6.6749999999999998</v>
      </c>
      <c r="F173" s="923">
        <v>667.4</v>
      </c>
    </row>
    <row r="174" spans="2:6">
      <c r="B174" s="970">
        <v>39325</v>
      </c>
      <c r="C174" s="913">
        <v>23.38</v>
      </c>
      <c r="D174" s="923">
        <v>11.15</v>
      </c>
      <c r="E174" s="923">
        <v>6.65</v>
      </c>
      <c r="F174" s="923">
        <v>672.6</v>
      </c>
    </row>
    <row r="175" spans="2:6">
      <c r="B175" s="970">
        <v>39329</v>
      </c>
      <c r="C175" s="913">
        <v>22.78</v>
      </c>
      <c r="D175" s="923">
        <v>11.35</v>
      </c>
      <c r="E175" s="923">
        <v>6.85</v>
      </c>
      <c r="F175" s="923">
        <v>680.2</v>
      </c>
    </row>
    <row r="176" spans="2:6">
      <c r="B176" s="970">
        <v>39330</v>
      </c>
      <c r="C176" s="913">
        <v>24.58</v>
      </c>
      <c r="D176" s="923">
        <v>11.3</v>
      </c>
      <c r="E176" s="923">
        <v>6.7</v>
      </c>
      <c r="F176" s="923">
        <v>682.5</v>
      </c>
    </row>
    <row r="177" spans="2:6">
      <c r="B177" s="970">
        <v>39331</v>
      </c>
      <c r="C177" s="913">
        <v>23.99</v>
      </c>
      <c r="D177" s="923">
        <v>11.2</v>
      </c>
      <c r="E177" s="923">
        <v>6.75</v>
      </c>
      <c r="F177" s="923">
        <v>689.4</v>
      </c>
    </row>
    <row r="178" spans="2:6">
      <c r="B178" s="970">
        <v>39332</v>
      </c>
      <c r="C178" s="913">
        <v>26.23</v>
      </c>
      <c r="D178" s="923">
        <v>11.225</v>
      </c>
      <c r="E178" s="923">
        <v>6.875</v>
      </c>
      <c r="F178" s="923">
        <v>703.3</v>
      </c>
    </row>
    <row r="179" spans="2:6">
      <c r="B179" s="970">
        <v>39335</v>
      </c>
      <c r="C179" s="913">
        <v>27.38</v>
      </c>
      <c r="D179" s="923">
        <v>12.1</v>
      </c>
      <c r="E179" s="923">
        <v>7.15</v>
      </c>
      <c r="F179" s="923">
        <v>702.6</v>
      </c>
    </row>
    <row r="180" spans="2:6">
      <c r="B180" s="970">
        <v>39336</v>
      </c>
      <c r="C180" s="913">
        <v>25.27</v>
      </c>
      <c r="D180" s="923">
        <v>10.75</v>
      </c>
      <c r="E180" s="923">
        <v>7</v>
      </c>
      <c r="F180" s="923">
        <v>706</v>
      </c>
    </row>
    <row r="181" spans="2:6">
      <c r="B181" s="970">
        <v>39337</v>
      </c>
      <c r="C181" s="913">
        <v>24.96</v>
      </c>
      <c r="D181" s="923">
        <v>10.6</v>
      </c>
      <c r="E181" s="923">
        <v>7.125</v>
      </c>
      <c r="F181" s="923">
        <v>708.6</v>
      </c>
    </row>
    <row r="182" spans="2:6">
      <c r="B182" s="970">
        <v>39338</v>
      </c>
      <c r="C182" s="913">
        <v>24.76</v>
      </c>
      <c r="D182" s="923">
        <v>10</v>
      </c>
      <c r="E182" s="923">
        <v>7</v>
      </c>
      <c r="F182" s="923">
        <v>709</v>
      </c>
    </row>
    <row r="183" spans="2:6">
      <c r="B183" s="970">
        <v>39339</v>
      </c>
      <c r="C183" s="913">
        <v>24.92</v>
      </c>
      <c r="D183" s="923">
        <v>10.1</v>
      </c>
      <c r="E183" s="923">
        <v>6.8</v>
      </c>
      <c r="F183" s="923">
        <v>714.7</v>
      </c>
    </row>
    <row r="184" spans="2:6">
      <c r="B184" s="970">
        <v>39342</v>
      </c>
      <c r="C184" s="913">
        <v>26.48</v>
      </c>
      <c r="D184" s="923">
        <v>10.1</v>
      </c>
      <c r="E184" s="923">
        <v>6.65</v>
      </c>
      <c r="F184" s="923">
        <v>716.9</v>
      </c>
    </row>
    <row r="185" spans="2:6">
      <c r="B185" s="970">
        <v>39343</v>
      </c>
      <c r="C185" s="913">
        <v>20.350000000000001</v>
      </c>
      <c r="D185" s="923">
        <v>10</v>
      </c>
      <c r="E185" s="923">
        <v>6.625</v>
      </c>
      <c r="F185" s="923">
        <v>715.25</v>
      </c>
    </row>
    <row r="186" spans="2:6">
      <c r="B186" s="970">
        <v>39344</v>
      </c>
      <c r="C186" s="913">
        <v>20.03</v>
      </c>
      <c r="D186" s="923">
        <v>9</v>
      </c>
      <c r="E186" s="923">
        <v>6.625</v>
      </c>
      <c r="F186" s="923">
        <v>715.25</v>
      </c>
    </row>
    <row r="187" spans="2:6">
      <c r="B187" s="970">
        <v>39345</v>
      </c>
      <c r="C187" s="913">
        <v>20.45</v>
      </c>
      <c r="D187" s="923">
        <v>9.3000000000000007</v>
      </c>
      <c r="E187" s="923">
        <v>6.85</v>
      </c>
      <c r="F187" s="923">
        <v>735.1</v>
      </c>
    </row>
    <row r="188" spans="2:6">
      <c r="B188" s="970">
        <v>39346</v>
      </c>
      <c r="C188" s="913">
        <v>19</v>
      </c>
      <c r="D188" s="923">
        <v>9.3000000000000007</v>
      </c>
      <c r="E188" s="923">
        <v>6.85</v>
      </c>
      <c r="F188" s="923">
        <v>733.2</v>
      </c>
    </row>
    <row r="189" spans="2:6">
      <c r="B189" s="970">
        <v>39349</v>
      </c>
      <c r="C189" s="913">
        <v>19.37</v>
      </c>
      <c r="D189" s="923">
        <v>9.0500000000000007</v>
      </c>
      <c r="E189" s="923">
        <v>6.6749999999999998</v>
      </c>
      <c r="F189" s="923">
        <v>729.8</v>
      </c>
    </row>
    <row r="190" spans="2:6">
      <c r="B190" s="970">
        <v>39350</v>
      </c>
      <c r="C190" s="913">
        <v>18.600000000000001</v>
      </c>
      <c r="D190" s="923">
        <v>9.4</v>
      </c>
      <c r="E190" s="923">
        <v>6.6749999999999998</v>
      </c>
      <c r="F190" s="923">
        <v>728.65</v>
      </c>
    </row>
    <row r="191" spans="2:6">
      <c r="B191" s="970">
        <v>39351</v>
      </c>
      <c r="C191" s="913">
        <v>17.63</v>
      </c>
      <c r="D191" s="923">
        <v>9.25</v>
      </c>
      <c r="E191" s="923">
        <v>6.5</v>
      </c>
      <c r="F191" s="923">
        <v>728.25</v>
      </c>
    </row>
    <row r="192" spans="2:6">
      <c r="B192" s="970">
        <v>39352</v>
      </c>
      <c r="C192" s="913">
        <v>17</v>
      </c>
      <c r="D192" s="923">
        <v>8.65</v>
      </c>
      <c r="E192" s="923">
        <v>6.55</v>
      </c>
      <c r="F192" s="923">
        <v>731.95</v>
      </c>
    </row>
    <row r="193" spans="2:6">
      <c r="B193" s="970">
        <v>39353</v>
      </c>
      <c r="C193" s="913">
        <v>18</v>
      </c>
      <c r="D193" s="923">
        <v>8.7249999999999996</v>
      </c>
      <c r="E193" s="923">
        <v>6.85</v>
      </c>
      <c r="F193" s="923">
        <v>743.5</v>
      </c>
    </row>
    <row r="194" spans="2:6">
      <c r="B194" s="970">
        <v>39356</v>
      </c>
      <c r="C194" s="913">
        <v>17.84</v>
      </c>
      <c r="D194" s="923">
        <v>8.8000000000000007</v>
      </c>
      <c r="E194" s="923">
        <v>6.8250000000000002</v>
      </c>
      <c r="F194" s="923">
        <v>747.3</v>
      </c>
    </row>
    <row r="195" spans="2:6">
      <c r="B195" s="970">
        <v>39357</v>
      </c>
      <c r="C195" s="913">
        <v>18.489999999999998</v>
      </c>
      <c r="D195" s="923">
        <v>8.6999999999999993</v>
      </c>
      <c r="E195" s="923">
        <v>6.7750000000000004</v>
      </c>
      <c r="F195" s="923">
        <v>728.8</v>
      </c>
    </row>
    <row r="196" spans="2:6">
      <c r="B196" s="970">
        <v>39358</v>
      </c>
      <c r="C196" s="913">
        <v>18.8</v>
      </c>
      <c r="D196" s="923">
        <v>8.5749999999999993</v>
      </c>
      <c r="E196" s="923">
        <v>6.8</v>
      </c>
      <c r="F196" s="923">
        <v>729.95</v>
      </c>
    </row>
    <row r="197" spans="2:6">
      <c r="B197" s="970">
        <v>39359</v>
      </c>
      <c r="C197" s="913">
        <v>18.440000000000001</v>
      </c>
      <c r="D197" s="923">
        <v>8.5250000000000004</v>
      </c>
      <c r="E197" s="923">
        <v>6.75</v>
      </c>
      <c r="F197" s="923">
        <v>731.1</v>
      </c>
    </row>
    <row r="198" spans="2:6">
      <c r="B198" s="970">
        <v>39360</v>
      </c>
      <c r="C198" s="913">
        <v>16.91</v>
      </c>
      <c r="D198" s="923">
        <v>8.25</v>
      </c>
      <c r="E198" s="923">
        <v>6.5750000000000002</v>
      </c>
      <c r="F198" s="923">
        <v>737</v>
      </c>
    </row>
    <row r="199" spans="2:6">
      <c r="B199" s="970">
        <v>39363</v>
      </c>
      <c r="C199" s="913">
        <v>17.46</v>
      </c>
      <c r="D199" s="923">
        <v>7.9</v>
      </c>
      <c r="E199" s="923">
        <v>6.4749999999999996</v>
      </c>
      <c r="F199" s="923">
        <v>733.8</v>
      </c>
    </row>
    <row r="200" spans="2:6">
      <c r="B200" s="970">
        <v>39364</v>
      </c>
      <c r="C200" s="913">
        <v>16.12</v>
      </c>
      <c r="D200" s="923">
        <v>7.55</v>
      </c>
      <c r="E200" s="923">
        <v>6.5</v>
      </c>
      <c r="F200" s="923">
        <v>737.8</v>
      </c>
    </row>
    <row r="201" spans="2:6">
      <c r="B201" s="970">
        <v>39365</v>
      </c>
      <c r="C201" s="913">
        <v>16.670000000000002</v>
      </c>
      <c r="D201" s="923">
        <v>7.45</v>
      </c>
      <c r="E201" s="923">
        <v>6.4749999999999996</v>
      </c>
      <c r="F201" s="923">
        <v>742.55</v>
      </c>
    </row>
    <row r="202" spans="2:6">
      <c r="B202" s="970">
        <v>39366</v>
      </c>
      <c r="C202" s="913">
        <v>18.88</v>
      </c>
      <c r="D202" s="923">
        <v>7.2750000000000004</v>
      </c>
      <c r="E202" s="923">
        <v>6.5250000000000004</v>
      </c>
      <c r="F202" s="923">
        <v>748.3</v>
      </c>
    </row>
    <row r="203" spans="2:6">
      <c r="B203" s="970">
        <v>39367</v>
      </c>
      <c r="C203" s="913">
        <v>17.73</v>
      </c>
      <c r="D203" s="923">
        <v>7.2</v>
      </c>
      <c r="E203" s="923">
        <v>6.2750000000000004</v>
      </c>
      <c r="F203" s="923">
        <v>747.9</v>
      </c>
    </row>
    <row r="204" spans="2:6">
      <c r="B204" s="970">
        <v>39370</v>
      </c>
      <c r="C204" s="913">
        <v>19.25</v>
      </c>
      <c r="D204" s="923">
        <v>7.4249999999999998</v>
      </c>
      <c r="E204" s="923">
        <v>6.3250000000000002</v>
      </c>
      <c r="F204" s="923">
        <v>756.25</v>
      </c>
    </row>
    <row r="205" spans="2:6">
      <c r="B205" s="970">
        <v>39371</v>
      </c>
      <c r="C205" s="913">
        <v>20.02</v>
      </c>
      <c r="D205" s="923">
        <v>8.125</v>
      </c>
      <c r="E205" s="923">
        <v>6.45</v>
      </c>
      <c r="F205" s="923">
        <v>758.6</v>
      </c>
    </row>
    <row r="206" spans="2:6">
      <c r="B206" s="970">
        <v>39372</v>
      </c>
      <c r="C206" s="913">
        <v>18.54</v>
      </c>
      <c r="D206" s="923">
        <v>8.15</v>
      </c>
      <c r="E206" s="923">
        <v>6.4249999999999998</v>
      </c>
      <c r="F206" s="923">
        <v>757.05</v>
      </c>
    </row>
    <row r="207" spans="2:6">
      <c r="B207" s="970">
        <v>39373</v>
      </c>
      <c r="C207" s="913">
        <v>18.5</v>
      </c>
      <c r="D207" s="923">
        <v>9.1228999999999996</v>
      </c>
      <c r="E207" s="923">
        <v>6.625</v>
      </c>
      <c r="F207" s="923">
        <v>763.35</v>
      </c>
    </row>
    <row r="208" spans="2:6">
      <c r="B208" s="970">
        <v>39374</v>
      </c>
      <c r="C208" s="913">
        <v>22.96</v>
      </c>
      <c r="D208" s="923">
        <v>8.85</v>
      </c>
      <c r="E208" s="923">
        <v>6.6616999999999997</v>
      </c>
      <c r="F208" s="923">
        <v>761.75</v>
      </c>
    </row>
    <row r="209" spans="2:6">
      <c r="B209" s="970">
        <v>39377</v>
      </c>
      <c r="C209" s="913">
        <v>21.64</v>
      </c>
      <c r="D209" s="923">
        <v>9.5</v>
      </c>
      <c r="E209" s="923">
        <v>6.9127000000000001</v>
      </c>
      <c r="F209" s="923">
        <v>749.9</v>
      </c>
    </row>
    <row r="210" spans="2:6">
      <c r="B210" s="970">
        <v>39378</v>
      </c>
      <c r="C210" s="913">
        <v>20.41</v>
      </c>
      <c r="D210" s="923">
        <v>8.8249999999999993</v>
      </c>
      <c r="E210" s="923">
        <v>6.8380000000000001</v>
      </c>
      <c r="F210" s="923">
        <v>757</v>
      </c>
    </row>
    <row r="211" spans="2:6">
      <c r="B211" s="970">
        <v>39379</v>
      </c>
      <c r="C211" s="913">
        <v>20.8</v>
      </c>
      <c r="D211" s="923">
        <v>8.8529</v>
      </c>
      <c r="E211" s="923">
        <v>7.0374999999999996</v>
      </c>
      <c r="F211" s="923">
        <v>758.1</v>
      </c>
    </row>
    <row r="212" spans="2:6">
      <c r="B212" s="970">
        <v>39380</v>
      </c>
      <c r="C212" s="913">
        <v>21.17</v>
      </c>
      <c r="D212" s="923">
        <v>9.0479000000000003</v>
      </c>
      <c r="E212" s="923">
        <v>7.05</v>
      </c>
      <c r="F212" s="923">
        <v>767.05</v>
      </c>
    </row>
    <row r="213" spans="2:6">
      <c r="B213" s="970">
        <v>39381</v>
      </c>
      <c r="C213" s="913">
        <v>19.559999999999999</v>
      </c>
      <c r="D213" s="923">
        <v>8.8249999999999993</v>
      </c>
      <c r="E213" s="923">
        <v>7.1</v>
      </c>
      <c r="F213" s="923">
        <v>778.35</v>
      </c>
    </row>
    <row r="214" spans="2:6">
      <c r="B214" s="970">
        <v>39384</v>
      </c>
      <c r="C214" s="913">
        <v>19.87</v>
      </c>
      <c r="D214" s="923">
        <v>8.8223000000000003</v>
      </c>
      <c r="E214" s="923">
        <v>7.1749999999999998</v>
      </c>
      <c r="F214" s="923">
        <v>788.1</v>
      </c>
    </row>
    <row r="215" spans="2:6">
      <c r="B215" s="970">
        <v>39385</v>
      </c>
      <c r="C215" s="913">
        <v>21.07</v>
      </c>
      <c r="D215" s="923">
        <v>8.6750000000000007</v>
      </c>
      <c r="E215" s="923">
        <v>7.05</v>
      </c>
      <c r="F215" s="923">
        <v>784.35</v>
      </c>
    </row>
    <row r="216" spans="2:6">
      <c r="B216" s="970">
        <v>39386</v>
      </c>
      <c r="C216" s="913">
        <v>18.53</v>
      </c>
      <c r="D216" s="923">
        <v>8.3711000000000002</v>
      </c>
      <c r="E216" s="923">
        <v>7.25</v>
      </c>
      <c r="F216" s="923">
        <v>790.6</v>
      </c>
    </row>
    <row r="217" spans="2:6">
      <c r="B217" s="970">
        <v>39387</v>
      </c>
      <c r="C217" s="913">
        <v>23.21</v>
      </c>
      <c r="D217" s="923">
        <v>8.6</v>
      </c>
      <c r="E217" s="923">
        <v>7.125</v>
      </c>
      <c r="F217" s="923">
        <v>791.5</v>
      </c>
    </row>
    <row r="218" spans="2:6">
      <c r="B218" s="970">
        <v>39388</v>
      </c>
      <c r="C218" s="913">
        <v>23.01</v>
      </c>
      <c r="D218" s="923">
        <v>8.5</v>
      </c>
      <c r="E218" s="923">
        <v>7</v>
      </c>
      <c r="F218" s="923">
        <v>796.7</v>
      </c>
    </row>
    <row r="219" spans="2:6">
      <c r="B219" s="970">
        <v>39391</v>
      </c>
      <c r="C219" s="913">
        <v>24.31</v>
      </c>
      <c r="D219" s="923">
        <v>9.0500000000000007</v>
      </c>
      <c r="E219" s="923">
        <v>7.15</v>
      </c>
      <c r="F219" s="923">
        <v>805.05</v>
      </c>
    </row>
    <row r="220" spans="2:6">
      <c r="B220" s="970">
        <v>39392</v>
      </c>
      <c r="C220" s="913">
        <v>21.39</v>
      </c>
      <c r="D220" s="923">
        <v>8.8249999999999993</v>
      </c>
      <c r="E220" s="923">
        <v>7.1749999999999998</v>
      </c>
      <c r="F220" s="923">
        <v>823.3</v>
      </c>
    </row>
    <row r="221" spans="2:6">
      <c r="B221" s="970">
        <v>39393</v>
      </c>
      <c r="C221" s="913">
        <v>26.49</v>
      </c>
      <c r="D221" s="923">
        <v>9.9251000000000005</v>
      </c>
      <c r="E221" s="923">
        <v>8.25</v>
      </c>
      <c r="F221" s="923">
        <v>837.8</v>
      </c>
    </row>
    <row r="222" spans="2:6">
      <c r="B222" s="970">
        <v>39394</v>
      </c>
      <c r="C222" s="913">
        <v>26.16</v>
      </c>
      <c r="D222" s="923">
        <v>10.475</v>
      </c>
      <c r="E222" s="923">
        <v>8.4499999999999993</v>
      </c>
      <c r="F222" s="923">
        <v>845</v>
      </c>
    </row>
    <row r="223" spans="2:6">
      <c r="B223" s="970">
        <v>39395</v>
      </c>
      <c r="C223" s="913">
        <v>28.5</v>
      </c>
      <c r="D223" s="923">
        <v>10.7</v>
      </c>
      <c r="E223" s="923">
        <v>8.6999999999999993</v>
      </c>
      <c r="F223" s="923">
        <v>831.6</v>
      </c>
    </row>
    <row r="224" spans="2:6">
      <c r="B224" s="970">
        <v>39398</v>
      </c>
      <c r="C224" s="913">
        <v>31.09</v>
      </c>
      <c r="D224" s="923">
        <v>13.6343</v>
      </c>
      <c r="E224" s="923">
        <v>9.15</v>
      </c>
      <c r="F224" s="923">
        <v>805</v>
      </c>
    </row>
    <row r="225" spans="2:6">
      <c r="B225" s="970">
        <v>39399</v>
      </c>
      <c r="C225" s="913">
        <v>24.1</v>
      </c>
      <c r="D225" s="923">
        <v>11.65</v>
      </c>
      <c r="E225" s="923">
        <v>8.0250000000000004</v>
      </c>
      <c r="F225" s="923">
        <v>799.6</v>
      </c>
    </row>
    <row r="226" spans="2:6">
      <c r="B226" s="970">
        <v>39400</v>
      </c>
      <c r="C226" s="913">
        <v>25.94</v>
      </c>
      <c r="D226" s="923">
        <v>10.4741</v>
      </c>
      <c r="E226" s="923">
        <v>7.8</v>
      </c>
      <c r="F226" s="923">
        <v>808.4</v>
      </c>
    </row>
    <row r="227" spans="2:6">
      <c r="B227" s="970">
        <v>39401</v>
      </c>
      <c r="C227" s="913">
        <v>28.06</v>
      </c>
      <c r="D227" s="923">
        <v>10.55</v>
      </c>
      <c r="E227" s="923">
        <v>8.0250000000000004</v>
      </c>
      <c r="F227" s="923">
        <v>793.5</v>
      </c>
    </row>
    <row r="228" spans="2:6">
      <c r="B228" s="970">
        <v>39402</v>
      </c>
      <c r="C228" s="913">
        <v>25.49</v>
      </c>
      <c r="D228" s="923">
        <v>11.478899999999999</v>
      </c>
      <c r="E228" s="923">
        <v>8.0350999999999999</v>
      </c>
      <c r="F228" s="923">
        <v>790.1</v>
      </c>
    </row>
    <row r="229" spans="2:6">
      <c r="B229" s="970">
        <v>39405</v>
      </c>
      <c r="C229" s="913">
        <v>26.01</v>
      </c>
      <c r="D229" s="923">
        <v>11.15</v>
      </c>
      <c r="E229" s="923">
        <v>7.9249999999999998</v>
      </c>
      <c r="F229" s="923">
        <v>776.5</v>
      </c>
    </row>
    <row r="230" spans="2:6">
      <c r="B230" s="970">
        <v>39406</v>
      </c>
      <c r="C230" s="913">
        <v>24.88</v>
      </c>
      <c r="D230" s="923">
        <v>11.571400000000001</v>
      </c>
      <c r="E230" s="923">
        <v>8.4</v>
      </c>
      <c r="F230" s="923">
        <v>793.25</v>
      </c>
    </row>
    <row r="231" spans="2:6">
      <c r="B231" s="970">
        <v>39407</v>
      </c>
      <c r="C231" s="913">
        <v>26.84</v>
      </c>
      <c r="D231" s="923">
        <v>12.5</v>
      </c>
      <c r="E231" s="923">
        <v>8.75</v>
      </c>
      <c r="F231" s="923">
        <v>798.2</v>
      </c>
    </row>
    <row r="232" spans="2:6">
      <c r="B232" s="970">
        <v>39409</v>
      </c>
      <c r="C232" s="913">
        <v>25.61</v>
      </c>
      <c r="D232" s="923">
        <v>12.5</v>
      </c>
      <c r="E232" s="923">
        <v>8.75</v>
      </c>
      <c r="F232" s="923">
        <v>816.4</v>
      </c>
    </row>
    <row r="233" spans="2:6">
      <c r="B233" s="970">
        <v>39412</v>
      </c>
      <c r="C233" s="913">
        <v>28.91</v>
      </c>
      <c r="D233" s="923">
        <v>12.324999999999999</v>
      </c>
      <c r="E233" s="923">
        <v>8.65</v>
      </c>
      <c r="F233" s="923">
        <v>823.95</v>
      </c>
    </row>
    <row r="234" spans="2:6">
      <c r="B234" s="970">
        <v>39413</v>
      </c>
      <c r="C234" s="913">
        <v>26.28</v>
      </c>
      <c r="D234" s="923">
        <v>11.8</v>
      </c>
      <c r="E234" s="923">
        <v>8.7249999999999996</v>
      </c>
      <c r="F234" s="923">
        <v>812.75</v>
      </c>
    </row>
    <row r="235" spans="2:6">
      <c r="B235" s="970">
        <v>39414</v>
      </c>
      <c r="C235" s="913">
        <v>24.11</v>
      </c>
      <c r="D235" s="923">
        <v>10.775</v>
      </c>
      <c r="E235" s="923">
        <v>8.8773999999999997</v>
      </c>
      <c r="F235" s="923">
        <v>797.7</v>
      </c>
    </row>
    <row r="236" spans="2:6">
      <c r="B236" s="970">
        <v>39415</v>
      </c>
      <c r="C236" s="913">
        <v>23.97</v>
      </c>
      <c r="D236" s="923">
        <v>10.824999999999999</v>
      </c>
      <c r="E236" s="923">
        <v>9.0006000000000004</v>
      </c>
      <c r="F236" s="923">
        <v>799.15</v>
      </c>
    </row>
    <row r="237" spans="2:6">
      <c r="B237" s="970">
        <v>39416</v>
      </c>
      <c r="C237" s="913">
        <v>22.87</v>
      </c>
      <c r="D237" s="923">
        <v>10.525</v>
      </c>
      <c r="E237" s="923">
        <v>8.4499999999999993</v>
      </c>
      <c r="F237" s="923">
        <v>782.65</v>
      </c>
    </row>
    <row r="238" spans="2:6">
      <c r="B238" s="970">
        <v>39419</v>
      </c>
      <c r="C238" s="913">
        <v>23.61</v>
      </c>
      <c r="D238" s="923">
        <v>10.4</v>
      </c>
      <c r="E238" s="923">
        <v>8.4749999999999996</v>
      </c>
      <c r="F238" s="923">
        <v>787.55</v>
      </c>
    </row>
    <row r="239" spans="2:6">
      <c r="B239" s="970">
        <v>39420</v>
      </c>
      <c r="C239" s="913">
        <v>23.79</v>
      </c>
      <c r="D239" s="923">
        <v>10.574999999999999</v>
      </c>
      <c r="E239" s="923">
        <v>8.4749999999999996</v>
      </c>
      <c r="F239" s="923">
        <v>798.95</v>
      </c>
    </row>
    <row r="240" spans="2:6">
      <c r="B240" s="970">
        <v>39421</v>
      </c>
      <c r="C240" s="913">
        <v>22.53</v>
      </c>
      <c r="D240" s="923">
        <v>10.4</v>
      </c>
      <c r="E240" s="923">
        <v>8.7769999999999992</v>
      </c>
      <c r="F240" s="923">
        <v>795.45</v>
      </c>
    </row>
    <row r="241" spans="2:6">
      <c r="B241" s="970">
        <v>39422</v>
      </c>
      <c r="C241" s="913">
        <v>20.96</v>
      </c>
      <c r="D241" s="923">
        <v>10.125</v>
      </c>
      <c r="E241" s="923">
        <v>8.8249999999999993</v>
      </c>
      <c r="F241" s="923">
        <v>799.55</v>
      </c>
    </row>
    <row r="242" spans="2:6">
      <c r="B242" s="970">
        <v>39423</v>
      </c>
      <c r="C242" s="913">
        <v>20.85</v>
      </c>
      <c r="D242" s="923">
        <v>9.75</v>
      </c>
      <c r="E242" s="923">
        <v>8.6</v>
      </c>
      <c r="F242" s="923">
        <v>797.25</v>
      </c>
    </row>
    <row r="243" spans="2:6">
      <c r="B243" s="970">
        <v>39426</v>
      </c>
      <c r="C243" s="913">
        <v>20.74</v>
      </c>
      <c r="D243" s="923">
        <v>9.75</v>
      </c>
      <c r="E243" s="923">
        <v>8.1750000000000007</v>
      </c>
      <c r="F243" s="923">
        <v>809.5</v>
      </c>
    </row>
    <row r="244" spans="2:6">
      <c r="B244" s="970">
        <v>39427</v>
      </c>
      <c r="C244" s="913">
        <v>23.59</v>
      </c>
      <c r="D244" s="923">
        <v>10.251200000000001</v>
      </c>
      <c r="E244" s="923">
        <v>8.2249999999999996</v>
      </c>
      <c r="F244" s="923">
        <v>808.65</v>
      </c>
    </row>
    <row r="245" spans="2:6">
      <c r="B245" s="970">
        <v>39428</v>
      </c>
      <c r="C245" s="913">
        <v>22.47</v>
      </c>
      <c r="D245" s="923">
        <v>10.025</v>
      </c>
      <c r="E245" s="923">
        <v>8.1750000000000007</v>
      </c>
      <c r="F245" s="923">
        <v>812.05</v>
      </c>
    </row>
    <row r="246" spans="2:6">
      <c r="B246" s="970">
        <v>39429</v>
      </c>
      <c r="C246" s="913">
        <v>22.56</v>
      </c>
      <c r="D246" s="923">
        <v>10.25</v>
      </c>
      <c r="E246" s="923">
        <v>7.95</v>
      </c>
      <c r="F246" s="923">
        <v>795.95</v>
      </c>
    </row>
    <row r="247" spans="2:6">
      <c r="B247" s="970">
        <v>39430</v>
      </c>
      <c r="C247" s="913">
        <v>23.27</v>
      </c>
      <c r="D247" s="923">
        <v>10.1</v>
      </c>
      <c r="E247" s="923">
        <v>8.3000000000000007</v>
      </c>
      <c r="F247" s="923">
        <v>790.65</v>
      </c>
    </row>
    <row r="248" spans="2:6">
      <c r="B248" s="970">
        <v>39433</v>
      </c>
      <c r="C248" s="913">
        <v>24.52</v>
      </c>
      <c r="D248" s="923">
        <v>10.050000000000001</v>
      </c>
      <c r="E248" s="923">
        <v>8.9749999999999996</v>
      </c>
      <c r="F248" s="923">
        <v>794.15</v>
      </c>
    </row>
    <row r="249" spans="2:6">
      <c r="B249" s="970">
        <v>39434</v>
      </c>
      <c r="C249" s="913">
        <v>22.64</v>
      </c>
      <c r="D249" s="923">
        <v>9.9250000000000007</v>
      </c>
      <c r="E249" s="923">
        <v>8.8000000000000007</v>
      </c>
      <c r="F249" s="923">
        <v>801.1</v>
      </c>
    </row>
    <row r="250" spans="2:6">
      <c r="B250" s="970">
        <v>39435</v>
      </c>
      <c r="C250" s="913">
        <v>21.68</v>
      </c>
      <c r="D250" s="923">
        <v>9.8000000000000007</v>
      </c>
      <c r="E250" s="923">
        <v>8.8249999999999993</v>
      </c>
      <c r="F250" s="923">
        <v>803.25</v>
      </c>
    </row>
    <row r="251" spans="2:6">
      <c r="B251" s="970">
        <v>39436</v>
      </c>
      <c r="C251" s="913">
        <v>20.58</v>
      </c>
      <c r="D251" s="923">
        <v>9.4499999999999993</v>
      </c>
      <c r="E251" s="923">
        <v>8.9977</v>
      </c>
      <c r="F251" s="923">
        <v>796.15</v>
      </c>
    </row>
    <row r="252" spans="2:6">
      <c r="B252" s="970">
        <v>39437</v>
      </c>
      <c r="C252" s="913">
        <v>18.47</v>
      </c>
      <c r="D252" s="923">
        <v>9.5250000000000004</v>
      </c>
      <c r="E252" s="923">
        <v>8.9499999999999993</v>
      </c>
      <c r="F252" s="923">
        <v>811.15</v>
      </c>
    </row>
    <row r="253" spans="2:6">
      <c r="B253" s="970">
        <v>39440</v>
      </c>
      <c r="C253" s="913">
        <v>18.61</v>
      </c>
      <c r="D253" s="923">
        <v>9.4250000000000007</v>
      </c>
      <c r="E253" s="923">
        <v>8.6750000000000007</v>
      </c>
      <c r="F253" s="923">
        <v>811.15</v>
      </c>
    </row>
    <row r="254" spans="2:6">
      <c r="B254" s="970">
        <v>39442</v>
      </c>
      <c r="C254" s="913">
        <v>18.66</v>
      </c>
      <c r="D254" s="923">
        <v>9.375</v>
      </c>
      <c r="E254" s="923">
        <v>8.8249999999999993</v>
      </c>
      <c r="F254" s="923">
        <v>811.15</v>
      </c>
    </row>
    <row r="255" spans="2:6">
      <c r="B255" s="970">
        <v>39443</v>
      </c>
      <c r="C255" s="913">
        <v>20.260000000000002</v>
      </c>
      <c r="D255" s="923">
        <v>9.4749999999999996</v>
      </c>
      <c r="E255" s="923">
        <v>8.875</v>
      </c>
      <c r="F255" s="923">
        <v>829.4</v>
      </c>
    </row>
    <row r="256" spans="2:6">
      <c r="B256" s="970">
        <v>39444</v>
      </c>
      <c r="C256" s="913">
        <v>20.74</v>
      </c>
      <c r="D256" s="923">
        <v>9.625</v>
      </c>
      <c r="E256" s="923">
        <v>8.875</v>
      </c>
      <c r="F256" s="923">
        <v>836.65</v>
      </c>
    </row>
    <row r="257" spans="2:6">
      <c r="B257" s="970">
        <v>39447</v>
      </c>
      <c r="C257" s="913">
        <v>22.5</v>
      </c>
      <c r="D257" s="923">
        <v>10.4</v>
      </c>
      <c r="E257" s="923">
        <v>8.9499999999999993</v>
      </c>
      <c r="F257" s="923">
        <v>836.15</v>
      </c>
    </row>
    <row r="258" spans="2:6">
      <c r="B258" s="970">
        <v>39449</v>
      </c>
      <c r="C258" s="913">
        <v>23.17</v>
      </c>
      <c r="D258" s="923">
        <v>11.4</v>
      </c>
      <c r="E258" s="923">
        <v>9.0500000000000007</v>
      </c>
      <c r="F258" s="923">
        <v>856.35</v>
      </c>
    </row>
    <row r="259" spans="2:6">
      <c r="B259" s="970">
        <v>39450</v>
      </c>
      <c r="C259" s="913">
        <v>22.49</v>
      </c>
      <c r="D259" s="923">
        <v>11.65</v>
      </c>
      <c r="E259" s="923">
        <v>9.2249999999999996</v>
      </c>
      <c r="F259" s="923">
        <v>861.95</v>
      </c>
    </row>
    <row r="260" spans="2:6">
      <c r="B260" s="970">
        <v>39451</v>
      </c>
      <c r="C260" s="913">
        <v>23.94</v>
      </c>
      <c r="D260" s="923">
        <v>11.725</v>
      </c>
      <c r="E260" s="923">
        <v>9.0500000000000007</v>
      </c>
      <c r="F260" s="923">
        <v>857.95</v>
      </c>
    </row>
    <row r="261" spans="2:6">
      <c r="B261" s="970">
        <v>39454</v>
      </c>
      <c r="C261" s="913">
        <v>23.79</v>
      </c>
      <c r="D261" s="923">
        <v>11.7</v>
      </c>
      <c r="E261" s="923">
        <v>9.1750000000000007</v>
      </c>
      <c r="F261" s="923">
        <v>859</v>
      </c>
    </row>
    <row r="262" spans="2:6">
      <c r="B262" s="970">
        <v>39455</v>
      </c>
      <c r="C262" s="913">
        <v>25.43</v>
      </c>
      <c r="D262" s="923">
        <v>11.225</v>
      </c>
      <c r="E262" s="923">
        <v>8.8249999999999993</v>
      </c>
      <c r="F262" s="923">
        <v>874.55</v>
      </c>
    </row>
    <row r="263" spans="2:6">
      <c r="B263" s="970">
        <v>39456</v>
      </c>
      <c r="C263" s="913">
        <v>24.12</v>
      </c>
      <c r="D263" s="923">
        <v>11.225</v>
      </c>
      <c r="E263" s="923">
        <v>8.875</v>
      </c>
      <c r="F263" s="923">
        <v>880.3</v>
      </c>
    </row>
    <row r="264" spans="2:6">
      <c r="B264" s="970">
        <v>39457</v>
      </c>
      <c r="C264" s="913">
        <v>23.45</v>
      </c>
      <c r="D264" s="923">
        <v>11.025</v>
      </c>
      <c r="E264" s="923">
        <v>8.875</v>
      </c>
      <c r="F264" s="923">
        <v>882.25</v>
      </c>
    </row>
    <row r="265" spans="2:6">
      <c r="B265" s="970">
        <v>39458</v>
      </c>
      <c r="C265" s="913">
        <v>23.68</v>
      </c>
      <c r="D265" s="923">
        <v>11.2</v>
      </c>
      <c r="E265" s="923">
        <v>8.875</v>
      </c>
      <c r="F265" s="923">
        <v>896.15</v>
      </c>
    </row>
    <row r="266" spans="2:6">
      <c r="B266" s="970">
        <v>39461</v>
      </c>
      <c r="C266" s="913">
        <v>22.9</v>
      </c>
      <c r="D266" s="923">
        <v>11.930300000000001</v>
      </c>
      <c r="E266" s="923">
        <v>9.0749999999999993</v>
      </c>
      <c r="F266" s="923">
        <v>908.15</v>
      </c>
    </row>
    <row r="267" spans="2:6">
      <c r="B267" s="970">
        <v>39462</v>
      </c>
      <c r="C267" s="913">
        <v>23.34</v>
      </c>
      <c r="D267" s="923">
        <v>12.225</v>
      </c>
      <c r="E267" s="923">
        <v>9.1</v>
      </c>
      <c r="F267" s="923">
        <v>909.75</v>
      </c>
    </row>
    <row r="268" spans="2:6">
      <c r="B268" s="970">
        <v>39463</v>
      </c>
      <c r="C268" s="913">
        <v>24.38</v>
      </c>
      <c r="D268" s="923">
        <v>12.1</v>
      </c>
      <c r="E268" s="923">
        <v>9.2249999999999996</v>
      </c>
      <c r="F268" s="923">
        <v>874.55</v>
      </c>
    </row>
    <row r="269" spans="2:6">
      <c r="B269" s="970">
        <v>39464</v>
      </c>
      <c r="C269" s="913">
        <v>28.46</v>
      </c>
      <c r="D269" s="923">
        <v>12.275</v>
      </c>
      <c r="E269" s="923">
        <v>9.3000000000000007</v>
      </c>
      <c r="F269" s="923">
        <v>886.7</v>
      </c>
    </row>
    <row r="270" spans="2:6">
      <c r="B270" s="970">
        <v>39465</v>
      </c>
      <c r="C270" s="913">
        <v>27.18</v>
      </c>
      <c r="D270" s="923">
        <v>12.574999999999999</v>
      </c>
      <c r="E270" s="923">
        <v>9.3000000000000007</v>
      </c>
      <c r="F270" s="923">
        <v>882.45</v>
      </c>
    </row>
    <row r="271" spans="2:6">
      <c r="B271" s="970">
        <v>39469</v>
      </c>
      <c r="C271" s="913">
        <v>31.01</v>
      </c>
      <c r="D271" s="923">
        <v>13.15</v>
      </c>
      <c r="E271" s="923">
        <v>9.4</v>
      </c>
      <c r="F271" s="923">
        <v>892.6</v>
      </c>
    </row>
    <row r="272" spans="2:6">
      <c r="B272" s="970">
        <v>39470</v>
      </c>
      <c r="C272" s="913">
        <v>29.02</v>
      </c>
      <c r="D272" s="923">
        <v>13.001200000000001</v>
      </c>
      <c r="E272" s="923">
        <v>9.3000000000000007</v>
      </c>
      <c r="F272" s="923">
        <v>888.9</v>
      </c>
    </row>
    <row r="273" spans="2:6">
      <c r="B273" s="970">
        <v>39471</v>
      </c>
      <c r="C273" s="913">
        <v>27.78</v>
      </c>
      <c r="D273" s="923">
        <v>12.45</v>
      </c>
      <c r="E273" s="923">
        <v>9.2249999999999996</v>
      </c>
      <c r="F273" s="923">
        <v>905.85</v>
      </c>
    </row>
    <row r="274" spans="2:6">
      <c r="B274" s="970">
        <v>39472</v>
      </c>
      <c r="C274" s="913">
        <v>29.08</v>
      </c>
      <c r="D274" s="923">
        <v>11.6</v>
      </c>
      <c r="E274" s="923">
        <v>8.8249999999999993</v>
      </c>
      <c r="F274" s="923">
        <v>912.45</v>
      </c>
    </row>
    <row r="275" spans="2:6">
      <c r="B275" s="970">
        <v>39475</v>
      </c>
      <c r="C275" s="913">
        <v>27.78</v>
      </c>
      <c r="D275" s="923">
        <v>12.45</v>
      </c>
      <c r="E275" s="923">
        <v>8.9749999999999996</v>
      </c>
      <c r="F275" s="923">
        <v>923.95</v>
      </c>
    </row>
    <row r="276" spans="2:6">
      <c r="B276" s="970">
        <v>39476</v>
      </c>
      <c r="C276" s="913">
        <v>27.32</v>
      </c>
      <c r="D276" s="923">
        <v>11.835000000000001</v>
      </c>
      <c r="E276" s="923">
        <v>8.7750000000000004</v>
      </c>
      <c r="F276" s="923">
        <v>926.75</v>
      </c>
    </row>
    <row r="277" spans="2:6">
      <c r="B277" s="970">
        <v>39477</v>
      </c>
      <c r="C277" s="913">
        <v>27.62</v>
      </c>
      <c r="D277" s="923">
        <v>11.725</v>
      </c>
      <c r="E277" s="923">
        <v>8.75</v>
      </c>
      <c r="F277" s="923">
        <v>921.45</v>
      </c>
    </row>
    <row r="278" spans="2:6">
      <c r="B278" s="970">
        <v>39478</v>
      </c>
      <c r="C278" s="913">
        <v>26.2</v>
      </c>
      <c r="D278" s="923">
        <v>11.824999999999999</v>
      </c>
      <c r="E278" s="923">
        <v>8.875</v>
      </c>
      <c r="F278" s="923">
        <v>923.05</v>
      </c>
    </row>
    <row r="279" spans="2:6">
      <c r="B279" s="970">
        <v>39479</v>
      </c>
      <c r="C279" s="913">
        <v>24.02</v>
      </c>
      <c r="D279" s="923">
        <v>11.5</v>
      </c>
      <c r="E279" s="923">
        <v>8.8000000000000007</v>
      </c>
      <c r="F279" s="923">
        <v>910.45</v>
      </c>
    </row>
    <row r="280" spans="2:6">
      <c r="B280" s="970">
        <v>39482</v>
      </c>
      <c r="C280" s="913">
        <v>25.99</v>
      </c>
      <c r="D280" s="923">
        <v>10.85</v>
      </c>
      <c r="E280" s="923">
        <v>8.9</v>
      </c>
      <c r="F280" s="923">
        <v>896.3</v>
      </c>
    </row>
    <row r="281" spans="2:6">
      <c r="B281" s="970">
        <v>39483</v>
      </c>
      <c r="C281" s="913">
        <v>28.24</v>
      </c>
      <c r="D281" s="923">
        <v>10.775</v>
      </c>
      <c r="E281" s="923">
        <v>9.1750000000000007</v>
      </c>
      <c r="F281" s="923">
        <v>890.45</v>
      </c>
    </row>
    <row r="282" spans="2:6">
      <c r="B282" s="970">
        <v>39484</v>
      </c>
      <c r="C282" s="913">
        <v>28.97</v>
      </c>
      <c r="D282" s="923">
        <v>11.15</v>
      </c>
      <c r="E282" s="923">
        <v>9.3249999999999993</v>
      </c>
      <c r="F282" s="923">
        <v>904.55</v>
      </c>
    </row>
    <row r="283" spans="2:6">
      <c r="B283" s="970">
        <v>39485</v>
      </c>
      <c r="C283" s="913">
        <v>27.66</v>
      </c>
      <c r="D283" s="923">
        <v>11.225</v>
      </c>
      <c r="E283" s="923">
        <v>9.5</v>
      </c>
      <c r="F283" s="923">
        <v>905.25</v>
      </c>
    </row>
    <row r="284" spans="2:6">
      <c r="B284" s="970">
        <v>39486</v>
      </c>
      <c r="C284" s="913">
        <v>28.01</v>
      </c>
      <c r="D284" s="923">
        <v>10.775</v>
      </c>
      <c r="E284" s="923">
        <v>9.4749999999999996</v>
      </c>
      <c r="F284" s="923">
        <v>919.35</v>
      </c>
    </row>
    <row r="285" spans="2:6">
      <c r="B285" s="970">
        <v>39489</v>
      </c>
      <c r="C285" s="913">
        <v>27.6</v>
      </c>
      <c r="D285" s="923">
        <v>11.225</v>
      </c>
      <c r="E285" s="923">
        <v>9.6750000000000007</v>
      </c>
      <c r="F285" s="923">
        <v>920.8</v>
      </c>
    </row>
    <row r="286" spans="2:6">
      <c r="B286" s="970">
        <v>39490</v>
      </c>
      <c r="C286" s="913">
        <v>26.33</v>
      </c>
      <c r="D286" s="923">
        <v>10.975</v>
      </c>
      <c r="E286" s="923">
        <v>9.35</v>
      </c>
      <c r="F286" s="923">
        <v>915.75</v>
      </c>
    </row>
    <row r="287" spans="2:6">
      <c r="B287" s="970">
        <v>39491</v>
      </c>
      <c r="C287" s="913">
        <v>24.88</v>
      </c>
      <c r="D287" s="923">
        <v>10.75</v>
      </c>
      <c r="E287" s="923">
        <v>9.0250000000000004</v>
      </c>
      <c r="F287" s="923">
        <v>903.15</v>
      </c>
    </row>
    <row r="288" spans="2:6">
      <c r="B288" s="970">
        <v>39492</v>
      </c>
      <c r="C288" s="913">
        <v>25.54</v>
      </c>
      <c r="D288" s="923">
        <v>10.3</v>
      </c>
      <c r="E288" s="923">
        <v>8.85</v>
      </c>
      <c r="F288" s="923">
        <v>911.55</v>
      </c>
    </row>
    <row r="289" spans="2:6">
      <c r="B289" s="970">
        <v>39493</v>
      </c>
      <c r="C289" s="913">
        <v>25.02</v>
      </c>
      <c r="D289" s="923">
        <v>10.475</v>
      </c>
      <c r="E289" s="923">
        <v>8.9</v>
      </c>
      <c r="F289" s="923">
        <v>908.45</v>
      </c>
    </row>
    <row r="290" spans="2:6">
      <c r="B290" s="970">
        <v>39497</v>
      </c>
      <c r="C290" s="913">
        <v>25.59</v>
      </c>
      <c r="D290" s="923">
        <v>10.45</v>
      </c>
      <c r="E290" s="923">
        <v>8.9250000000000007</v>
      </c>
      <c r="F290" s="923">
        <v>927.95</v>
      </c>
    </row>
    <row r="291" spans="2:6">
      <c r="B291" s="970">
        <v>39498</v>
      </c>
      <c r="C291" s="913">
        <v>24.4</v>
      </c>
      <c r="D291" s="923">
        <v>10.475</v>
      </c>
      <c r="E291" s="923">
        <v>9</v>
      </c>
      <c r="F291" s="923">
        <v>924.95</v>
      </c>
    </row>
    <row r="292" spans="2:6">
      <c r="B292" s="970">
        <v>39499</v>
      </c>
      <c r="C292" s="913">
        <v>25.12</v>
      </c>
      <c r="D292" s="923">
        <v>10.35</v>
      </c>
      <c r="E292" s="923">
        <v>8.875</v>
      </c>
      <c r="F292" s="923">
        <v>950.95</v>
      </c>
    </row>
    <row r="293" spans="2:6">
      <c r="B293" s="970">
        <v>39500</v>
      </c>
      <c r="C293" s="913">
        <v>24.06</v>
      </c>
      <c r="D293" s="923">
        <v>10.675000000000001</v>
      </c>
      <c r="E293" s="923">
        <v>8.8249999999999993</v>
      </c>
      <c r="F293" s="923">
        <v>943.65</v>
      </c>
    </row>
    <row r="294" spans="2:6">
      <c r="B294" s="970">
        <v>39503</v>
      </c>
      <c r="C294" s="913">
        <v>23.03</v>
      </c>
      <c r="D294" s="923">
        <v>10.225</v>
      </c>
      <c r="E294" s="923">
        <v>8.7249999999999996</v>
      </c>
      <c r="F294" s="923">
        <v>934.85</v>
      </c>
    </row>
    <row r="295" spans="2:6">
      <c r="B295" s="970">
        <v>39504</v>
      </c>
      <c r="C295" s="913">
        <v>21.9</v>
      </c>
      <c r="D295" s="923">
        <v>10.025</v>
      </c>
      <c r="E295" s="923">
        <v>8.6</v>
      </c>
      <c r="F295" s="923">
        <v>942.95</v>
      </c>
    </row>
    <row r="296" spans="2:6">
      <c r="B296" s="970">
        <v>39505</v>
      </c>
      <c r="C296" s="913">
        <v>22.69</v>
      </c>
      <c r="D296" s="923">
        <v>10.574999999999999</v>
      </c>
      <c r="E296" s="923">
        <v>9.125</v>
      </c>
      <c r="F296" s="923">
        <v>956.6</v>
      </c>
    </row>
    <row r="297" spans="2:6">
      <c r="B297" s="970">
        <v>39506</v>
      </c>
      <c r="C297" s="913">
        <v>23.53</v>
      </c>
      <c r="D297" s="923">
        <v>11.05</v>
      </c>
      <c r="E297" s="923">
        <v>9.4</v>
      </c>
      <c r="F297" s="923">
        <v>966.55</v>
      </c>
    </row>
    <row r="298" spans="2:6">
      <c r="B298" s="970">
        <v>39507</v>
      </c>
      <c r="C298" s="913">
        <v>26.54</v>
      </c>
      <c r="D298" s="923">
        <v>12.25</v>
      </c>
      <c r="E298" s="923">
        <v>9.4499999999999993</v>
      </c>
      <c r="F298" s="923">
        <v>970.77</v>
      </c>
    </row>
    <row r="299" spans="2:6">
      <c r="B299" s="970">
        <v>39510</v>
      </c>
      <c r="C299" s="913">
        <v>26.28</v>
      </c>
      <c r="D299" s="923">
        <v>13.5</v>
      </c>
      <c r="E299" s="923">
        <v>9.4749999999999996</v>
      </c>
      <c r="F299" s="923">
        <v>981.35</v>
      </c>
    </row>
    <row r="300" spans="2:6">
      <c r="B300" s="970">
        <v>39511</v>
      </c>
      <c r="C300" s="913">
        <v>25.52</v>
      </c>
      <c r="D300" s="923">
        <v>12.891</v>
      </c>
      <c r="E300" s="923">
        <v>9.5250000000000004</v>
      </c>
      <c r="F300" s="923">
        <v>965.55</v>
      </c>
    </row>
    <row r="301" spans="2:6">
      <c r="B301" s="970">
        <v>39512</v>
      </c>
      <c r="C301" s="913">
        <v>24.6</v>
      </c>
      <c r="D301" s="923">
        <v>12.225</v>
      </c>
      <c r="E301" s="923">
        <v>9.6242999999999999</v>
      </c>
      <c r="F301" s="923">
        <v>984.05</v>
      </c>
    </row>
    <row r="302" spans="2:6">
      <c r="B302" s="970">
        <v>39513</v>
      </c>
      <c r="C302" s="913">
        <v>27.55</v>
      </c>
      <c r="D302" s="923">
        <v>12.8</v>
      </c>
      <c r="E302" s="923">
        <v>9.8000000000000007</v>
      </c>
      <c r="F302" s="923">
        <v>983.15</v>
      </c>
    </row>
    <row r="303" spans="2:6">
      <c r="B303" s="970">
        <v>39514</v>
      </c>
      <c r="C303" s="913">
        <v>27.49</v>
      </c>
      <c r="D303" s="923">
        <v>13.525</v>
      </c>
      <c r="E303" s="923">
        <v>10.25</v>
      </c>
      <c r="F303" s="923">
        <v>975.85</v>
      </c>
    </row>
    <row r="304" spans="2:6">
      <c r="B304" s="970">
        <v>39517</v>
      </c>
      <c r="C304" s="913">
        <v>29.38</v>
      </c>
      <c r="D304" s="923">
        <v>13.3</v>
      </c>
      <c r="E304" s="923">
        <v>9.9749999999999996</v>
      </c>
      <c r="F304" s="923">
        <v>968.75</v>
      </c>
    </row>
    <row r="305" spans="2:6">
      <c r="B305" s="970">
        <v>39518</v>
      </c>
      <c r="C305" s="913">
        <v>26.36</v>
      </c>
      <c r="D305" s="923">
        <v>12.65</v>
      </c>
      <c r="E305" s="923">
        <v>9.9</v>
      </c>
      <c r="F305" s="923">
        <v>974.9</v>
      </c>
    </row>
    <row r="306" spans="2:6">
      <c r="B306" s="970">
        <v>39519</v>
      </c>
      <c r="C306" s="913">
        <v>27.22</v>
      </c>
      <c r="D306" s="923">
        <v>12.75</v>
      </c>
      <c r="E306" s="923">
        <v>10.125</v>
      </c>
      <c r="F306" s="923">
        <v>979.85</v>
      </c>
    </row>
    <row r="307" spans="2:6">
      <c r="B307" s="970">
        <v>39520</v>
      </c>
      <c r="C307" s="913">
        <v>27.29</v>
      </c>
      <c r="D307" s="923">
        <v>14.5</v>
      </c>
      <c r="E307" s="923">
        <v>10.375</v>
      </c>
      <c r="F307" s="923">
        <v>993.35</v>
      </c>
    </row>
    <row r="308" spans="2:6">
      <c r="B308" s="970">
        <v>39521</v>
      </c>
      <c r="C308" s="913">
        <v>31.16</v>
      </c>
      <c r="D308" s="923">
        <v>14.55</v>
      </c>
      <c r="E308" s="923">
        <v>10.6</v>
      </c>
      <c r="F308" s="923">
        <v>999.35</v>
      </c>
    </row>
    <row r="309" spans="2:6">
      <c r="B309" s="970">
        <v>39524</v>
      </c>
      <c r="C309" s="913">
        <v>32.24</v>
      </c>
      <c r="D309" s="923">
        <v>14.55</v>
      </c>
      <c r="E309" s="923">
        <v>11.725</v>
      </c>
      <c r="F309" s="923">
        <v>1011.6</v>
      </c>
    </row>
    <row r="310" spans="2:6">
      <c r="B310" s="970">
        <v>39525</v>
      </c>
      <c r="C310" s="913">
        <v>25.79</v>
      </c>
      <c r="D310" s="923">
        <v>15.4236</v>
      </c>
      <c r="E310" s="923">
        <v>11.046099999999999</v>
      </c>
      <c r="F310" s="923">
        <v>1004.85</v>
      </c>
    </row>
    <row r="311" spans="2:6">
      <c r="B311" s="970">
        <v>39526</v>
      </c>
      <c r="C311" s="913">
        <v>29.84</v>
      </c>
      <c r="D311" s="923">
        <v>14.975</v>
      </c>
      <c r="E311" s="923">
        <v>11.411200000000001</v>
      </c>
      <c r="F311" s="923">
        <v>943.65</v>
      </c>
    </row>
    <row r="312" spans="2:6">
      <c r="B312" s="970">
        <v>39527</v>
      </c>
      <c r="C312" s="913">
        <v>26.62</v>
      </c>
      <c r="D312" s="923">
        <v>15.2569</v>
      </c>
      <c r="E312" s="923">
        <v>11.547000000000001</v>
      </c>
      <c r="F312" s="923">
        <v>923.15</v>
      </c>
    </row>
    <row r="313" spans="2:6">
      <c r="B313" s="970">
        <v>39531</v>
      </c>
      <c r="C313" s="913">
        <v>25.73</v>
      </c>
      <c r="D313" s="923">
        <v>14.164999999999999</v>
      </c>
      <c r="E313" s="923">
        <v>11.3575</v>
      </c>
      <c r="F313" s="923">
        <v>923.15</v>
      </c>
    </row>
    <row r="314" spans="2:6">
      <c r="B314" s="970">
        <v>39532</v>
      </c>
      <c r="C314" s="913">
        <v>25.72</v>
      </c>
      <c r="D314" s="923">
        <v>13.95</v>
      </c>
      <c r="E314" s="923">
        <v>10.99</v>
      </c>
      <c r="F314" s="923">
        <v>923.15</v>
      </c>
    </row>
    <row r="315" spans="2:6">
      <c r="B315" s="970">
        <v>39533</v>
      </c>
      <c r="C315" s="913">
        <v>26.08</v>
      </c>
      <c r="D315" s="923">
        <v>14.845000000000001</v>
      </c>
      <c r="E315" s="923">
        <v>11.244999999999999</v>
      </c>
      <c r="F315" s="923">
        <v>950.85</v>
      </c>
    </row>
    <row r="316" spans="2:6">
      <c r="B316" s="970">
        <v>39534</v>
      </c>
      <c r="C316" s="913">
        <v>25.88</v>
      </c>
      <c r="D316" s="923">
        <v>14.404999999999999</v>
      </c>
      <c r="E316" s="923">
        <v>11.227499999999999</v>
      </c>
      <c r="F316" s="923">
        <v>945.15</v>
      </c>
    </row>
    <row r="317" spans="2:6">
      <c r="B317" s="970">
        <v>39535</v>
      </c>
      <c r="C317" s="913">
        <v>25.71</v>
      </c>
      <c r="D317" s="923">
        <v>14.53</v>
      </c>
      <c r="E317" s="923">
        <v>11.0875</v>
      </c>
      <c r="F317" s="923">
        <v>927.85</v>
      </c>
    </row>
    <row r="318" spans="2:6">
      <c r="B318" s="970">
        <v>39538</v>
      </c>
      <c r="C318" s="913">
        <v>25.61</v>
      </c>
      <c r="D318" s="923">
        <v>14.94</v>
      </c>
      <c r="E318" s="923">
        <v>11.07</v>
      </c>
      <c r="F318" s="923">
        <v>932.4</v>
      </c>
    </row>
    <row r="319" spans="2:6">
      <c r="B319" s="970">
        <v>39539</v>
      </c>
      <c r="C319" s="913">
        <v>22.68</v>
      </c>
      <c r="D319" s="923">
        <v>13.914999999999999</v>
      </c>
      <c r="E319" s="923">
        <v>11.1875</v>
      </c>
      <c r="F319" s="923">
        <v>879.55</v>
      </c>
    </row>
    <row r="320" spans="2:6">
      <c r="B320" s="970">
        <v>39540</v>
      </c>
      <c r="C320" s="913">
        <v>23.43</v>
      </c>
      <c r="D320" s="923">
        <v>13.4</v>
      </c>
      <c r="E320" s="923">
        <v>10.6775</v>
      </c>
      <c r="F320" s="923">
        <v>891.05</v>
      </c>
    </row>
    <row r="321" spans="2:6">
      <c r="B321" s="970">
        <v>39541</v>
      </c>
      <c r="C321" s="913">
        <v>23.21</v>
      </c>
      <c r="D321" s="923">
        <v>13.51</v>
      </c>
      <c r="E321" s="923">
        <v>10.6175</v>
      </c>
      <c r="F321" s="923">
        <v>906.75</v>
      </c>
    </row>
    <row r="322" spans="2:6">
      <c r="B322" s="970">
        <v>39542</v>
      </c>
      <c r="C322" s="913">
        <v>22.45</v>
      </c>
      <c r="D322" s="923">
        <v>13.4</v>
      </c>
      <c r="E322" s="923">
        <v>10.199999999999999</v>
      </c>
      <c r="F322" s="923">
        <v>905.85</v>
      </c>
    </row>
    <row r="323" spans="2:6">
      <c r="B323" s="970">
        <v>39545</v>
      </c>
      <c r="C323" s="913">
        <v>22.42</v>
      </c>
      <c r="D323" s="923">
        <v>12.602499999999999</v>
      </c>
      <c r="E323" s="923">
        <v>10.0025</v>
      </c>
      <c r="F323" s="923">
        <v>928.35</v>
      </c>
    </row>
    <row r="324" spans="2:6">
      <c r="B324" s="970">
        <v>39546</v>
      </c>
      <c r="C324" s="913">
        <v>22.36</v>
      </c>
      <c r="D324" s="923">
        <v>12.512499999999999</v>
      </c>
      <c r="E324" s="923">
        <v>10.045</v>
      </c>
      <c r="F324" s="923">
        <v>928.35</v>
      </c>
    </row>
    <row r="325" spans="2:6">
      <c r="B325" s="970">
        <v>39547</v>
      </c>
      <c r="C325" s="913">
        <v>22.81</v>
      </c>
      <c r="D325" s="923">
        <v>12.6625</v>
      </c>
      <c r="E325" s="923">
        <v>10.1975</v>
      </c>
      <c r="F325" s="923">
        <v>925.45</v>
      </c>
    </row>
    <row r="326" spans="2:6">
      <c r="B326" s="970">
        <v>39548</v>
      </c>
      <c r="C326" s="913">
        <v>21.98</v>
      </c>
      <c r="D326" s="923">
        <v>13.4825</v>
      </c>
      <c r="E326" s="923">
        <v>10.48</v>
      </c>
      <c r="F326" s="923">
        <v>926.75</v>
      </c>
    </row>
    <row r="327" spans="2:6">
      <c r="B327" s="970">
        <v>39549</v>
      </c>
      <c r="C327" s="913">
        <v>23.46</v>
      </c>
      <c r="D327" s="923">
        <v>13.8575</v>
      </c>
      <c r="E327" s="923">
        <v>10.65</v>
      </c>
      <c r="F327" s="923">
        <v>922.9</v>
      </c>
    </row>
    <row r="328" spans="2:6">
      <c r="B328" s="970">
        <v>39552</v>
      </c>
      <c r="C328" s="913">
        <v>23.82</v>
      </c>
      <c r="D328" s="923">
        <v>14.1175</v>
      </c>
      <c r="E328" s="923">
        <v>10.365</v>
      </c>
      <c r="F328" s="923">
        <v>929.2</v>
      </c>
    </row>
    <row r="329" spans="2:6">
      <c r="B329" s="970">
        <v>39553</v>
      </c>
      <c r="C329" s="913">
        <v>22.78</v>
      </c>
      <c r="D329" s="923">
        <v>13.835000000000001</v>
      </c>
      <c r="E329" s="923">
        <v>10.3675</v>
      </c>
      <c r="F329" s="923">
        <v>927.8</v>
      </c>
    </row>
    <row r="330" spans="2:6">
      <c r="B330" s="970">
        <v>39554</v>
      </c>
      <c r="C330" s="913">
        <v>20.53</v>
      </c>
      <c r="D330" s="923">
        <v>13.692500000000001</v>
      </c>
      <c r="E330" s="923">
        <v>10.4575</v>
      </c>
      <c r="F330" s="923">
        <v>947.45</v>
      </c>
    </row>
    <row r="331" spans="2:6">
      <c r="B331" s="970">
        <v>39555</v>
      </c>
      <c r="C331" s="913">
        <v>20.37</v>
      </c>
      <c r="D331" s="923">
        <v>13.08</v>
      </c>
      <c r="E331" s="923">
        <v>10.59</v>
      </c>
      <c r="F331" s="923">
        <v>942.95</v>
      </c>
    </row>
    <row r="332" spans="2:6">
      <c r="B332" s="970">
        <v>39556</v>
      </c>
      <c r="C332" s="913">
        <v>20.13</v>
      </c>
      <c r="D332" s="923">
        <v>12.47</v>
      </c>
      <c r="E332" s="923">
        <v>10.6425</v>
      </c>
      <c r="F332" s="923">
        <v>914.4</v>
      </c>
    </row>
    <row r="333" spans="2:6">
      <c r="B333" s="970">
        <v>39559</v>
      </c>
      <c r="C333" s="913">
        <v>20.5</v>
      </c>
      <c r="D333" s="923">
        <v>12.71</v>
      </c>
      <c r="E333" s="923">
        <v>10.535</v>
      </c>
      <c r="F333" s="923">
        <v>915</v>
      </c>
    </row>
    <row r="334" spans="2:6">
      <c r="B334" s="970">
        <v>39560</v>
      </c>
      <c r="C334" s="913">
        <v>20.87</v>
      </c>
      <c r="D334" s="923">
        <v>12.72</v>
      </c>
      <c r="E334" s="923">
        <v>10.5875</v>
      </c>
      <c r="F334" s="923">
        <v>918.9</v>
      </c>
    </row>
    <row r="335" spans="2:6">
      <c r="B335" s="970">
        <v>39561</v>
      </c>
      <c r="C335" s="913">
        <v>20.260000000000002</v>
      </c>
      <c r="D335" s="923">
        <v>12.39</v>
      </c>
      <c r="E335" s="923">
        <v>10.3825</v>
      </c>
      <c r="F335" s="923">
        <v>901.3</v>
      </c>
    </row>
    <row r="336" spans="2:6">
      <c r="B336" s="970">
        <v>39562</v>
      </c>
      <c r="C336" s="913">
        <v>20.059999999999999</v>
      </c>
      <c r="D336" s="923">
        <v>12.095000000000001</v>
      </c>
      <c r="E336" s="923">
        <v>10.4575</v>
      </c>
      <c r="F336" s="923">
        <v>891.65</v>
      </c>
    </row>
    <row r="337" spans="2:6">
      <c r="B337" s="970">
        <v>39563</v>
      </c>
      <c r="C337" s="913">
        <v>19.59</v>
      </c>
      <c r="D337" s="923">
        <v>11.875</v>
      </c>
      <c r="E337" s="923">
        <v>10.395</v>
      </c>
      <c r="F337" s="923">
        <v>891.8</v>
      </c>
    </row>
    <row r="338" spans="2:6">
      <c r="B338" s="970">
        <v>39566</v>
      </c>
      <c r="C338" s="913">
        <v>19.64</v>
      </c>
      <c r="D338" s="923">
        <v>11.605</v>
      </c>
      <c r="E338" s="923">
        <v>10.09</v>
      </c>
      <c r="F338" s="923">
        <v>895.4</v>
      </c>
    </row>
    <row r="339" spans="2:6">
      <c r="B339" s="970">
        <v>39567</v>
      </c>
      <c r="C339" s="913">
        <v>20.239999999999998</v>
      </c>
      <c r="D339" s="923">
        <v>11.69</v>
      </c>
      <c r="E339" s="923">
        <v>10.1225</v>
      </c>
      <c r="F339" s="923">
        <v>877.9</v>
      </c>
    </row>
    <row r="340" spans="2:6">
      <c r="B340" s="970">
        <v>39568</v>
      </c>
      <c r="C340" s="913">
        <v>20.79</v>
      </c>
      <c r="D340" s="923">
        <v>11.69</v>
      </c>
      <c r="E340" s="923">
        <v>10.305</v>
      </c>
      <c r="F340" s="923">
        <v>869.85</v>
      </c>
    </row>
    <row r="341" spans="2:6">
      <c r="B341" s="970">
        <v>39569</v>
      </c>
      <c r="C341" s="913">
        <v>18.88</v>
      </c>
      <c r="D341" s="923">
        <v>11.69</v>
      </c>
      <c r="E341" s="923">
        <v>10.39</v>
      </c>
      <c r="F341" s="923">
        <v>850.15</v>
      </c>
    </row>
    <row r="342" spans="2:6">
      <c r="B342" s="970">
        <v>39570</v>
      </c>
      <c r="C342" s="913">
        <v>18.18</v>
      </c>
      <c r="D342" s="923">
        <v>10.76</v>
      </c>
      <c r="E342" s="923">
        <v>9.9975000000000005</v>
      </c>
      <c r="F342" s="923">
        <v>856.3</v>
      </c>
    </row>
    <row r="343" spans="2:6">
      <c r="B343" s="970">
        <v>39573</v>
      </c>
      <c r="C343" s="913">
        <v>18.899999999999999</v>
      </c>
      <c r="D343" s="923">
        <v>10.657500000000001</v>
      </c>
      <c r="E343" s="923">
        <v>9.9700000000000006</v>
      </c>
      <c r="F343" s="923">
        <v>856.3</v>
      </c>
    </row>
    <row r="344" spans="2:6">
      <c r="B344" s="970">
        <v>39574</v>
      </c>
      <c r="C344" s="913">
        <v>18.21</v>
      </c>
      <c r="D344" s="923">
        <v>10.845000000000001</v>
      </c>
      <c r="E344" s="923">
        <v>9.9149999999999991</v>
      </c>
      <c r="F344" s="923">
        <v>879.6</v>
      </c>
    </row>
    <row r="345" spans="2:6">
      <c r="B345" s="970">
        <v>39575</v>
      </c>
      <c r="C345" s="913">
        <v>19.73</v>
      </c>
      <c r="D345" s="923">
        <v>10.72</v>
      </c>
      <c r="E345" s="923">
        <v>10.137499999999999</v>
      </c>
      <c r="F345" s="923">
        <v>867.75</v>
      </c>
    </row>
    <row r="346" spans="2:6">
      <c r="B346" s="970">
        <v>39576</v>
      </c>
      <c r="C346" s="913">
        <v>19.399999999999999</v>
      </c>
      <c r="D346" s="923">
        <v>11.4575</v>
      </c>
      <c r="E346" s="923">
        <v>10.225</v>
      </c>
      <c r="F346" s="923">
        <v>884.55</v>
      </c>
    </row>
    <row r="347" spans="2:6">
      <c r="B347" s="970">
        <v>39577</v>
      </c>
      <c r="C347" s="913">
        <v>19.41</v>
      </c>
      <c r="D347" s="923">
        <v>12.145</v>
      </c>
      <c r="E347" s="923">
        <v>10.24</v>
      </c>
      <c r="F347" s="923">
        <v>876.3</v>
      </c>
    </row>
    <row r="348" spans="2:6">
      <c r="B348" s="970">
        <v>39580</v>
      </c>
      <c r="C348" s="913">
        <v>17.79</v>
      </c>
      <c r="D348" s="923">
        <v>11.8125</v>
      </c>
      <c r="E348" s="923">
        <v>10.2525</v>
      </c>
      <c r="F348" s="923">
        <v>885.7</v>
      </c>
    </row>
    <row r="349" spans="2:6">
      <c r="B349" s="970">
        <v>39581</v>
      </c>
      <c r="C349" s="913">
        <v>17.98</v>
      </c>
      <c r="D349" s="923">
        <v>11.244999999999999</v>
      </c>
      <c r="E349" s="923">
        <v>10.154999999999999</v>
      </c>
      <c r="F349" s="923">
        <v>868.5</v>
      </c>
    </row>
    <row r="350" spans="2:6">
      <c r="B350" s="970">
        <v>39582</v>
      </c>
      <c r="C350" s="913">
        <v>17.66</v>
      </c>
      <c r="D350" s="923">
        <v>10.82</v>
      </c>
      <c r="E350" s="923">
        <v>9.9525000000000006</v>
      </c>
      <c r="F350" s="923">
        <v>868.7</v>
      </c>
    </row>
    <row r="351" spans="2:6">
      <c r="B351" s="970">
        <v>39583</v>
      </c>
      <c r="C351" s="913">
        <v>16.3</v>
      </c>
      <c r="D351" s="923">
        <v>10.7425</v>
      </c>
      <c r="E351" s="923">
        <v>9.7375000000000007</v>
      </c>
      <c r="F351" s="923">
        <v>886.8</v>
      </c>
    </row>
    <row r="352" spans="2:6">
      <c r="B352" s="970">
        <v>39584</v>
      </c>
      <c r="C352" s="913">
        <v>16.47</v>
      </c>
      <c r="D352" s="923">
        <v>10.91</v>
      </c>
      <c r="E352" s="923">
        <v>9.4525000000000006</v>
      </c>
      <c r="F352" s="923">
        <v>904.8</v>
      </c>
    </row>
    <row r="353" spans="2:6">
      <c r="B353" s="970">
        <v>39587</v>
      </c>
      <c r="C353" s="913">
        <v>17.010000000000002</v>
      </c>
      <c r="D353" s="923">
        <v>11.025</v>
      </c>
      <c r="E353" s="923">
        <v>9.4574999999999996</v>
      </c>
      <c r="F353" s="923">
        <v>903.6</v>
      </c>
    </row>
    <row r="354" spans="2:6">
      <c r="B354" s="970">
        <v>39588</v>
      </c>
      <c r="C354" s="913">
        <v>17.579999999999998</v>
      </c>
      <c r="D354" s="923">
        <v>11.37</v>
      </c>
      <c r="E354" s="923">
        <v>9.6925000000000008</v>
      </c>
      <c r="F354" s="923">
        <v>916.95</v>
      </c>
    </row>
    <row r="355" spans="2:6">
      <c r="B355" s="970">
        <v>39589</v>
      </c>
      <c r="C355" s="913">
        <v>18.59</v>
      </c>
      <c r="D355" s="923">
        <v>11.762499999999999</v>
      </c>
      <c r="E355" s="923">
        <v>10.077500000000001</v>
      </c>
      <c r="F355" s="923">
        <v>927.05</v>
      </c>
    </row>
    <row r="356" spans="2:6">
      <c r="B356" s="970">
        <v>39590</v>
      </c>
      <c r="C356" s="913">
        <v>18.05</v>
      </c>
      <c r="D356" s="923">
        <v>11.637499999999999</v>
      </c>
      <c r="E356" s="923">
        <v>9.8074999999999992</v>
      </c>
      <c r="F356" s="923">
        <v>921.2</v>
      </c>
    </row>
    <row r="357" spans="2:6">
      <c r="B357" s="970">
        <v>39591</v>
      </c>
      <c r="C357" s="913">
        <v>19.55</v>
      </c>
      <c r="D357" s="923">
        <v>11.637499999999999</v>
      </c>
      <c r="E357" s="923">
        <v>9.68</v>
      </c>
      <c r="F357" s="923">
        <v>926.65</v>
      </c>
    </row>
    <row r="358" spans="2:6">
      <c r="B358" s="970">
        <v>39595</v>
      </c>
      <c r="C358" s="913">
        <v>19.64</v>
      </c>
      <c r="D358" s="923">
        <v>11.47</v>
      </c>
      <c r="E358" s="923">
        <v>9.7100000000000009</v>
      </c>
      <c r="F358" s="923">
        <v>909.7</v>
      </c>
    </row>
    <row r="359" spans="2:6">
      <c r="B359" s="970">
        <v>39596</v>
      </c>
      <c r="C359" s="913">
        <v>19.07</v>
      </c>
      <c r="D359" s="923">
        <v>11.06</v>
      </c>
      <c r="E359" s="923">
        <v>9.6875</v>
      </c>
      <c r="F359" s="923">
        <v>898.4</v>
      </c>
    </row>
    <row r="360" spans="2:6">
      <c r="B360" s="970">
        <v>39597</v>
      </c>
      <c r="C360" s="913">
        <v>18.14</v>
      </c>
      <c r="D360" s="923">
        <v>10.817500000000001</v>
      </c>
      <c r="E360" s="923">
        <v>9.6950000000000003</v>
      </c>
      <c r="F360" s="923">
        <v>883.5</v>
      </c>
    </row>
    <row r="361" spans="2:6">
      <c r="B361" s="970">
        <v>39598</v>
      </c>
      <c r="C361" s="913">
        <v>17.829999999999998</v>
      </c>
      <c r="D361" s="923">
        <v>10.7075</v>
      </c>
      <c r="E361" s="923">
        <v>9.4824999999999999</v>
      </c>
      <c r="F361" s="923">
        <v>888.3</v>
      </c>
    </row>
    <row r="362" spans="2:6">
      <c r="B362" s="970">
        <v>39601</v>
      </c>
      <c r="C362" s="913">
        <v>19.829999999999998</v>
      </c>
      <c r="D362" s="923">
        <v>11.005000000000001</v>
      </c>
      <c r="E362" s="923">
        <v>9.5225000000000009</v>
      </c>
      <c r="F362" s="923">
        <v>896.7</v>
      </c>
    </row>
    <row r="363" spans="2:6">
      <c r="B363" s="970">
        <v>39602</v>
      </c>
      <c r="C363" s="913">
        <v>20.239999999999998</v>
      </c>
      <c r="D363" s="923">
        <v>11.182499999999999</v>
      </c>
      <c r="E363" s="923">
        <v>9.6649999999999991</v>
      </c>
      <c r="F363" s="923">
        <v>881.5</v>
      </c>
    </row>
    <row r="364" spans="2:6">
      <c r="B364" s="970">
        <v>39603</v>
      </c>
      <c r="C364" s="913">
        <v>20.8</v>
      </c>
      <c r="D364" s="923">
        <v>11.1425</v>
      </c>
      <c r="E364" s="923">
        <v>9.7125000000000004</v>
      </c>
      <c r="F364" s="923">
        <v>880.6</v>
      </c>
    </row>
    <row r="365" spans="2:6">
      <c r="B365" s="970">
        <v>39604</v>
      </c>
      <c r="C365" s="913">
        <v>18.63</v>
      </c>
      <c r="D365" s="923">
        <v>11.0175</v>
      </c>
      <c r="E365" s="923">
        <v>9.7750000000000004</v>
      </c>
      <c r="F365" s="923">
        <v>870.9</v>
      </c>
    </row>
    <row r="366" spans="2:6">
      <c r="B366" s="970">
        <v>39605</v>
      </c>
      <c r="C366" s="913">
        <v>23.56</v>
      </c>
      <c r="D366" s="923">
        <v>11.07</v>
      </c>
      <c r="E366" s="923">
        <v>9.875</v>
      </c>
      <c r="F366" s="923">
        <v>896.7</v>
      </c>
    </row>
    <row r="367" spans="2:6">
      <c r="B367" s="970">
        <v>39608</v>
      </c>
      <c r="C367" s="913">
        <v>23.12</v>
      </c>
      <c r="D367" s="923">
        <v>11.505000000000001</v>
      </c>
      <c r="E367" s="923">
        <v>10.41</v>
      </c>
      <c r="F367" s="923">
        <v>899.2</v>
      </c>
    </row>
    <row r="368" spans="2:6">
      <c r="B368" s="970">
        <v>39609</v>
      </c>
      <c r="C368" s="913">
        <v>23.18</v>
      </c>
      <c r="D368" s="923">
        <v>11.547499999999999</v>
      </c>
      <c r="E368" s="923">
        <v>10.63</v>
      </c>
      <c r="F368" s="923">
        <v>871.75</v>
      </c>
    </row>
    <row r="369" spans="2:6">
      <c r="B369" s="970">
        <v>39610</v>
      </c>
      <c r="C369" s="913">
        <v>24.12</v>
      </c>
      <c r="D369" s="923">
        <v>11.452500000000001</v>
      </c>
      <c r="E369" s="923">
        <v>10.3925</v>
      </c>
      <c r="F369" s="923">
        <v>880.1</v>
      </c>
    </row>
    <row r="370" spans="2:6">
      <c r="B370" s="970">
        <v>39611</v>
      </c>
      <c r="C370" s="913">
        <v>23.33</v>
      </c>
      <c r="D370" s="923">
        <v>11.32</v>
      </c>
      <c r="E370" s="923">
        <v>10.5425</v>
      </c>
      <c r="F370" s="923">
        <v>861.8</v>
      </c>
    </row>
    <row r="371" spans="2:6">
      <c r="B371" s="970">
        <v>39612</v>
      </c>
      <c r="C371" s="913">
        <v>21.22</v>
      </c>
      <c r="D371" s="923">
        <v>11.0625</v>
      </c>
      <c r="E371" s="923">
        <v>10.7475</v>
      </c>
      <c r="F371" s="923">
        <v>865.15</v>
      </c>
    </row>
    <row r="372" spans="2:6">
      <c r="B372" s="970">
        <v>39615</v>
      </c>
      <c r="C372" s="913">
        <v>20.95</v>
      </c>
      <c r="D372" s="923">
        <v>10.805</v>
      </c>
      <c r="E372" s="923">
        <v>10.43</v>
      </c>
      <c r="F372" s="923">
        <v>887.6</v>
      </c>
    </row>
    <row r="373" spans="2:6">
      <c r="B373" s="970">
        <v>39616</v>
      </c>
      <c r="C373" s="913">
        <v>21.13</v>
      </c>
      <c r="D373" s="923">
        <v>10.45</v>
      </c>
      <c r="E373" s="923">
        <v>10.182499999999999</v>
      </c>
      <c r="F373" s="923">
        <v>881.2</v>
      </c>
    </row>
    <row r="374" spans="2:6">
      <c r="B374" s="970">
        <v>39617</v>
      </c>
      <c r="C374" s="913">
        <v>22.24</v>
      </c>
      <c r="D374" s="923">
        <v>10.297499999999999</v>
      </c>
      <c r="E374" s="923">
        <v>10.032500000000001</v>
      </c>
      <c r="F374" s="923">
        <v>889.95</v>
      </c>
    </row>
    <row r="375" spans="2:6">
      <c r="B375" s="970">
        <v>39618</v>
      </c>
      <c r="C375" s="913">
        <v>21.58</v>
      </c>
      <c r="D375" s="923">
        <v>10.272500000000001</v>
      </c>
      <c r="E375" s="923">
        <v>9.9324999999999992</v>
      </c>
      <c r="F375" s="923">
        <v>904.3</v>
      </c>
    </row>
    <row r="376" spans="2:6">
      <c r="B376" s="970">
        <v>39619</v>
      </c>
      <c r="C376" s="913">
        <v>22.87</v>
      </c>
      <c r="D376" s="923">
        <v>10.664999999999999</v>
      </c>
      <c r="E376" s="923">
        <v>9.8249999999999993</v>
      </c>
      <c r="F376" s="923">
        <v>905.6</v>
      </c>
    </row>
    <row r="377" spans="2:6">
      <c r="B377" s="970">
        <v>39622</v>
      </c>
      <c r="C377" s="913">
        <v>22.64</v>
      </c>
      <c r="D377" s="923">
        <v>10.57</v>
      </c>
      <c r="E377" s="923">
        <v>9.9600000000000009</v>
      </c>
      <c r="F377" s="923">
        <v>880</v>
      </c>
    </row>
    <row r="378" spans="2:6">
      <c r="B378" s="970">
        <v>39623</v>
      </c>
      <c r="C378" s="913">
        <v>22.42</v>
      </c>
      <c r="D378" s="923">
        <v>10.48</v>
      </c>
      <c r="E378" s="923">
        <v>9.8424999999999994</v>
      </c>
      <c r="F378" s="923">
        <v>890</v>
      </c>
    </row>
    <row r="379" spans="2:6">
      <c r="B379" s="970">
        <v>39624</v>
      </c>
      <c r="C379" s="913">
        <v>21.14</v>
      </c>
      <c r="D379" s="923">
        <v>10.4375</v>
      </c>
      <c r="E379" s="923">
        <v>9.7149999999999999</v>
      </c>
      <c r="F379" s="923">
        <v>879.3</v>
      </c>
    </row>
    <row r="380" spans="2:6">
      <c r="B380" s="970">
        <v>39625</v>
      </c>
      <c r="C380" s="913">
        <v>23.93</v>
      </c>
      <c r="D380" s="923">
        <v>10.7125</v>
      </c>
      <c r="E380" s="923">
        <v>9.9499999999999993</v>
      </c>
      <c r="F380" s="923">
        <v>913.4</v>
      </c>
    </row>
    <row r="381" spans="2:6">
      <c r="B381" s="970">
        <v>39626</v>
      </c>
      <c r="C381" s="913">
        <v>23.44</v>
      </c>
      <c r="D381" s="923">
        <v>11.2075</v>
      </c>
      <c r="E381" s="923">
        <v>10</v>
      </c>
      <c r="F381" s="923">
        <v>925.55</v>
      </c>
    </row>
    <row r="382" spans="2:6">
      <c r="B382" s="970">
        <v>39629</v>
      </c>
      <c r="C382" s="913">
        <v>23.95</v>
      </c>
      <c r="D382" s="923">
        <v>11.6325</v>
      </c>
      <c r="E382" s="923">
        <v>10.105</v>
      </c>
      <c r="F382" s="923">
        <v>922.6</v>
      </c>
    </row>
    <row r="383" spans="2:6">
      <c r="B383" s="970">
        <v>39630</v>
      </c>
      <c r="C383" s="913">
        <v>23.65</v>
      </c>
      <c r="D383" s="923">
        <v>11.6625</v>
      </c>
      <c r="E383" s="923">
        <v>10.119999999999999</v>
      </c>
      <c r="F383" s="923">
        <v>942.9</v>
      </c>
    </row>
    <row r="384" spans="2:6">
      <c r="B384" s="970">
        <v>39631</v>
      </c>
      <c r="C384" s="913">
        <v>25.92</v>
      </c>
      <c r="D384" s="923">
        <v>11.477499999999999</v>
      </c>
      <c r="E384" s="923">
        <v>10.385</v>
      </c>
      <c r="F384" s="923">
        <v>939.7</v>
      </c>
    </row>
    <row r="385" spans="2:6">
      <c r="B385" s="970">
        <v>39632</v>
      </c>
      <c r="C385" s="913">
        <v>24.79</v>
      </c>
      <c r="D385" s="923">
        <v>10.952500000000001</v>
      </c>
      <c r="E385" s="923">
        <v>10.0275</v>
      </c>
      <c r="F385" s="923">
        <v>938.5</v>
      </c>
    </row>
    <row r="386" spans="2:6">
      <c r="B386" s="970">
        <v>39636</v>
      </c>
      <c r="C386" s="913">
        <v>25.78</v>
      </c>
      <c r="D386" s="923">
        <v>10.48</v>
      </c>
      <c r="E386" s="923">
        <v>9.6549999999999994</v>
      </c>
      <c r="F386" s="923">
        <v>922.2</v>
      </c>
    </row>
    <row r="387" spans="2:6">
      <c r="B387" s="970">
        <v>39637</v>
      </c>
      <c r="C387" s="913">
        <v>23.15</v>
      </c>
      <c r="D387" s="923">
        <v>10.577500000000001</v>
      </c>
      <c r="E387" s="923">
        <v>9.8350000000000009</v>
      </c>
      <c r="F387" s="923">
        <v>914.9</v>
      </c>
    </row>
    <row r="388" spans="2:6">
      <c r="B388" s="970">
        <v>39638</v>
      </c>
      <c r="C388" s="913">
        <v>25.23</v>
      </c>
      <c r="D388" s="923">
        <v>10.467499999999999</v>
      </c>
      <c r="E388" s="923">
        <v>9.8324999999999996</v>
      </c>
      <c r="F388" s="923">
        <v>926.15</v>
      </c>
    </row>
    <row r="389" spans="2:6">
      <c r="B389" s="970">
        <v>39639</v>
      </c>
      <c r="C389" s="913">
        <v>25.59</v>
      </c>
      <c r="D389" s="923">
        <v>10.505000000000001</v>
      </c>
      <c r="E389" s="923">
        <v>9.9024999999999999</v>
      </c>
      <c r="F389" s="923">
        <v>941.45</v>
      </c>
    </row>
    <row r="390" spans="2:6">
      <c r="B390" s="970">
        <v>39640</v>
      </c>
      <c r="C390" s="913">
        <v>27.49</v>
      </c>
      <c r="D390" s="923">
        <v>10.657500000000001</v>
      </c>
      <c r="E390" s="923">
        <v>10.0525</v>
      </c>
      <c r="F390" s="923">
        <v>963.8</v>
      </c>
    </row>
    <row r="391" spans="2:6">
      <c r="B391" s="970">
        <v>39643</v>
      </c>
      <c r="C391" s="913">
        <v>28.48</v>
      </c>
      <c r="D391" s="923">
        <v>10.935</v>
      </c>
      <c r="E391" s="923">
        <v>10.272500000000001</v>
      </c>
      <c r="F391" s="923">
        <v>967.95</v>
      </c>
    </row>
    <row r="392" spans="2:6">
      <c r="B392" s="970">
        <v>39644</v>
      </c>
      <c r="C392" s="913">
        <v>28.54</v>
      </c>
      <c r="D392" s="923">
        <v>12.0425</v>
      </c>
      <c r="E392" s="923">
        <v>10.81</v>
      </c>
      <c r="F392" s="923">
        <v>986</v>
      </c>
    </row>
    <row r="393" spans="2:6">
      <c r="B393" s="970">
        <v>39645</v>
      </c>
      <c r="C393" s="913">
        <v>25.1</v>
      </c>
      <c r="D393" s="923">
        <v>12.227499999999999</v>
      </c>
      <c r="E393" s="923">
        <v>10.55</v>
      </c>
      <c r="F393" s="923">
        <v>961.6</v>
      </c>
    </row>
    <row r="394" spans="2:6">
      <c r="B394" s="970">
        <v>39646</v>
      </c>
      <c r="C394" s="913">
        <v>25.01</v>
      </c>
      <c r="D394" s="923">
        <v>11.725</v>
      </c>
      <c r="E394" s="923">
        <v>10.18</v>
      </c>
      <c r="F394" s="923">
        <v>971.9</v>
      </c>
    </row>
    <row r="395" spans="2:6">
      <c r="B395" s="970">
        <v>39647</v>
      </c>
      <c r="C395" s="913">
        <v>24.05</v>
      </c>
      <c r="D395" s="923">
        <v>11.2525</v>
      </c>
      <c r="E395" s="923">
        <v>9.7949999999999999</v>
      </c>
      <c r="F395" s="923">
        <v>957.2</v>
      </c>
    </row>
    <row r="396" spans="2:6">
      <c r="B396" s="970">
        <v>39650</v>
      </c>
      <c r="C396" s="913">
        <v>23.05</v>
      </c>
      <c r="D396" s="923">
        <v>11.185</v>
      </c>
      <c r="E396" s="923">
        <v>9.7349999999999994</v>
      </c>
      <c r="F396" s="923">
        <v>963.9</v>
      </c>
    </row>
    <row r="397" spans="2:6">
      <c r="B397" s="970">
        <v>39651</v>
      </c>
      <c r="C397" s="913">
        <v>21.18</v>
      </c>
      <c r="D397" s="923">
        <v>11.215</v>
      </c>
      <c r="E397" s="923">
        <v>9.8375000000000004</v>
      </c>
      <c r="F397" s="923">
        <v>957.8</v>
      </c>
    </row>
    <row r="398" spans="2:6">
      <c r="B398" s="970">
        <v>39652</v>
      </c>
      <c r="C398" s="913">
        <v>21.31</v>
      </c>
      <c r="D398" s="923">
        <v>10.7925</v>
      </c>
      <c r="E398" s="923">
        <v>9.5824999999999996</v>
      </c>
      <c r="F398" s="923">
        <v>927.4</v>
      </c>
    </row>
    <row r="399" spans="2:6">
      <c r="B399" s="970">
        <v>39653</v>
      </c>
      <c r="C399" s="913">
        <v>23.44</v>
      </c>
      <c r="D399" s="923">
        <v>10.7925</v>
      </c>
      <c r="E399" s="923">
        <v>9.39</v>
      </c>
      <c r="F399" s="923">
        <v>920.8</v>
      </c>
    </row>
    <row r="400" spans="2:6">
      <c r="B400" s="970">
        <v>39654</v>
      </c>
      <c r="C400" s="913">
        <v>22.91</v>
      </c>
      <c r="D400" s="923">
        <v>10.797499999999999</v>
      </c>
      <c r="E400" s="923">
        <v>9.26</v>
      </c>
      <c r="F400" s="923">
        <v>921.65</v>
      </c>
    </row>
    <row r="401" spans="2:6">
      <c r="B401" s="970">
        <v>39657</v>
      </c>
      <c r="C401" s="913">
        <v>24.23</v>
      </c>
      <c r="D401" s="923">
        <v>10.6075</v>
      </c>
      <c r="E401" s="923">
        <v>9.1850000000000005</v>
      </c>
      <c r="F401" s="923">
        <v>930.8</v>
      </c>
    </row>
    <row r="402" spans="2:6">
      <c r="B402" s="970">
        <v>39658</v>
      </c>
      <c r="C402" s="913">
        <v>22.03</v>
      </c>
      <c r="D402" s="923">
        <v>10.422499999999999</v>
      </c>
      <c r="E402" s="923">
        <v>9.0775000000000006</v>
      </c>
      <c r="F402" s="923">
        <v>918.2</v>
      </c>
    </row>
    <row r="403" spans="2:6">
      <c r="B403" s="970">
        <v>39659</v>
      </c>
      <c r="C403" s="913">
        <v>21.21</v>
      </c>
      <c r="D403" s="923">
        <v>10.255000000000001</v>
      </c>
      <c r="E403" s="923">
        <v>9.1199999999999992</v>
      </c>
      <c r="F403" s="923">
        <v>898.3</v>
      </c>
    </row>
    <row r="404" spans="2:6">
      <c r="B404" s="970">
        <v>39660</v>
      </c>
      <c r="C404" s="913">
        <v>22.94</v>
      </c>
      <c r="D404" s="923">
        <v>10.27</v>
      </c>
      <c r="E404" s="923">
        <v>9.0150000000000006</v>
      </c>
      <c r="F404" s="923">
        <v>917.1</v>
      </c>
    </row>
    <row r="405" spans="2:6">
      <c r="B405" s="970">
        <v>39661</v>
      </c>
      <c r="C405" s="913">
        <v>22.57</v>
      </c>
      <c r="D405" s="923">
        <v>10.2225</v>
      </c>
      <c r="E405" s="923">
        <v>8.94</v>
      </c>
      <c r="F405" s="923">
        <v>914.4</v>
      </c>
    </row>
    <row r="406" spans="2:6">
      <c r="B406" s="970">
        <v>39664</v>
      </c>
      <c r="C406" s="913">
        <v>23.49</v>
      </c>
      <c r="D406" s="923">
        <v>10.1525</v>
      </c>
      <c r="E406" s="923">
        <v>8.8800000000000008</v>
      </c>
      <c r="F406" s="923">
        <v>906.2</v>
      </c>
    </row>
    <row r="407" spans="2:6">
      <c r="B407" s="970">
        <v>39665</v>
      </c>
      <c r="C407" s="913">
        <v>21.14</v>
      </c>
      <c r="D407" s="923">
        <v>10.18</v>
      </c>
      <c r="E407" s="923">
        <v>9.0350000000000001</v>
      </c>
      <c r="F407" s="923">
        <v>880.4</v>
      </c>
    </row>
    <row r="408" spans="2:6">
      <c r="B408" s="970">
        <v>39666</v>
      </c>
      <c r="C408" s="913">
        <v>20.23</v>
      </c>
      <c r="D408" s="923">
        <v>9.8725000000000005</v>
      </c>
      <c r="E408" s="923">
        <v>9.1050000000000004</v>
      </c>
      <c r="F408" s="923">
        <v>878.4</v>
      </c>
    </row>
    <row r="409" spans="2:6">
      <c r="B409" s="970">
        <v>39667</v>
      </c>
      <c r="C409" s="913">
        <v>21.15</v>
      </c>
      <c r="D409" s="923">
        <v>9.74</v>
      </c>
      <c r="E409" s="923">
        <v>9.35</v>
      </c>
      <c r="F409" s="923">
        <v>872.85</v>
      </c>
    </row>
    <row r="410" spans="2:6">
      <c r="B410" s="970">
        <v>39668</v>
      </c>
      <c r="C410" s="913">
        <v>20.66</v>
      </c>
      <c r="D410" s="923">
        <v>9.8224999999999998</v>
      </c>
      <c r="E410" s="923">
        <v>10.512499999999999</v>
      </c>
      <c r="F410" s="923">
        <v>852.4</v>
      </c>
    </row>
    <row r="411" spans="2:6">
      <c r="B411" s="970">
        <v>39671</v>
      </c>
      <c r="C411" s="913">
        <v>20.12</v>
      </c>
      <c r="D411" s="923">
        <v>9.9574999999999996</v>
      </c>
      <c r="E411" s="923">
        <v>10.647500000000001</v>
      </c>
      <c r="F411" s="923">
        <v>853.6</v>
      </c>
    </row>
    <row r="412" spans="2:6">
      <c r="B412" s="970">
        <v>39672</v>
      </c>
      <c r="C412" s="913">
        <v>21.17</v>
      </c>
      <c r="D412" s="923">
        <v>9.98</v>
      </c>
      <c r="E412" s="923">
        <v>10.442500000000001</v>
      </c>
      <c r="F412" s="923">
        <v>815</v>
      </c>
    </row>
    <row r="413" spans="2:6">
      <c r="B413" s="970">
        <v>39673</v>
      </c>
      <c r="C413" s="913">
        <v>21.55</v>
      </c>
      <c r="D413" s="923">
        <v>10.6625</v>
      </c>
      <c r="E413" s="923">
        <v>10.55</v>
      </c>
      <c r="F413" s="923">
        <v>823.55</v>
      </c>
    </row>
    <row r="414" spans="2:6">
      <c r="B414" s="970">
        <v>39674</v>
      </c>
      <c r="C414" s="913">
        <v>20.34</v>
      </c>
      <c r="D414" s="923">
        <v>10.422499999999999</v>
      </c>
      <c r="E414" s="923">
        <v>10.395</v>
      </c>
      <c r="F414" s="923">
        <v>816.6</v>
      </c>
    </row>
    <row r="415" spans="2:6">
      <c r="B415" s="970">
        <v>39675</v>
      </c>
      <c r="C415" s="913">
        <v>19.579999999999998</v>
      </c>
      <c r="D415" s="923">
        <v>10.047499999999999</v>
      </c>
      <c r="E415" s="923">
        <v>10.5175</v>
      </c>
      <c r="F415" s="923">
        <v>786.5</v>
      </c>
    </row>
    <row r="416" spans="2:6">
      <c r="B416" s="970">
        <v>39678</v>
      </c>
      <c r="C416" s="913">
        <v>20.98</v>
      </c>
      <c r="D416" s="923">
        <v>9.8925000000000001</v>
      </c>
      <c r="E416" s="923">
        <v>10.297499999999999</v>
      </c>
      <c r="F416" s="923">
        <v>792.15</v>
      </c>
    </row>
    <row r="417" spans="2:6">
      <c r="B417" s="970">
        <v>39679</v>
      </c>
      <c r="C417" s="913">
        <v>21.28</v>
      </c>
      <c r="D417" s="923">
        <v>10.029999999999999</v>
      </c>
      <c r="E417" s="923">
        <v>10.3225</v>
      </c>
      <c r="F417" s="923">
        <v>799.4</v>
      </c>
    </row>
    <row r="418" spans="2:6">
      <c r="B418" s="970">
        <v>39680</v>
      </c>
      <c r="C418" s="913">
        <v>20.420000000000002</v>
      </c>
      <c r="D418" s="923">
        <v>9.9600000000000009</v>
      </c>
      <c r="E418" s="923">
        <v>10.220000000000001</v>
      </c>
      <c r="F418" s="923">
        <v>802.15</v>
      </c>
    </row>
    <row r="419" spans="2:6">
      <c r="B419" s="970">
        <v>39681</v>
      </c>
      <c r="C419" s="913">
        <v>19.82</v>
      </c>
      <c r="D419" s="923">
        <v>10.5175</v>
      </c>
      <c r="E419" s="923">
        <v>10.327500000000001</v>
      </c>
      <c r="F419" s="923">
        <v>835.4</v>
      </c>
    </row>
    <row r="420" spans="2:6">
      <c r="B420" s="970">
        <v>39682</v>
      </c>
      <c r="C420" s="913">
        <v>18.809999999999999</v>
      </c>
      <c r="D420" s="923">
        <v>9.9975000000000005</v>
      </c>
      <c r="E420" s="923">
        <v>10.08</v>
      </c>
      <c r="F420" s="923">
        <v>825.05</v>
      </c>
    </row>
    <row r="421" spans="2:6">
      <c r="B421" s="970">
        <v>39685</v>
      </c>
      <c r="C421" s="913">
        <v>20.97</v>
      </c>
      <c r="D421" s="923">
        <v>10.112500000000001</v>
      </c>
      <c r="E421" s="923">
        <v>10.225</v>
      </c>
      <c r="F421" s="923">
        <v>825.05</v>
      </c>
    </row>
    <row r="422" spans="2:6">
      <c r="B422" s="970">
        <v>39686</v>
      </c>
      <c r="C422" s="913">
        <v>20.49</v>
      </c>
      <c r="D422" s="923">
        <v>10.1625</v>
      </c>
      <c r="E422" s="923">
        <v>10.395</v>
      </c>
      <c r="F422" s="923">
        <v>827.5</v>
      </c>
    </row>
    <row r="423" spans="2:6">
      <c r="B423" s="970">
        <v>39687</v>
      </c>
      <c r="C423" s="913">
        <v>19.760000000000002</v>
      </c>
      <c r="D423" s="923">
        <v>10.1975</v>
      </c>
      <c r="E423" s="923">
        <v>10.3375</v>
      </c>
      <c r="F423" s="923">
        <v>828.95</v>
      </c>
    </row>
    <row r="424" spans="2:6">
      <c r="B424" s="970">
        <v>39688</v>
      </c>
      <c r="C424" s="913">
        <v>19.43</v>
      </c>
      <c r="D424" s="923">
        <v>10.2475</v>
      </c>
      <c r="E424" s="923">
        <v>10.3775</v>
      </c>
      <c r="F424" s="923">
        <v>833.35</v>
      </c>
    </row>
    <row r="425" spans="2:6">
      <c r="B425" s="970">
        <v>39689</v>
      </c>
      <c r="C425" s="913">
        <v>20.65</v>
      </c>
      <c r="D425" s="923">
        <v>10.4025</v>
      </c>
      <c r="E425" s="923">
        <v>10.2675</v>
      </c>
      <c r="F425" s="923">
        <v>834.6</v>
      </c>
    </row>
    <row r="426" spans="2:6">
      <c r="B426" s="970">
        <v>39693</v>
      </c>
      <c r="C426" s="913">
        <v>21.99</v>
      </c>
      <c r="D426" s="923">
        <v>10.385</v>
      </c>
      <c r="E426" s="923">
        <v>10.68</v>
      </c>
      <c r="F426" s="923">
        <v>797.45</v>
      </c>
    </row>
    <row r="427" spans="2:6">
      <c r="B427" s="970">
        <v>39694</v>
      </c>
      <c r="C427" s="913">
        <v>21.43</v>
      </c>
      <c r="D427" s="923">
        <v>10.43</v>
      </c>
      <c r="E427" s="923">
        <v>10.782500000000001</v>
      </c>
      <c r="F427" s="923">
        <v>799.6</v>
      </c>
    </row>
    <row r="428" spans="2:6">
      <c r="B428" s="970">
        <v>39695</v>
      </c>
      <c r="C428" s="913">
        <v>24.03</v>
      </c>
      <c r="D428" s="923">
        <v>10.8775</v>
      </c>
      <c r="E428" s="923">
        <v>10.84</v>
      </c>
      <c r="F428" s="923">
        <v>796.6</v>
      </c>
    </row>
    <row r="429" spans="2:6">
      <c r="B429" s="970">
        <v>39696</v>
      </c>
      <c r="C429" s="913">
        <v>23.06</v>
      </c>
      <c r="D429" s="923">
        <v>11.9175</v>
      </c>
      <c r="E429" s="923">
        <v>11.317500000000001</v>
      </c>
      <c r="F429" s="923">
        <v>811</v>
      </c>
    </row>
    <row r="430" spans="2:6">
      <c r="B430" s="970">
        <v>39699</v>
      </c>
      <c r="C430" s="913">
        <v>22.64</v>
      </c>
      <c r="D430" s="923">
        <v>10.907500000000001</v>
      </c>
      <c r="E430" s="923">
        <v>11.685</v>
      </c>
      <c r="F430" s="923">
        <v>811.4</v>
      </c>
    </row>
    <row r="431" spans="2:6">
      <c r="B431" s="970">
        <v>39700</v>
      </c>
      <c r="C431" s="913">
        <v>25.47</v>
      </c>
      <c r="D431" s="923">
        <v>11.56</v>
      </c>
      <c r="E431" s="923">
        <v>11.55</v>
      </c>
      <c r="F431" s="923">
        <v>783.75</v>
      </c>
    </row>
    <row r="432" spans="2:6">
      <c r="B432" s="970">
        <v>39701</v>
      </c>
      <c r="C432" s="913">
        <v>24.52</v>
      </c>
      <c r="D432" s="923">
        <v>11.3</v>
      </c>
      <c r="E432" s="923">
        <v>11.44</v>
      </c>
      <c r="F432" s="923">
        <v>764.95</v>
      </c>
    </row>
    <row r="433" spans="2:6">
      <c r="B433" s="970">
        <v>39702</v>
      </c>
      <c r="C433" s="913">
        <v>24.39</v>
      </c>
      <c r="D433" s="923">
        <v>11.895</v>
      </c>
      <c r="E433" s="923">
        <v>11.78</v>
      </c>
      <c r="F433" s="923">
        <v>741.2</v>
      </c>
    </row>
    <row r="434" spans="2:6">
      <c r="B434" s="970">
        <v>39703</v>
      </c>
      <c r="C434" s="913">
        <v>25.66</v>
      </c>
      <c r="D434" s="923">
        <v>11.435</v>
      </c>
      <c r="E434" s="923">
        <v>11.455</v>
      </c>
      <c r="F434" s="923">
        <v>754.9</v>
      </c>
    </row>
    <row r="435" spans="2:6">
      <c r="B435" s="970">
        <v>39706</v>
      </c>
      <c r="C435" s="913">
        <v>31.7</v>
      </c>
      <c r="D435" s="923">
        <v>14.09</v>
      </c>
      <c r="E435" s="923">
        <v>12.46</v>
      </c>
      <c r="F435" s="923">
        <v>776.85</v>
      </c>
    </row>
    <row r="436" spans="2:6">
      <c r="B436" s="970">
        <v>39707</v>
      </c>
      <c r="C436" s="913">
        <v>30.3</v>
      </c>
      <c r="D436" s="923">
        <v>14.345000000000001</v>
      </c>
      <c r="E436" s="923">
        <v>12.387499999999999</v>
      </c>
      <c r="F436" s="923">
        <v>777.4</v>
      </c>
    </row>
    <row r="437" spans="2:6">
      <c r="B437" s="970">
        <v>39708</v>
      </c>
      <c r="C437" s="913">
        <v>36.22</v>
      </c>
      <c r="D437" s="923">
        <v>13.897500000000001</v>
      </c>
      <c r="E437" s="923">
        <v>12.484999999999999</v>
      </c>
      <c r="F437" s="923">
        <v>832.1</v>
      </c>
    </row>
    <row r="438" spans="2:6">
      <c r="B438" s="970">
        <v>39709</v>
      </c>
      <c r="C438" s="913">
        <v>33.1</v>
      </c>
      <c r="D438" s="923">
        <v>14.935</v>
      </c>
      <c r="E438" s="923">
        <v>13.0875</v>
      </c>
      <c r="F438" s="923">
        <v>832.1</v>
      </c>
    </row>
    <row r="439" spans="2:6">
      <c r="B439" s="970">
        <v>39710</v>
      </c>
      <c r="C439" s="913">
        <v>32.07</v>
      </c>
      <c r="D439" s="923">
        <v>13.535</v>
      </c>
      <c r="E439" s="923">
        <v>12.762499999999999</v>
      </c>
      <c r="F439" s="923">
        <v>856.3</v>
      </c>
    </row>
    <row r="440" spans="2:6">
      <c r="B440" s="970">
        <v>39713</v>
      </c>
      <c r="C440" s="913">
        <v>33.85</v>
      </c>
      <c r="D440" s="923">
        <v>13.805</v>
      </c>
      <c r="E440" s="923">
        <v>13.0525</v>
      </c>
      <c r="F440" s="923">
        <v>894.7</v>
      </c>
    </row>
    <row r="441" spans="2:6">
      <c r="B441" s="970">
        <v>39714</v>
      </c>
      <c r="C441" s="913">
        <v>35.72</v>
      </c>
      <c r="D441" s="923">
        <v>14.195</v>
      </c>
      <c r="E441" s="923">
        <v>13.0275</v>
      </c>
      <c r="F441" s="923">
        <v>901.15</v>
      </c>
    </row>
    <row r="442" spans="2:6">
      <c r="B442" s="970">
        <v>39715</v>
      </c>
      <c r="C442" s="913">
        <v>35.19</v>
      </c>
      <c r="D442" s="923">
        <v>13.54</v>
      </c>
      <c r="E442" s="923">
        <v>12.637499999999999</v>
      </c>
      <c r="F442" s="923">
        <v>889</v>
      </c>
    </row>
    <row r="443" spans="2:6">
      <c r="B443" s="970">
        <v>39716</v>
      </c>
      <c r="C443" s="913">
        <v>32.82</v>
      </c>
      <c r="D443" s="923">
        <v>13.61</v>
      </c>
      <c r="E443" s="923">
        <v>12.922499999999999</v>
      </c>
      <c r="F443" s="923">
        <v>872.5</v>
      </c>
    </row>
    <row r="444" spans="2:6">
      <c r="B444" s="970">
        <v>39717</v>
      </c>
      <c r="C444" s="913">
        <v>34.74</v>
      </c>
      <c r="D444" s="923">
        <v>14.505000000000001</v>
      </c>
      <c r="E444" s="923">
        <v>12.9975</v>
      </c>
      <c r="F444" s="923">
        <v>889.2</v>
      </c>
    </row>
    <row r="445" spans="2:6">
      <c r="B445" s="970">
        <v>39720</v>
      </c>
      <c r="C445" s="913">
        <v>46.72</v>
      </c>
      <c r="D445" s="923">
        <v>14.695</v>
      </c>
      <c r="E445" s="923">
        <v>13.862500000000001</v>
      </c>
      <c r="F445" s="923">
        <v>898.3</v>
      </c>
    </row>
    <row r="446" spans="2:6">
      <c r="B446" s="970">
        <v>39721</v>
      </c>
      <c r="C446" s="913">
        <v>39.39</v>
      </c>
      <c r="D446" s="923">
        <v>14.765000000000001</v>
      </c>
      <c r="E446" s="923">
        <v>14.525</v>
      </c>
      <c r="F446" s="923">
        <v>877.6</v>
      </c>
    </row>
    <row r="447" spans="2:6">
      <c r="B447" s="970">
        <v>39722</v>
      </c>
      <c r="C447" s="913">
        <v>39.81</v>
      </c>
      <c r="D447" s="923">
        <v>14.045</v>
      </c>
      <c r="E447" s="923">
        <v>14.525</v>
      </c>
      <c r="F447" s="923">
        <v>878.1</v>
      </c>
    </row>
    <row r="448" spans="2:6">
      <c r="B448" s="970">
        <v>39723</v>
      </c>
      <c r="C448" s="913">
        <v>45.26</v>
      </c>
      <c r="D448" s="923">
        <v>14.535</v>
      </c>
      <c r="E448" s="923">
        <v>15.3125</v>
      </c>
      <c r="F448" s="923">
        <v>840.5</v>
      </c>
    </row>
    <row r="449" spans="2:6">
      <c r="B449" s="970">
        <v>39724</v>
      </c>
      <c r="C449" s="913">
        <v>45.14</v>
      </c>
      <c r="D449" s="923">
        <v>13.975</v>
      </c>
      <c r="E449" s="923">
        <v>14.9275</v>
      </c>
      <c r="F449" s="923">
        <v>840.5</v>
      </c>
    </row>
    <row r="450" spans="2:6">
      <c r="B450" s="970">
        <v>39727</v>
      </c>
      <c r="C450" s="913">
        <v>52.05</v>
      </c>
      <c r="D450" s="923">
        <v>17.745000000000001</v>
      </c>
      <c r="E450" s="923">
        <v>16.855</v>
      </c>
      <c r="F450" s="923">
        <v>863.4</v>
      </c>
    </row>
    <row r="451" spans="2:6">
      <c r="B451" s="970">
        <v>39728</v>
      </c>
      <c r="C451" s="913">
        <v>53.68</v>
      </c>
      <c r="D451" s="923">
        <v>16.822500000000002</v>
      </c>
      <c r="E451" s="923">
        <v>16.717500000000001</v>
      </c>
      <c r="F451" s="923">
        <v>877.4</v>
      </c>
    </row>
    <row r="452" spans="2:6">
      <c r="B452" s="970">
        <v>39729</v>
      </c>
      <c r="C452" s="913">
        <v>57.53</v>
      </c>
      <c r="D452" s="923">
        <v>18.9175</v>
      </c>
      <c r="E452" s="923">
        <v>17.1525</v>
      </c>
      <c r="F452" s="923">
        <v>908</v>
      </c>
    </row>
    <row r="453" spans="2:6">
      <c r="B453" s="970">
        <v>39730</v>
      </c>
      <c r="C453" s="913">
        <v>63.92</v>
      </c>
      <c r="D453" s="923">
        <v>17.204999999999998</v>
      </c>
      <c r="E453" s="923">
        <v>16.395</v>
      </c>
      <c r="F453" s="923">
        <v>892.35</v>
      </c>
    </row>
    <row r="454" spans="2:6">
      <c r="B454" s="970">
        <v>39731</v>
      </c>
      <c r="C454" s="913">
        <v>69.95</v>
      </c>
      <c r="D454" s="923">
        <v>21.077500000000001</v>
      </c>
      <c r="E454" s="923">
        <v>19.272500000000001</v>
      </c>
      <c r="F454" s="923">
        <v>890.6</v>
      </c>
    </row>
    <row r="455" spans="2:6">
      <c r="B455" s="970">
        <v>39734</v>
      </c>
      <c r="C455" s="913">
        <v>54.99</v>
      </c>
      <c r="D455" s="923">
        <v>18.1875</v>
      </c>
      <c r="E455" s="923">
        <v>17.545000000000002</v>
      </c>
      <c r="F455" s="923">
        <v>829.2</v>
      </c>
    </row>
    <row r="456" spans="2:6">
      <c r="B456" s="970">
        <v>39735</v>
      </c>
      <c r="C456" s="913">
        <v>55.13</v>
      </c>
      <c r="D456" s="923">
        <v>15.852499999999999</v>
      </c>
      <c r="E456" s="923">
        <v>15.25</v>
      </c>
      <c r="F456" s="923">
        <v>838.4</v>
      </c>
    </row>
    <row r="457" spans="2:6">
      <c r="B457" s="970">
        <v>39736</v>
      </c>
      <c r="C457" s="913">
        <v>69.25</v>
      </c>
      <c r="D457" s="923">
        <v>18.057500000000001</v>
      </c>
      <c r="E457" s="923">
        <v>15.432499999999999</v>
      </c>
      <c r="F457" s="923">
        <v>846.66</v>
      </c>
    </row>
    <row r="458" spans="2:6">
      <c r="B458" s="970">
        <v>39737</v>
      </c>
      <c r="C458" s="913">
        <v>67.61</v>
      </c>
      <c r="D458" s="923">
        <v>18.5975</v>
      </c>
      <c r="E458" s="923">
        <v>16.585000000000001</v>
      </c>
      <c r="F458" s="923">
        <v>796.6</v>
      </c>
    </row>
    <row r="459" spans="2:6">
      <c r="B459" s="970">
        <v>39738</v>
      </c>
      <c r="C459" s="913">
        <v>70.33</v>
      </c>
      <c r="D459" s="923">
        <v>16.9025</v>
      </c>
      <c r="E459" s="923">
        <v>15.61</v>
      </c>
      <c r="F459" s="923">
        <v>780.05</v>
      </c>
    </row>
    <row r="460" spans="2:6">
      <c r="B460" s="970">
        <v>39741</v>
      </c>
      <c r="C460" s="913">
        <v>52.97</v>
      </c>
      <c r="D460" s="923">
        <v>15.217499999999999</v>
      </c>
      <c r="E460" s="923">
        <v>14.97</v>
      </c>
      <c r="F460" s="923">
        <v>786.05</v>
      </c>
    </row>
    <row r="461" spans="2:6">
      <c r="B461" s="970">
        <v>39742</v>
      </c>
      <c r="C461" s="913">
        <v>53.11</v>
      </c>
      <c r="D461" s="923">
        <v>15.705</v>
      </c>
      <c r="E461" s="923">
        <v>16.274999999999999</v>
      </c>
      <c r="F461" s="923">
        <v>773.55</v>
      </c>
    </row>
    <row r="462" spans="2:6">
      <c r="B462" s="970">
        <v>39743</v>
      </c>
      <c r="C462" s="913">
        <v>69.650000000000006</v>
      </c>
      <c r="D462" s="923">
        <v>18.66</v>
      </c>
      <c r="E462" s="923">
        <v>18.695</v>
      </c>
      <c r="F462" s="923">
        <v>748.05</v>
      </c>
    </row>
    <row r="463" spans="2:6">
      <c r="B463" s="970">
        <v>39744</v>
      </c>
      <c r="C463" s="913">
        <v>67.8</v>
      </c>
      <c r="D463" s="923">
        <v>21.385000000000002</v>
      </c>
      <c r="E463" s="923">
        <v>18.055</v>
      </c>
      <c r="F463" s="923">
        <v>720.65</v>
      </c>
    </row>
    <row r="464" spans="2:6">
      <c r="B464" s="970">
        <v>39745</v>
      </c>
      <c r="C464" s="913">
        <v>79.13</v>
      </c>
      <c r="D464" s="923">
        <v>24.822500000000002</v>
      </c>
      <c r="E464" s="923">
        <v>20.852499999999999</v>
      </c>
      <c r="F464" s="923">
        <v>710.8</v>
      </c>
    </row>
    <row r="465" spans="2:6">
      <c r="B465" s="970">
        <v>39748</v>
      </c>
      <c r="C465" s="913">
        <v>80.06</v>
      </c>
      <c r="D465" s="923">
        <v>27.387499999999999</v>
      </c>
      <c r="E465" s="923">
        <v>23.692499999999999</v>
      </c>
      <c r="F465" s="923">
        <v>734.4</v>
      </c>
    </row>
    <row r="466" spans="2:6">
      <c r="B466" s="970">
        <v>39749</v>
      </c>
      <c r="C466" s="913">
        <v>66.959999999999994</v>
      </c>
      <c r="D466" s="923">
        <v>24.295000000000002</v>
      </c>
      <c r="E466" s="923">
        <v>21.434999999999999</v>
      </c>
      <c r="F466" s="923">
        <v>738.15</v>
      </c>
    </row>
    <row r="467" spans="2:6">
      <c r="B467" s="970">
        <v>39750</v>
      </c>
      <c r="C467" s="913">
        <v>69.959999999999994</v>
      </c>
      <c r="D467" s="923">
        <v>23.8325</v>
      </c>
      <c r="E467" s="923">
        <v>21.504999999999999</v>
      </c>
      <c r="F467" s="923">
        <v>756.35</v>
      </c>
    </row>
    <row r="468" spans="2:6">
      <c r="B468" s="970">
        <v>39751</v>
      </c>
      <c r="C468" s="913">
        <v>62.9</v>
      </c>
      <c r="D468" s="923">
        <v>23.0625</v>
      </c>
      <c r="E468" s="923">
        <v>23.754999999999999</v>
      </c>
      <c r="F468" s="923">
        <v>739.55</v>
      </c>
    </row>
    <row r="469" spans="2:6">
      <c r="B469" s="970">
        <v>39752</v>
      </c>
      <c r="C469" s="913">
        <v>59.89</v>
      </c>
      <c r="D469" s="923">
        <v>23.305</v>
      </c>
      <c r="E469" s="923">
        <v>23.37</v>
      </c>
      <c r="F469" s="923">
        <v>728.55</v>
      </c>
    </row>
    <row r="470" spans="2:6">
      <c r="B470" s="970">
        <v>39755</v>
      </c>
      <c r="C470" s="913">
        <v>53.68</v>
      </c>
      <c r="D470" s="923">
        <v>21.967500000000001</v>
      </c>
      <c r="E470" s="923">
        <v>22.024999999999999</v>
      </c>
      <c r="F470" s="923">
        <v>727.75</v>
      </c>
    </row>
    <row r="471" spans="2:6">
      <c r="B471" s="970">
        <v>39756</v>
      </c>
      <c r="C471" s="913">
        <v>47.73</v>
      </c>
      <c r="D471" s="923">
        <v>18.977499999999999</v>
      </c>
      <c r="E471" s="923">
        <v>20.572500000000002</v>
      </c>
      <c r="F471" s="923">
        <v>761</v>
      </c>
    </row>
    <row r="472" spans="2:6">
      <c r="B472" s="970">
        <v>39757</v>
      </c>
      <c r="C472" s="913">
        <v>54.56</v>
      </c>
      <c r="D472" s="923">
        <v>19.64</v>
      </c>
      <c r="E472" s="923">
        <v>20.302499999999998</v>
      </c>
      <c r="F472" s="923">
        <v>750.8</v>
      </c>
    </row>
    <row r="473" spans="2:6">
      <c r="B473" s="970">
        <v>39758</v>
      </c>
      <c r="C473" s="913">
        <v>63.68</v>
      </c>
      <c r="D473" s="923">
        <v>20.752500000000001</v>
      </c>
      <c r="E473" s="923">
        <v>21.49</v>
      </c>
      <c r="F473" s="923">
        <v>742.85</v>
      </c>
    </row>
    <row r="474" spans="2:6">
      <c r="B474" s="970">
        <v>39759</v>
      </c>
      <c r="C474" s="913">
        <v>56.1</v>
      </c>
      <c r="D474" s="923">
        <v>20.237500000000001</v>
      </c>
      <c r="E474" s="923">
        <v>20.772500000000001</v>
      </c>
      <c r="F474" s="923">
        <v>742.85</v>
      </c>
    </row>
    <row r="475" spans="2:6">
      <c r="B475" s="970">
        <v>39762</v>
      </c>
      <c r="C475" s="913">
        <v>59.98</v>
      </c>
      <c r="D475" s="923">
        <v>19.55</v>
      </c>
      <c r="E475" s="923">
        <v>19.5975</v>
      </c>
      <c r="F475" s="923">
        <v>750.7</v>
      </c>
    </row>
    <row r="476" spans="2:6">
      <c r="B476" s="970">
        <v>39763</v>
      </c>
      <c r="C476" s="913">
        <v>61.44</v>
      </c>
      <c r="D476" s="923">
        <v>20.462499999999999</v>
      </c>
      <c r="E476" s="923">
        <v>20.997499999999999</v>
      </c>
      <c r="F476" s="923">
        <v>729.5</v>
      </c>
    </row>
    <row r="477" spans="2:6">
      <c r="B477" s="970">
        <v>39764</v>
      </c>
      <c r="C477" s="913">
        <v>66.459999999999994</v>
      </c>
      <c r="D477" s="923">
        <v>22.114999999999998</v>
      </c>
      <c r="E477" s="923">
        <v>21.774999999999999</v>
      </c>
      <c r="F477" s="923">
        <v>718.1</v>
      </c>
    </row>
    <row r="478" spans="2:6">
      <c r="B478" s="970">
        <v>39765</v>
      </c>
      <c r="C478" s="913">
        <v>59.83</v>
      </c>
      <c r="D478" s="923">
        <v>22.53</v>
      </c>
      <c r="E478" s="923">
        <v>21.734999999999999</v>
      </c>
      <c r="F478" s="923">
        <v>716.7</v>
      </c>
    </row>
    <row r="479" spans="2:6">
      <c r="B479" s="970">
        <v>39766</v>
      </c>
      <c r="C479" s="913">
        <v>66.31</v>
      </c>
      <c r="D479" s="923">
        <v>21.61</v>
      </c>
      <c r="E479" s="923">
        <v>21.465</v>
      </c>
      <c r="F479" s="923">
        <v>745.05</v>
      </c>
    </row>
    <row r="480" spans="2:6">
      <c r="B480" s="970">
        <v>39769</v>
      </c>
      <c r="C480" s="913">
        <v>69.150000000000006</v>
      </c>
      <c r="D480" s="923">
        <v>21.32</v>
      </c>
      <c r="E480" s="923">
        <v>20.81</v>
      </c>
      <c r="F480" s="923">
        <v>738.45</v>
      </c>
    </row>
    <row r="481" spans="2:6">
      <c r="B481" s="970">
        <v>39770</v>
      </c>
      <c r="C481" s="913">
        <v>67.64</v>
      </c>
      <c r="D481" s="923">
        <v>20.502500000000001</v>
      </c>
      <c r="E481" s="923">
        <v>19.835000000000001</v>
      </c>
      <c r="F481" s="923">
        <v>738.25</v>
      </c>
    </row>
    <row r="482" spans="2:6">
      <c r="B482" s="970">
        <v>39771</v>
      </c>
      <c r="C482" s="913">
        <v>74.260000000000005</v>
      </c>
      <c r="D482" s="923">
        <v>20.105</v>
      </c>
      <c r="E482" s="923">
        <v>19.36</v>
      </c>
      <c r="F482" s="923">
        <v>748.25</v>
      </c>
    </row>
    <row r="483" spans="2:6">
      <c r="B483" s="970">
        <v>39772</v>
      </c>
      <c r="C483" s="913">
        <v>80.86</v>
      </c>
      <c r="D483" s="923">
        <v>21.647500000000001</v>
      </c>
      <c r="E483" s="923">
        <v>19.98</v>
      </c>
      <c r="F483" s="923">
        <v>749.3</v>
      </c>
    </row>
    <row r="484" spans="2:6">
      <c r="B484" s="970">
        <v>39773</v>
      </c>
      <c r="C484" s="913">
        <v>72.67</v>
      </c>
      <c r="D484" s="923">
        <v>20.22</v>
      </c>
      <c r="E484" s="923">
        <v>20.672499999999999</v>
      </c>
      <c r="F484" s="923">
        <v>781.7</v>
      </c>
    </row>
    <row r="485" spans="2:6">
      <c r="B485" s="970">
        <v>39776</v>
      </c>
      <c r="C485" s="913">
        <v>64.7</v>
      </c>
      <c r="D485" s="923">
        <v>19.63</v>
      </c>
      <c r="E485" s="923">
        <v>20.672499999999999</v>
      </c>
      <c r="F485" s="923">
        <v>824.5</v>
      </c>
    </row>
    <row r="486" spans="2:6">
      <c r="B486" s="970">
        <v>39777</v>
      </c>
      <c r="C486" s="913">
        <v>60.9</v>
      </c>
      <c r="D486" s="923">
        <v>19.212499999999999</v>
      </c>
      <c r="E486" s="923">
        <v>21.414999999999999</v>
      </c>
      <c r="F486" s="923">
        <v>810.5</v>
      </c>
    </row>
    <row r="487" spans="2:6">
      <c r="B487" s="970">
        <v>39778</v>
      </c>
      <c r="C487" s="913">
        <v>54.92</v>
      </c>
      <c r="D487" s="923">
        <v>19.057500000000001</v>
      </c>
      <c r="E487" s="923">
        <v>21.605</v>
      </c>
      <c r="F487" s="923">
        <v>814.1</v>
      </c>
    </row>
    <row r="488" spans="2:6">
      <c r="B488" s="970">
        <v>39780</v>
      </c>
      <c r="C488" s="913">
        <v>55.28</v>
      </c>
      <c r="D488" s="923">
        <v>18.067499999999999</v>
      </c>
      <c r="E488" s="923">
        <v>21.125</v>
      </c>
      <c r="F488" s="923">
        <v>812.65</v>
      </c>
    </row>
    <row r="489" spans="2:6">
      <c r="B489" s="970">
        <v>39783</v>
      </c>
      <c r="C489" s="913">
        <v>68.510000000000005</v>
      </c>
      <c r="D489" s="923">
        <v>19.625</v>
      </c>
      <c r="E489" s="923">
        <v>22.2</v>
      </c>
      <c r="F489" s="923">
        <v>773.65</v>
      </c>
    </row>
    <row r="490" spans="2:6">
      <c r="B490" s="970">
        <v>39784</v>
      </c>
      <c r="C490" s="913">
        <v>62.98</v>
      </c>
      <c r="D490" s="923">
        <v>20.502500000000001</v>
      </c>
      <c r="E490" s="923">
        <v>22.33</v>
      </c>
      <c r="F490" s="923">
        <v>779.3</v>
      </c>
    </row>
    <row r="491" spans="2:6">
      <c r="B491" s="970">
        <v>39785</v>
      </c>
      <c r="C491" s="913">
        <v>60.72</v>
      </c>
      <c r="D491" s="923">
        <v>20.734999999999999</v>
      </c>
      <c r="E491" s="923">
        <v>21.925000000000001</v>
      </c>
      <c r="F491" s="923">
        <v>780.2</v>
      </c>
    </row>
    <row r="492" spans="2:6">
      <c r="B492" s="970">
        <v>39786</v>
      </c>
      <c r="C492" s="913">
        <v>63.64</v>
      </c>
      <c r="D492" s="923">
        <v>20.7775</v>
      </c>
      <c r="E492" s="923">
        <v>20.78</v>
      </c>
      <c r="F492" s="923">
        <v>772.75</v>
      </c>
    </row>
    <row r="493" spans="2:6">
      <c r="B493" s="970">
        <v>39787</v>
      </c>
      <c r="C493" s="913">
        <v>59.93</v>
      </c>
      <c r="D493" s="923">
        <v>20.545000000000002</v>
      </c>
      <c r="E493" s="923">
        <v>19.295000000000002</v>
      </c>
      <c r="F493" s="923">
        <v>748.1</v>
      </c>
    </row>
    <row r="494" spans="2:6">
      <c r="B494" s="970">
        <v>39790</v>
      </c>
      <c r="C494" s="913">
        <v>58.49</v>
      </c>
      <c r="D494" s="923">
        <v>19.572500000000002</v>
      </c>
      <c r="E494" s="923">
        <v>19.155000000000001</v>
      </c>
      <c r="F494" s="923">
        <v>773.5</v>
      </c>
    </row>
    <row r="495" spans="2:6">
      <c r="B495" s="970">
        <v>39791</v>
      </c>
      <c r="C495" s="913">
        <v>58.91</v>
      </c>
      <c r="D495" s="923">
        <v>19.094999999999999</v>
      </c>
      <c r="E495" s="923">
        <v>18.64</v>
      </c>
      <c r="F495" s="923">
        <v>768.8</v>
      </c>
    </row>
    <row r="496" spans="2:6">
      <c r="B496" s="970">
        <v>39792</v>
      </c>
      <c r="C496" s="913">
        <v>55.73</v>
      </c>
      <c r="D496" s="923">
        <v>18.282499999999999</v>
      </c>
      <c r="E496" s="923">
        <v>17.739999999999998</v>
      </c>
      <c r="F496" s="923">
        <v>805.4</v>
      </c>
    </row>
    <row r="497" spans="2:6">
      <c r="B497" s="970">
        <v>39793</v>
      </c>
      <c r="C497" s="913">
        <v>55.78</v>
      </c>
      <c r="D497" s="923">
        <v>18.3</v>
      </c>
      <c r="E497" s="923">
        <v>18.68</v>
      </c>
      <c r="F497" s="923">
        <v>825.5</v>
      </c>
    </row>
    <row r="498" spans="2:6">
      <c r="B498" s="970">
        <v>39794</v>
      </c>
      <c r="C498" s="913">
        <v>54.28</v>
      </c>
      <c r="D498" s="923">
        <v>20.017499999999998</v>
      </c>
      <c r="E498" s="923">
        <v>19.704999999999998</v>
      </c>
      <c r="F498" s="923">
        <v>823.9</v>
      </c>
    </row>
    <row r="499" spans="2:6">
      <c r="B499" s="970">
        <v>39797</v>
      </c>
      <c r="C499" s="913">
        <v>56.76</v>
      </c>
      <c r="D499" s="923">
        <v>19.922499999999999</v>
      </c>
      <c r="E499" s="923">
        <v>22.13</v>
      </c>
      <c r="F499" s="923">
        <v>837.7</v>
      </c>
    </row>
    <row r="500" spans="2:6">
      <c r="B500" s="970">
        <v>39798</v>
      </c>
      <c r="C500" s="913">
        <v>52.37</v>
      </c>
      <c r="D500" s="923">
        <v>20.432500000000001</v>
      </c>
      <c r="E500" s="923">
        <v>22.21</v>
      </c>
      <c r="F500" s="923">
        <v>836.65</v>
      </c>
    </row>
    <row r="501" spans="2:6">
      <c r="B501" s="970">
        <v>39799</v>
      </c>
      <c r="C501" s="913">
        <v>49.84</v>
      </c>
      <c r="D501" s="923">
        <v>21.1325</v>
      </c>
      <c r="E501" s="923">
        <v>24.51</v>
      </c>
      <c r="F501" s="923">
        <v>875.6</v>
      </c>
    </row>
    <row r="502" spans="2:6">
      <c r="B502" s="970">
        <v>39800</v>
      </c>
      <c r="C502" s="913">
        <v>47.34</v>
      </c>
      <c r="D502" s="923">
        <v>19.842500000000001</v>
      </c>
      <c r="E502" s="923">
        <v>24.6525</v>
      </c>
      <c r="F502" s="923">
        <v>849.7</v>
      </c>
    </row>
    <row r="503" spans="2:6">
      <c r="B503" s="970">
        <v>39801</v>
      </c>
      <c r="C503" s="913">
        <v>44.93</v>
      </c>
      <c r="D503" s="923">
        <v>19.072500000000002</v>
      </c>
      <c r="E503" s="923">
        <v>24.315000000000001</v>
      </c>
      <c r="F503" s="923">
        <v>838.65</v>
      </c>
    </row>
    <row r="504" spans="2:6">
      <c r="B504" s="970">
        <v>39804</v>
      </c>
      <c r="C504" s="913">
        <v>44.56</v>
      </c>
      <c r="D504" s="923">
        <v>18.225000000000001</v>
      </c>
      <c r="E504" s="923">
        <v>23.585000000000001</v>
      </c>
      <c r="F504" s="923">
        <v>846.8</v>
      </c>
    </row>
    <row r="505" spans="2:6">
      <c r="B505" s="970">
        <v>39805</v>
      </c>
      <c r="C505" s="913">
        <v>45.02</v>
      </c>
      <c r="D505" s="923">
        <v>17.88</v>
      </c>
      <c r="E505" s="923">
        <v>22.26</v>
      </c>
      <c r="F505" s="923">
        <v>840.2</v>
      </c>
    </row>
    <row r="506" spans="2:6">
      <c r="B506" s="970">
        <v>39806</v>
      </c>
      <c r="C506" s="913">
        <v>44.8</v>
      </c>
      <c r="D506" s="923">
        <v>17.635000000000002</v>
      </c>
      <c r="E506" s="923">
        <v>22.035</v>
      </c>
      <c r="F506" s="923">
        <v>838.25</v>
      </c>
    </row>
    <row r="507" spans="2:6">
      <c r="B507" s="970">
        <v>39808</v>
      </c>
      <c r="C507" s="913">
        <v>43.38</v>
      </c>
      <c r="D507" s="923">
        <v>17.594999999999999</v>
      </c>
      <c r="E507" s="923">
        <v>22.114999999999998</v>
      </c>
      <c r="F507" s="923">
        <v>838.25</v>
      </c>
    </row>
    <row r="508" spans="2:6">
      <c r="B508" s="970">
        <v>39811</v>
      </c>
      <c r="C508" s="913">
        <v>43.9</v>
      </c>
      <c r="D508" s="923">
        <v>17.664999999999999</v>
      </c>
      <c r="E508" s="923">
        <v>22.715</v>
      </c>
      <c r="F508" s="923">
        <v>880.05</v>
      </c>
    </row>
    <row r="509" spans="2:6">
      <c r="B509" s="970">
        <v>39812</v>
      </c>
      <c r="C509" s="913">
        <v>41.63</v>
      </c>
      <c r="D509" s="923">
        <v>17.772500000000001</v>
      </c>
      <c r="E509" s="923">
        <v>23.055</v>
      </c>
      <c r="F509" s="923">
        <v>871.45</v>
      </c>
    </row>
    <row r="510" spans="2:6">
      <c r="B510" s="970">
        <v>39813</v>
      </c>
      <c r="C510" s="913">
        <v>40</v>
      </c>
      <c r="D510" s="923">
        <v>17.752500000000001</v>
      </c>
      <c r="E510" s="923">
        <v>22.92</v>
      </c>
      <c r="F510" s="923">
        <v>862.2</v>
      </c>
    </row>
    <row r="511" spans="2:6">
      <c r="B511" s="970">
        <v>39815</v>
      </c>
      <c r="C511" s="913">
        <v>39.19</v>
      </c>
      <c r="D511" s="923">
        <v>17.852499999999999</v>
      </c>
      <c r="E511" s="923">
        <v>22.855</v>
      </c>
      <c r="F511" s="923">
        <v>877.35</v>
      </c>
    </row>
    <row r="512" spans="2:6">
      <c r="B512" s="970">
        <v>39818</v>
      </c>
      <c r="C512" s="913">
        <v>39.08</v>
      </c>
      <c r="D512" s="923">
        <v>17.5075</v>
      </c>
      <c r="E512" s="923">
        <v>23.197500000000002</v>
      </c>
      <c r="F512" s="923">
        <v>850.05</v>
      </c>
    </row>
    <row r="513" spans="2:6">
      <c r="B513" s="970">
        <v>39819</v>
      </c>
      <c r="C513" s="913">
        <v>38.56</v>
      </c>
      <c r="D513" s="923">
        <v>17.192499999999999</v>
      </c>
      <c r="E513" s="923">
        <v>22.547499999999999</v>
      </c>
      <c r="F513" s="923">
        <v>845.5</v>
      </c>
    </row>
    <row r="514" spans="2:6">
      <c r="B514" s="970">
        <v>39820</v>
      </c>
      <c r="C514" s="913">
        <v>43.39</v>
      </c>
      <c r="D514" s="923">
        <v>17.274999999999999</v>
      </c>
      <c r="E514" s="923">
        <v>22.067499999999999</v>
      </c>
      <c r="F514" s="923">
        <v>846.75</v>
      </c>
    </row>
    <row r="515" spans="2:6">
      <c r="B515" s="970">
        <v>39821</v>
      </c>
      <c r="C515" s="913">
        <v>42.56</v>
      </c>
      <c r="D515" s="923">
        <v>18.234999999999999</v>
      </c>
      <c r="E515" s="923">
        <v>21.454999999999998</v>
      </c>
      <c r="F515" s="923">
        <v>857.8</v>
      </c>
    </row>
    <row r="516" spans="2:6">
      <c r="B516" s="970">
        <v>39822</v>
      </c>
      <c r="C516" s="913">
        <v>42.82</v>
      </c>
      <c r="D516" s="923">
        <v>18.067499999999999</v>
      </c>
      <c r="E516" s="923">
        <v>20.725000000000001</v>
      </c>
      <c r="F516" s="923">
        <v>855.35</v>
      </c>
    </row>
    <row r="517" spans="2:6">
      <c r="B517" s="970">
        <v>39825</v>
      </c>
      <c r="C517" s="913">
        <v>45.84</v>
      </c>
      <c r="D517" s="923">
        <v>18.3675</v>
      </c>
      <c r="E517" s="923">
        <v>20.2075</v>
      </c>
      <c r="F517" s="923">
        <v>825.2</v>
      </c>
    </row>
    <row r="518" spans="2:6">
      <c r="B518" s="970">
        <v>39826</v>
      </c>
      <c r="C518" s="913">
        <v>43.27</v>
      </c>
      <c r="D518" s="923">
        <v>18.252500000000001</v>
      </c>
      <c r="E518" s="923">
        <v>20.502500000000001</v>
      </c>
      <c r="F518" s="923">
        <v>822.85</v>
      </c>
    </row>
    <row r="519" spans="2:6">
      <c r="B519" s="970">
        <v>39827</v>
      </c>
      <c r="C519" s="913">
        <v>49.14</v>
      </c>
      <c r="D519" s="923">
        <v>18.7225</v>
      </c>
      <c r="E519" s="923">
        <v>20.824999999999999</v>
      </c>
      <c r="F519" s="923">
        <v>812.05</v>
      </c>
    </row>
    <row r="520" spans="2:6">
      <c r="B520" s="970">
        <v>39828</v>
      </c>
      <c r="C520" s="913">
        <v>51</v>
      </c>
      <c r="D520" s="923">
        <v>19.122499999999999</v>
      </c>
      <c r="E520" s="923">
        <v>20.282499999999999</v>
      </c>
      <c r="F520" s="923">
        <v>810.2</v>
      </c>
    </row>
    <row r="521" spans="2:6">
      <c r="B521" s="970">
        <v>39829</v>
      </c>
      <c r="C521" s="913">
        <v>46.11</v>
      </c>
      <c r="D521" s="923">
        <v>18.487500000000001</v>
      </c>
      <c r="E521" s="923">
        <v>19.612500000000001</v>
      </c>
      <c r="F521" s="923">
        <v>834.5</v>
      </c>
    </row>
    <row r="522" spans="2:6">
      <c r="B522" s="970">
        <v>39833</v>
      </c>
      <c r="C522" s="913">
        <v>56.65</v>
      </c>
      <c r="D522" s="923">
        <v>19.25</v>
      </c>
      <c r="E522" s="923">
        <v>20.99</v>
      </c>
      <c r="F522" s="923">
        <v>862.1</v>
      </c>
    </row>
    <row r="523" spans="2:6">
      <c r="B523" s="970">
        <v>39834</v>
      </c>
      <c r="C523" s="913">
        <v>46.42</v>
      </c>
      <c r="D523" s="923">
        <v>21.405000000000001</v>
      </c>
      <c r="E523" s="923">
        <v>20.69</v>
      </c>
      <c r="F523" s="923">
        <v>849.6</v>
      </c>
    </row>
    <row r="524" spans="2:6">
      <c r="B524" s="970">
        <v>39835</v>
      </c>
      <c r="C524" s="913">
        <v>47.29</v>
      </c>
      <c r="D524" s="923">
        <v>21.114999999999998</v>
      </c>
      <c r="E524" s="923">
        <v>19.899999999999999</v>
      </c>
      <c r="F524" s="923">
        <v>857.25</v>
      </c>
    </row>
    <row r="525" spans="2:6">
      <c r="B525" s="970">
        <v>39836</v>
      </c>
      <c r="C525" s="913">
        <v>47.27</v>
      </c>
      <c r="D525" s="923">
        <v>21.1</v>
      </c>
      <c r="E525" s="923">
        <v>20.112500000000001</v>
      </c>
      <c r="F525" s="923">
        <v>887</v>
      </c>
    </row>
    <row r="526" spans="2:6">
      <c r="B526" s="970">
        <v>39839</v>
      </c>
      <c r="C526" s="913">
        <v>45.69</v>
      </c>
      <c r="D526" s="923">
        <v>21.06</v>
      </c>
      <c r="E526" s="923">
        <v>20.265000000000001</v>
      </c>
      <c r="F526" s="923">
        <v>905.1</v>
      </c>
    </row>
    <row r="527" spans="2:6">
      <c r="B527" s="970">
        <v>39840</v>
      </c>
      <c r="C527" s="913">
        <v>42.25</v>
      </c>
      <c r="D527" s="923">
        <v>21.32</v>
      </c>
      <c r="E527" s="923">
        <v>19.892499999999998</v>
      </c>
      <c r="F527" s="923">
        <v>900.05</v>
      </c>
    </row>
    <row r="528" spans="2:6">
      <c r="B528" s="970">
        <v>39841</v>
      </c>
      <c r="C528" s="913">
        <v>39.659999999999997</v>
      </c>
      <c r="D528" s="923">
        <v>20.2075</v>
      </c>
      <c r="E528" s="923">
        <v>19.565000000000001</v>
      </c>
      <c r="F528" s="923">
        <v>905.7</v>
      </c>
    </row>
    <row r="529" spans="2:6">
      <c r="B529" s="970">
        <v>39842</v>
      </c>
      <c r="C529" s="913">
        <v>42.63</v>
      </c>
      <c r="D529" s="923">
        <v>19.897500000000001</v>
      </c>
      <c r="E529" s="923">
        <v>19.454999999999998</v>
      </c>
      <c r="F529" s="923">
        <v>898.25</v>
      </c>
    </row>
    <row r="530" spans="2:6">
      <c r="B530" s="970">
        <v>39843</v>
      </c>
      <c r="C530" s="913">
        <v>44.84</v>
      </c>
      <c r="D530" s="923">
        <v>20.46</v>
      </c>
      <c r="E530" s="923">
        <v>19.605</v>
      </c>
      <c r="F530" s="923">
        <v>922.05</v>
      </c>
    </row>
    <row r="531" spans="2:6">
      <c r="B531" s="970">
        <v>39846</v>
      </c>
      <c r="C531" s="913">
        <v>45.52</v>
      </c>
      <c r="D531" s="923">
        <v>20.7225</v>
      </c>
      <c r="E531" s="923">
        <v>19.73</v>
      </c>
      <c r="F531" s="923">
        <v>915.55</v>
      </c>
    </row>
    <row r="532" spans="2:6">
      <c r="B532" s="970">
        <v>39847</v>
      </c>
      <c r="C532" s="913">
        <v>43.06</v>
      </c>
      <c r="D532" s="923">
        <v>20.53</v>
      </c>
      <c r="E532" s="923">
        <v>19.692499999999999</v>
      </c>
      <c r="F532" s="923">
        <v>906.8</v>
      </c>
    </row>
    <row r="533" spans="2:6">
      <c r="B533" s="970">
        <v>39848</v>
      </c>
      <c r="C533" s="913">
        <v>43.85</v>
      </c>
      <c r="D533" s="923">
        <v>20.145</v>
      </c>
      <c r="E533" s="923">
        <v>19.22</v>
      </c>
      <c r="F533" s="923">
        <v>905.65</v>
      </c>
    </row>
    <row r="534" spans="2:6">
      <c r="B534" s="970">
        <v>39849</v>
      </c>
      <c r="C534" s="913">
        <v>43.73</v>
      </c>
      <c r="D534" s="923">
        <v>18.4175</v>
      </c>
      <c r="E534" s="923">
        <v>18.7075</v>
      </c>
      <c r="F534" s="923">
        <v>917.45</v>
      </c>
    </row>
    <row r="535" spans="2:6">
      <c r="B535" s="970">
        <v>39850</v>
      </c>
      <c r="C535" s="913">
        <v>43.37</v>
      </c>
      <c r="D535" s="923">
        <v>17.4725</v>
      </c>
      <c r="E535" s="923">
        <v>18.114999999999998</v>
      </c>
      <c r="F535" s="923">
        <v>912.7</v>
      </c>
    </row>
    <row r="536" spans="2:6">
      <c r="B536" s="970">
        <v>39853</v>
      </c>
      <c r="C536" s="913">
        <v>43.64</v>
      </c>
      <c r="D536" s="923">
        <v>17.982500000000002</v>
      </c>
      <c r="E536" s="923">
        <v>18.079999999999998</v>
      </c>
      <c r="F536" s="923">
        <v>897.7</v>
      </c>
    </row>
    <row r="537" spans="2:6">
      <c r="B537" s="970">
        <v>39854</v>
      </c>
      <c r="C537" s="913">
        <v>46.67</v>
      </c>
      <c r="D537" s="923">
        <v>18.502500000000001</v>
      </c>
      <c r="E537" s="923">
        <v>18.7425</v>
      </c>
      <c r="F537" s="923">
        <v>912.7</v>
      </c>
    </row>
    <row r="538" spans="2:6">
      <c r="B538" s="970">
        <v>39855</v>
      </c>
      <c r="C538" s="913">
        <v>44.53</v>
      </c>
      <c r="D538" s="923">
        <v>18.445</v>
      </c>
      <c r="E538" s="923">
        <v>18.752500000000001</v>
      </c>
      <c r="F538" s="923">
        <v>942.3</v>
      </c>
    </row>
    <row r="539" spans="2:6">
      <c r="B539" s="970">
        <v>39856</v>
      </c>
      <c r="C539" s="913">
        <v>41.25</v>
      </c>
      <c r="D539" s="923">
        <v>18.212499999999999</v>
      </c>
      <c r="E539" s="923">
        <v>18.887499999999999</v>
      </c>
      <c r="F539" s="923">
        <v>944.1</v>
      </c>
    </row>
    <row r="540" spans="2:6">
      <c r="B540" s="970">
        <v>39857</v>
      </c>
      <c r="C540" s="913">
        <v>42.93</v>
      </c>
      <c r="D540" s="923">
        <v>17.4375</v>
      </c>
      <c r="E540" s="923">
        <v>18.442499999999999</v>
      </c>
      <c r="F540" s="923">
        <v>936.95</v>
      </c>
    </row>
    <row r="541" spans="2:6">
      <c r="B541" s="970">
        <v>39861</v>
      </c>
      <c r="C541" s="913">
        <v>48.66</v>
      </c>
      <c r="D541" s="923">
        <v>17.149999999999999</v>
      </c>
      <c r="E541" s="923">
        <v>19.512499999999999</v>
      </c>
      <c r="F541" s="923">
        <v>969.8</v>
      </c>
    </row>
    <row r="542" spans="2:6">
      <c r="B542" s="970">
        <v>39862</v>
      </c>
      <c r="C542" s="913">
        <v>48.46</v>
      </c>
      <c r="D542" s="923">
        <v>16.642499999999998</v>
      </c>
      <c r="E542" s="923">
        <v>19.225000000000001</v>
      </c>
      <c r="F542" s="923">
        <v>972.4</v>
      </c>
    </row>
    <row r="543" spans="2:6">
      <c r="B543" s="970">
        <v>39863</v>
      </c>
      <c r="C543" s="913">
        <v>47.08</v>
      </c>
      <c r="D543" s="923">
        <v>16.175000000000001</v>
      </c>
      <c r="E543" s="923">
        <v>18.510000000000002</v>
      </c>
      <c r="F543" s="923">
        <v>981.1</v>
      </c>
    </row>
    <row r="544" spans="2:6">
      <c r="B544" s="970">
        <v>39864</v>
      </c>
      <c r="C544" s="913">
        <v>49.3</v>
      </c>
      <c r="D544" s="923">
        <v>16.555</v>
      </c>
      <c r="E544" s="923">
        <v>18.66</v>
      </c>
      <c r="F544" s="923">
        <v>995.2</v>
      </c>
    </row>
    <row r="545" spans="2:6">
      <c r="B545" s="970">
        <v>39867</v>
      </c>
      <c r="C545" s="913">
        <v>52.62</v>
      </c>
      <c r="D545" s="923">
        <v>17.362500000000001</v>
      </c>
      <c r="E545" s="923">
        <v>18.982500000000002</v>
      </c>
      <c r="F545" s="923">
        <v>988.9</v>
      </c>
    </row>
    <row r="546" spans="2:6">
      <c r="B546" s="970">
        <v>39868</v>
      </c>
      <c r="C546" s="913">
        <v>45.49</v>
      </c>
      <c r="D546" s="923">
        <v>17.14</v>
      </c>
      <c r="E546" s="923">
        <v>18.797499999999999</v>
      </c>
      <c r="F546" s="923">
        <v>974.25</v>
      </c>
    </row>
    <row r="547" spans="2:6">
      <c r="B547" s="970">
        <v>39869</v>
      </c>
      <c r="C547" s="913">
        <v>44.67</v>
      </c>
      <c r="D547" s="923">
        <v>16.672499999999999</v>
      </c>
      <c r="E547" s="923">
        <v>18.342500000000001</v>
      </c>
      <c r="F547" s="923">
        <v>973.9</v>
      </c>
    </row>
    <row r="548" spans="2:6">
      <c r="B548" s="970">
        <v>39870</v>
      </c>
      <c r="C548" s="913">
        <v>44.66</v>
      </c>
      <c r="D548" s="923">
        <v>16.545000000000002</v>
      </c>
      <c r="E548" s="923">
        <v>17.762499999999999</v>
      </c>
      <c r="F548" s="923">
        <v>937.7</v>
      </c>
    </row>
    <row r="549" spans="2:6">
      <c r="B549" s="970">
        <v>39871</v>
      </c>
      <c r="C549" s="913">
        <v>46.35</v>
      </c>
      <c r="D549" s="923">
        <v>17.344999999999999</v>
      </c>
      <c r="E549" s="923">
        <v>17.767499999999998</v>
      </c>
      <c r="F549" s="923">
        <v>952</v>
      </c>
    </row>
    <row r="550" spans="2:6">
      <c r="B550" s="970">
        <v>39874</v>
      </c>
      <c r="C550" s="913">
        <v>52.65</v>
      </c>
      <c r="D550" s="923">
        <v>17.344999999999999</v>
      </c>
      <c r="E550" s="923">
        <v>17.602499999999999</v>
      </c>
      <c r="F550" s="923">
        <v>932.7</v>
      </c>
    </row>
    <row r="551" spans="2:6">
      <c r="B551" s="970">
        <v>39875</v>
      </c>
      <c r="C551" s="913">
        <v>50.93</v>
      </c>
      <c r="D551" s="923">
        <v>17.36</v>
      </c>
      <c r="E551" s="923">
        <v>17.32</v>
      </c>
      <c r="F551" s="923">
        <v>909.4</v>
      </c>
    </row>
    <row r="552" spans="2:6">
      <c r="B552" s="970">
        <v>39876</v>
      </c>
      <c r="C552" s="913">
        <v>47.56</v>
      </c>
      <c r="D552" s="923">
        <v>16.425000000000001</v>
      </c>
      <c r="E552" s="923">
        <v>16.887499999999999</v>
      </c>
      <c r="F552" s="923">
        <v>913.2</v>
      </c>
    </row>
    <row r="553" spans="2:6">
      <c r="B553" s="970">
        <v>39877</v>
      </c>
      <c r="C553" s="913">
        <v>50.17</v>
      </c>
      <c r="D553" s="923">
        <v>16.572500000000002</v>
      </c>
      <c r="E553" s="923">
        <v>16.8675</v>
      </c>
      <c r="F553" s="923">
        <v>913.15</v>
      </c>
    </row>
    <row r="554" spans="2:6">
      <c r="B554" s="970">
        <v>39878</v>
      </c>
      <c r="C554" s="913">
        <v>49.33</v>
      </c>
      <c r="D554" s="923">
        <v>17.197500000000002</v>
      </c>
      <c r="E554" s="923">
        <v>16.475000000000001</v>
      </c>
      <c r="F554" s="923">
        <v>942.6</v>
      </c>
    </row>
    <row r="555" spans="2:6">
      <c r="B555" s="970">
        <v>39881</v>
      </c>
      <c r="C555" s="913">
        <v>49.68</v>
      </c>
      <c r="D555" s="923">
        <v>16.807500000000001</v>
      </c>
      <c r="E555" s="923">
        <v>16.0825</v>
      </c>
      <c r="F555" s="923">
        <v>918.6</v>
      </c>
    </row>
    <row r="556" spans="2:6">
      <c r="B556" s="970">
        <v>39882</v>
      </c>
      <c r="C556" s="913">
        <v>44.37</v>
      </c>
      <c r="D556" s="923">
        <v>17.0425</v>
      </c>
      <c r="E556" s="923">
        <v>16.002500000000001</v>
      </c>
      <c r="F556" s="923">
        <v>894.2</v>
      </c>
    </row>
    <row r="557" spans="2:6">
      <c r="B557" s="970">
        <v>39883</v>
      </c>
      <c r="C557" s="913">
        <v>43.61</v>
      </c>
      <c r="D557" s="923">
        <v>17.285</v>
      </c>
      <c r="E557" s="923">
        <v>16.105</v>
      </c>
      <c r="F557" s="923">
        <v>908.6</v>
      </c>
    </row>
    <row r="558" spans="2:6">
      <c r="B558" s="970">
        <v>39884</v>
      </c>
      <c r="C558" s="913">
        <v>41.18</v>
      </c>
      <c r="D558" s="923">
        <v>17.795000000000002</v>
      </c>
      <c r="E558" s="923">
        <v>16.245000000000001</v>
      </c>
      <c r="F558" s="923">
        <v>925.2</v>
      </c>
    </row>
    <row r="559" spans="2:6">
      <c r="B559" s="970">
        <v>39885</v>
      </c>
      <c r="C559" s="913">
        <v>42.36</v>
      </c>
      <c r="D559" s="923">
        <v>17.36</v>
      </c>
      <c r="E559" s="923">
        <v>16.5</v>
      </c>
      <c r="F559" s="923">
        <v>932.2</v>
      </c>
    </row>
    <row r="560" spans="2:6">
      <c r="B560" s="970">
        <v>39888</v>
      </c>
      <c r="C560" s="913">
        <v>43.74</v>
      </c>
      <c r="D560" s="923">
        <v>17.335000000000001</v>
      </c>
      <c r="E560" s="923">
        <v>16.7075</v>
      </c>
      <c r="F560" s="923">
        <v>921.85</v>
      </c>
    </row>
    <row r="561" spans="2:6">
      <c r="B561" s="970">
        <v>39889</v>
      </c>
      <c r="C561" s="913">
        <v>40.799999999999997</v>
      </c>
      <c r="D561" s="923">
        <v>16.7075</v>
      </c>
      <c r="E561" s="923">
        <v>16.440000000000001</v>
      </c>
      <c r="F561" s="923">
        <v>917.95</v>
      </c>
    </row>
    <row r="562" spans="2:6">
      <c r="B562" s="970">
        <v>39890</v>
      </c>
      <c r="C562" s="913">
        <v>40.06</v>
      </c>
      <c r="D562" s="923">
        <v>17.135000000000002</v>
      </c>
      <c r="E562" s="923">
        <v>17.32</v>
      </c>
      <c r="F562" s="923">
        <v>891.45</v>
      </c>
    </row>
    <row r="563" spans="2:6">
      <c r="B563" s="970">
        <v>39891</v>
      </c>
      <c r="C563" s="913">
        <v>43.68</v>
      </c>
      <c r="D563" s="923">
        <v>18.829999999999998</v>
      </c>
      <c r="E563" s="923">
        <v>18.052499999999998</v>
      </c>
      <c r="F563" s="923">
        <v>954.8</v>
      </c>
    </row>
    <row r="564" spans="2:6">
      <c r="B564" s="970">
        <v>39892</v>
      </c>
      <c r="C564" s="913">
        <v>45.89</v>
      </c>
      <c r="D564" s="923">
        <v>17.715</v>
      </c>
      <c r="E564" s="923">
        <v>17.88</v>
      </c>
      <c r="F564" s="923">
        <v>953.7</v>
      </c>
    </row>
    <row r="565" spans="2:6">
      <c r="B565" s="970">
        <v>39895</v>
      </c>
      <c r="C565" s="913">
        <v>43.23</v>
      </c>
      <c r="D565" s="923">
        <v>17.225000000000001</v>
      </c>
      <c r="E565" s="923">
        <v>17.91</v>
      </c>
      <c r="F565" s="923">
        <v>949.8</v>
      </c>
    </row>
    <row r="566" spans="2:6">
      <c r="B566" s="970">
        <v>39896</v>
      </c>
      <c r="C566" s="913">
        <v>42.93</v>
      </c>
      <c r="D566" s="923">
        <v>16.302499999999998</v>
      </c>
      <c r="E566" s="923">
        <v>17.602499999999999</v>
      </c>
      <c r="F566" s="923">
        <v>923.5</v>
      </c>
    </row>
    <row r="567" spans="2:6">
      <c r="B567" s="970">
        <v>39897</v>
      </c>
      <c r="C567" s="913">
        <v>42.25</v>
      </c>
      <c r="D567" s="923">
        <v>16.71</v>
      </c>
      <c r="E567" s="923">
        <v>17.702500000000001</v>
      </c>
      <c r="F567" s="923">
        <v>929.5</v>
      </c>
    </row>
    <row r="568" spans="2:6">
      <c r="B568" s="970">
        <v>39898</v>
      </c>
      <c r="C568" s="913">
        <v>40.36</v>
      </c>
      <c r="D568" s="923">
        <v>16.592500000000001</v>
      </c>
      <c r="E568" s="923">
        <v>17.852499999999999</v>
      </c>
      <c r="F568" s="923">
        <v>940.8</v>
      </c>
    </row>
    <row r="569" spans="2:6">
      <c r="B569" s="970">
        <v>39899</v>
      </c>
      <c r="C569" s="913">
        <v>41.04</v>
      </c>
      <c r="D569" s="923">
        <v>16.622499999999999</v>
      </c>
      <c r="E569" s="923">
        <v>17.8325</v>
      </c>
      <c r="F569" s="923">
        <v>924.05</v>
      </c>
    </row>
    <row r="570" spans="2:6">
      <c r="B570" s="970">
        <v>39902</v>
      </c>
      <c r="C570" s="913">
        <v>45.54</v>
      </c>
      <c r="D570" s="923">
        <v>17.012499999999999</v>
      </c>
      <c r="E570" s="923">
        <v>18.085000000000001</v>
      </c>
      <c r="F570" s="923">
        <v>926.8</v>
      </c>
    </row>
    <row r="571" spans="2:6">
      <c r="B571" s="970">
        <v>39903</v>
      </c>
      <c r="C571" s="913">
        <v>44.14</v>
      </c>
      <c r="D571" s="923">
        <v>16.420000000000002</v>
      </c>
      <c r="E571" s="923">
        <v>17.9725</v>
      </c>
      <c r="F571" s="923">
        <v>916.1</v>
      </c>
    </row>
    <row r="572" spans="2:6">
      <c r="B572" s="970">
        <v>39904</v>
      </c>
      <c r="C572" s="913">
        <v>42.28</v>
      </c>
      <c r="D572" s="923">
        <v>16.445</v>
      </c>
      <c r="E572" s="923">
        <v>17.71</v>
      </c>
      <c r="F572" s="923">
        <v>923.2</v>
      </c>
    </row>
    <row r="573" spans="2:6">
      <c r="B573" s="970">
        <v>39905</v>
      </c>
      <c r="C573" s="913">
        <v>42.04</v>
      </c>
      <c r="D573" s="923">
        <v>16.352499999999999</v>
      </c>
      <c r="E573" s="923">
        <v>17.5425</v>
      </c>
      <c r="F573" s="923">
        <v>896</v>
      </c>
    </row>
    <row r="574" spans="2:6">
      <c r="B574" s="970">
        <v>39906</v>
      </c>
      <c r="C574" s="913">
        <v>39.700000000000003</v>
      </c>
      <c r="D574" s="923">
        <v>16.13</v>
      </c>
      <c r="E574" s="923">
        <v>16.545000000000002</v>
      </c>
      <c r="F574" s="923">
        <v>899.2</v>
      </c>
    </row>
    <row r="575" spans="2:6">
      <c r="B575" s="970">
        <v>39909</v>
      </c>
      <c r="C575" s="913">
        <v>40.93</v>
      </c>
      <c r="D575" s="923">
        <v>15.1325</v>
      </c>
      <c r="E575" s="923">
        <v>16.02</v>
      </c>
      <c r="F575" s="923">
        <v>870.35</v>
      </c>
    </row>
    <row r="576" spans="2:6">
      <c r="B576" s="970">
        <v>39910</v>
      </c>
      <c r="C576" s="913">
        <v>40.39</v>
      </c>
      <c r="D576" s="923">
        <v>14.95</v>
      </c>
      <c r="E576" s="923">
        <v>15.77</v>
      </c>
      <c r="F576" s="923">
        <v>880.9</v>
      </c>
    </row>
    <row r="577" spans="2:6">
      <c r="B577" s="970">
        <v>39911</v>
      </c>
      <c r="C577" s="913">
        <v>38.85</v>
      </c>
      <c r="D577" s="923">
        <v>15.255000000000001</v>
      </c>
      <c r="E577" s="923">
        <v>15.535</v>
      </c>
      <c r="F577" s="923">
        <v>886.2</v>
      </c>
    </row>
    <row r="578" spans="2:6">
      <c r="B578" s="970">
        <v>39912</v>
      </c>
      <c r="C578" s="913">
        <v>36.53</v>
      </c>
      <c r="D578" s="923">
        <v>15.125</v>
      </c>
      <c r="E578" s="923">
        <v>15.324999999999999</v>
      </c>
      <c r="F578" s="923">
        <v>879.2</v>
      </c>
    </row>
    <row r="579" spans="2:6">
      <c r="B579" s="970">
        <v>39916</v>
      </c>
      <c r="C579" s="913">
        <v>37.81</v>
      </c>
      <c r="D579" s="923">
        <v>14.97</v>
      </c>
      <c r="E579" s="923">
        <v>15.484999999999999</v>
      </c>
      <c r="F579" s="923">
        <v>879.2</v>
      </c>
    </row>
    <row r="580" spans="2:6">
      <c r="B580" s="970">
        <v>39917</v>
      </c>
      <c r="C580" s="913">
        <v>37.67</v>
      </c>
      <c r="D580" s="923">
        <v>15.2</v>
      </c>
      <c r="E580" s="923">
        <v>15.41</v>
      </c>
      <c r="F580" s="923">
        <v>888.65</v>
      </c>
    </row>
    <row r="581" spans="2:6">
      <c r="B581" s="970">
        <v>39918</v>
      </c>
      <c r="C581" s="913">
        <v>36.17</v>
      </c>
      <c r="D581" s="923">
        <v>14.9275</v>
      </c>
      <c r="E581" s="923">
        <v>14.895</v>
      </c>
      <c r="F581" s="923">
        <v>890.95</v>
      </c>
    </row>
    <row r="582" spans="2:6">
      <c r="B582" s="970">
        <v>39919</v>
      </c>
      <c r="C582" s="913">
        <v>35.79</v>
      </c>
      <c r="D582" s="923">
        <v>14.887499999999999</v>
      </c>
      <c r="E582" s="923">
        <v>14.255000000000001</v>
      </c>
      <c r="F582" s="923">
        <v>889.4</v>
      </c>
    </row>
    <row r="583" spans="2:6">
      <c r="B583" s="970">
        <v>39920</v>
      </c>
      <c r="C583" s="913">
        <v>33.94</v>
      </c>
      <c r="D583" s="923">
        <v>14.41</v>
      </c>
      <c r="E583" s="923">
        <v>14.13</v>
      </c>
      <c r="F583" s="923">
        <v>868.1</v>
      </c>
    </row>
    <row r="584" spans="2:6">
      <c r="B584" s="970">
        <v>39923</v>
      </c>
      <c r="C584" s="913">
        <v>39.18</v>
      </c>
      <c r="D584" s="923">
        <v>14.7225</v>
      </c>
      <c r="E584" s="923">
        <v>14.35</v>
      </c>
      <c r="F584" s="923">
        <v>884</v>
      </c>
    </row>
    <row r="585" spans="2:6">
      <c r="B585" s="970">
        <v>39924</v>
      </c>
      <c r="C585" s="913">
        <v>37.14</v>
      </c>
      <c r="D585" s="923">
        <v>14.57</v>
      </c>
      <c r="E585" s="923">
        <v>14.225</v>
      </c>
      <c r="F585" s="923">
        <v>882.15</v>
      </c>
    </row>
    <row r="586" spans="2:6">
      <c r="B586" s="970">
        <v>39925</v>
      </c>
      <c r="C586" s="913">
        <v>38.1</v>
      </c>
      <c r="D586" s="923">
        <v>14.505000000000001</v>
      </c>
      <c r="E586" s="923">
        <v>13.914999999999999</v>
      </c>
      <c r="F586" s="923">
        <v>885.95</v>
      </c>
    </row>
    <row r="587" spans="2:6">
      <c r="B587" s="970">
        <v>39926</v>
      </c>
      <c r="C587" s="913">
        <v>37.15</v>
      </c>
      <c r="D587" s="923">
        <v>14.34</v>
      </c>
      <c r="E587" s="923">
        <v>13.435</v>
      </c>
      <c r="F587" s="923">
        <v>906.5</v>
      </c>
    </row>
    <row r="588" spans="2:6">
      <c r="B588" s="970">
        <v>39927</v>
      </c>
      <c r="C588" s="913">
        <v>36.82</v>
      </c>
      <c r="D588" s="923">
        <v>14.994999999999999</v>
      </c>
      <c r="E588" s="923">
        <v>13.815</v>
      </c>
      <c r="F588" s="923">
        <v>910.1</v>
      </c>
    </row>
    <row r="589" spans="2:6">
      <c r="B589" s="970">
        <v>39930</v>
      </c>
      <c r="C589" s="913">
        <v>38.32</v>
      </c>
      <c r="D589" s="923">
        <v>14.9825</v>
      </c>
      <c r="E589" s="923">
        <v>13.675000000000001</v>
      </c>
      <c r="F589" s="923">
        <v>909.25</v>
      </c>
    </row>
    <row r="590" spans="2:6">
      <c r="B590" s="970">
        <v>39931</v>
      </c>
      <c r="C590" s="913">
        <v>37.950000000000003</v>
      </c>
      <c r="D590" s="923">
        <v>15.005000000000001</v>
      </c>
      <c r="E590" s="923">
        <v>13.545</v>
      </c>
      <c r="F590" s="923">
        <v>890.1</v>
      </c>
    </row>
    <row r="591" spans="2:6">
      <c r="B591" s="970">
        <v>39932</v>
      </c>
      <c r="C591" s="913">
        <v>36.08</v>
      </c>
      <c r="D591" s="923">
        <v>14.51</v>
      </c>
      <c r="E591" s="923">
        <v>13.942500000000001</v>
      </c>
      <c r="F591" s="923">
        <v>898</v>
      </c>
    </row>
    <row r="592" spans="2:6">
      <c r="B592" s="970">
        <v>39933</v>
      </c>
      <c r="C592" s="913">
        <v>36.5</v>
      </c>
      <c r="D592" s="923">
        <v>14.195</v>
      </c>
      <c r="E592" s="923">
        <v>13.744999999999999</v>
      </c>
      <c r="F592" s="923">
        <v>884</v>
      </c>
    </row>
    <row r="593" spans="2:6">
      <c r="B593" s="970">
        <v>39934</v>
      </c>
      <c r="C593" s="913">
        <v>35.299999999999997</v>
      </c>
      <c r="D593" s="923">
        <v>13.535</v>
      </c>
      <c r="E593" s="923">
        <v>13.762499999999999</v>
      </c>
      <c r="F593" s="923">
        <v>889.4</v>
      </c>
    </row>
    <row r="594" spans="2:6">
      <c r="B594" s="970">
        <v>39937</v>
      </c>
      <c r="C594" s="913">
        <v>34.53</v>
      </c>
      <c r="D594" s="923">
        <v>13.307499999999999</v>
      </c>
      <c r="E594" s="923">
        <v>13.91</v>
      </c>
      <c r="F594" s="923">
        <v>889.4</v>
      </c>
    </row>
    <row r="595" spans="2:6">
      <c r="B595" s="970">
        <v>39938</v>
      </c>
      <c r="C595" s="913">
        <v>33.36</v>
      </c>
      <c r="D595" s="923">
        <v>13.1675</v>
      </c>
      <c r="E595" s="923">
        <v>13.99</v>
      </c>
      <c r="F595" s="923">
        <v>904.3</v>
      </c>
    </row>
    <row r="596" spans="2:6">
      <c r="B596" s="970">
        <v>39939</v>
      </c>
      <c r="C596" s="913">
        <v>32.450000000000003</v>
      </c>
      <c r="D596" s="923">
        <v>13.21</v>
      </c>
      <c r="E596" s="923">
        <v>13.994999999999999</v>
      </c>
      <c r="F596" s="923">
        <v>908</v>
      </c>
    </row>
    <row r="597" spans="2:6">
      <c r="B597" s="970">
        <v>39940</v>
      </c>
      <c r="C597" s="913">
        <v>33.44</v>
      </c>
      <c r="D597" s="923">
        <v>12.91</v>
      </c>
      <c r="E597" s="923">
        <v>13.94</v>
      </c>
      <c r="F597" s="923">
        <v>913.8</v>
      </c>
    </row>
    <row r="598" spans="2:6">
      <c r="B598" s="970">
        <v>39941</v>
      </c>
      <c r="C598" s="913">
        <v>32.049999999999997</v>
      </c>
      <c r="D598" s="923">
        <v>12.365</v>
      </c>
      <c r="E598" s="923">
        <v>13.727499999999999</v>
      </c>
      <c r="F598" s="923">
        <v>911.1</v>
      </c>
    </row>
    <row r="599" spans="2:6">
      <c r="B599" s="970">
        <v>39944</v>
      </c>
      <c r="C599" s="913">
        <v>32.869999999999997</v>
      </c>
      <c r="D599" s="923">
        <v>12.9625</v>
      </c>
      <c r="E599" s="923">
        <v>13.977499999999999</v>
      </c>
      <c r="F599" s="923">
        <v>913</v>
      </c>
    </row>
    <row r="600" spans="2:6">
      <c r="B600" s="970">
        <v>39945</v>
      </c>
      <c r="C600" s="913">
        <v>31.8</v>
      </c>
      <c r="D600" s="923">
        <v>14.005000000000001</v>
      </c>
      <c r="E600" s="923">
        <v>14.2075</v>
      </c>
      <c r="F600" s="923">
        <v>920</v>
      </c>
    </row>
    <row r="601" spans="2:6">
      <c r="B601" s="970">
        <v>39946</v>
      </c>
      <c r="C601" s="913">
        <v>33.65</v>
      </c>
      <c r="D601" s="923">
        <v>14.32</v>
      </c>
      <c r="E601" s="923">
        <v>14.2875</v>
      </c>
      <c r="F601" s="923">
        <v>929.5</v>
      </c>
    </row>
    <row r="602" spans="2:6">
      <c r="B602" s="970">
        <v>39947</v>
      </c>
      <c r="C602" s="913">
        <v>31.37</v>
      </c>
      <c r="D602" s="923">
        <v>14.217499999999999</v>
      </c>
      <c r="E602" s="923">
        <v>14.057499999999999</v>
      </c>
      <c r="F602" s="923">
        <v>927.5</v>
      </c>
    </row>
    <row r="603" spans="2:6">
      <c r="B603" s="970">
        <v>39948</v>
      </c>
      <c r="C603" s="913">
        <v>33.119999999999997</v>
      </c>
      <c r="D603" s="923">
        <v>14.2675</v>
      </c>
      <c r="E603" s="923">
        <v>13.592499999999999</v>
      </c>
      <c r="F603" s="923">
        <v>931.5</v>
      </c>
    </row>
    <row r="604" spans="2:6">
      <c r="B604" s="970">
        <v>39951</v>
      </c>
      <c r="C604" s="913">
        <v>30.24</v>
      </c>
      <c r="D604" s="923">
        <v>14.0075</v>
      </c>
      <c r="E604" s="923">
        <v>13.295</v>
      </c>
      <c r="F604" s="923">
        <v>931.6</v>
      </c>
    </row>
    <row r="605" spans="2:6">
      <c r="B605" s="970">
        <v>39952</v>
      </c>
      <c r="C605" s="913">
        <v>28.8</v>
      </c>
      <c r="D605" s="923">
        <v>13.69</v>
      </c>
      <c r="E605" s="923">
        <v>13.352499999999999</v>
      </c>
      <c r="F605" s="923">
        <v>926.2</v>
      </c>
    </row>
    <row r="606" spans="2:6">
      <c r="B606" s="970">
        <v>39953</v>
      </c>
      <c r="C606" s="913">
        <v>29.03</v>
      </c>
      <c r="D606" s="923">
        <v>13.94</v>
      </c>
      <c r="E606" s="923">
        <v>13.5975</v>
      </c>
      <c r="F606" s="923">
        <v>938.5</v>
      </c>
    </row>
    <row r="607" spans="2:6">
      <c r="B607" s="970">
        <v>39954</v>
      </c>
      <c r="C607" s="913">
        <v>31.35</v>
      </c>
      <c r="D607" s="923">
        <v>14.395</v>
      </c>
      <c r="E607" s="923">
        <v>14.112500000000001</v>
      </c>
      <c r="F607" s="923">
        <v>943.8</v>
      </c>
    </row>
    <row r="608" spans="2:6">
      <c r="B608" s="970">
        <v>39955</v>
      </c>
      <c r="C608" s="913">
        <v>32.630000000000003</v>
      </c>
      <c r="D608" s="923">
        <v>15.1675</v>
      </c>
      <c r="E608" s="923">
        <v>15.1175</v>
      </c>
      <c r="F608" s="923">
        <v>957</v>
      </c>
    </row>
    <row r="609" spans="2:6">
      <c r="B609" s="970">
        <v>39959</v>
      </c>
      <c r="C609" s="913">
        <v>30.62</v>
      </c>
      <c r="D609" s="923">
        <v>14.9175</v>
      </c>
      <c r="E609" s="923">
        <v>14.9625</v>
      </c>
      <c r="F609" s="923">
        <v>958.8</v>
      </c>
    </row>
    <row r="610" spans="2:6">
      <c r="B610" s="970">
        <v>39960</v>
      </c>
      <c r="C610" s="913">
        <v>32.36</v>
      </c>
      <c r="D610" s="923">
        <v>14.795</v>
      </c>
      <c r="E610" s="923">
        <v>14.7525</v>
      </c>
      <c r="F610" s="923">
        <v>952.25</v>
      </c>
    </row>
    <row r="611" spans="2:6">
      <c r="B611" s="970">
        <v>39961</v>
      </c>
      <c r="C611" s="913">
        <v>31.67</v>
      </c>
      <c r="D611" s="923">
        <v>14.45</v>
      </c>
      <c r="E611" s="923">
        <v>14.76</v>
      </c>
      <c r="F611" s="923">
        <v>949.1</v>
      </c>
    </row>
    <row r="612" spans="2:6">
      <c r="B612" s="970">
        <v>39962</v>
      </c>
      <c r="C612" s="913">
        <v>28.92</v>
      </c>
      <c r="D612" s="923">
        <v>14.7075</v>
      </c>
      <c r="E612" s="923">
        <v>15.145</v>
      </c>
      <c r="F612" s="923">
        <v>959.8</v>
      </c>
    </row>
    <row r="613" spans="2:6">
      <c r="B613" s="970">
        <v>39965</v>
      </c>
      <c r="C613" s="913">
        <v>30.04</v>
      </c>
      <c r="D613" s="923">
        <v>15.012499999999999</v>
      </c>
      <c r="E613" s="923">
        <v>15.5</v>
      </c>
      <c r="F613" s="923">
        <v>978.7</v>
      </c>
    </row>
    <row r="614" spans="2:6">
      <c r="B614" s="970">
        <v>39966</v>
      </c>
      <c r="C614" s="913">
        <v>29.63</v>
      </c>
      <c r="D614" s="923">
        <v>15.2425</v>
      </c>
      <c r="E614" s="923">
        <v>15.755000000000001</v>
      </c>
      <c r="F614" s="923">
        <v>982</v>
      </c>
    </row>
    <row r="615" spans="2:6">
      <c r="B615" s="970">
        <v>39967</v>
      </c>
      <c r="C615" s="913">
        <v>31.02</v>
      </c>
      <c r="D615" s="923">
        <v>15.407500000000001</v>
      </c>
      <c r="E615" s="923">
        <v>16.035</v>
      </c>
      <c r="F615" s="923">
        <v>976.25</v>
      </c>
    </row>
    <row r="616" spans="2:6">
      <c r="B616" s="970">
        <v>39968</v>
      </c>
      <c r="C616" s="913">
        <v>30.18</v>
      </c>
      <c r="D616" s="923">
        <v>15.15</v>
      </c>
      <c r="E616" s="923">
        <v>15.56</v>
      </c>
      <c r="F616" s="923">
        <v>977</v>
      </c>
    </row>
    <row r="617" spans="2:6">
      <c r="B617" s="970">
        <v>39969</v>
      </c>
      <c r="C617" s="913">
        <v>29.62</v>
      </c>
      <c r="D617" s="923">
        <v>14.5525</v>
      </c>
      <c r="E617" s="923">
        <v>15.145</v>
      </c>
      <c r="F617" s="923">
        <v>980.1</v>
      </c>
    </row>
    <row r="618" spans="2:6">
      <c r="B618" s="970">
        <v>39972</v>
      </c>
      <c r="C618" s="913">
        <v>29.77</v>
      </c>
      <c r="D618" s="923">
        <v>14.855</v>
      </c>
      <c r="E618" s="923">
        <v>15.085000000000001</v>
      </c>
      <c r="F618" s="923">
        <v>956.3</v>
      </c>
    </row>
    <row r="619" spans="2:6">
      <c r="B619" s="970">
        <v>39973</v>
      </c>
      <c r="C619" s="913">
        <v>28.27</v>
      </c>
      <c r="D619" s="923">
        <v>15.18</v>
      </c>
      <c r="E619" s="923">
        <v>14.975</v>
      </c>
      <c r="F619" s="923">
        <v>951.05</v>
      </c>
    </row>
    <row r="620" spans="2:6">
      <c r="B620" s="970">
        <v>39974</v>
      </c>
      <c r="C620" s="913">
        <v>28.46</v>
      </c>
      <c r="D620" s="923">
        <v>14.935</v>
      </c>
      <c r="E620" s="923">
        <v>14.805</v>
      </c>
      <c r="F620" s="923">
        <v>954.75</v>
      </c>
    </row>
    <row r="621" spans="2:6">
      <c r="B621" s="970">
        <v>39975</v>
      </c>
      <c r="C621" s="913">
        <v>28.11</v>
      </c>
      <c r="D621" s="923">
        <v>14.932499999999999</v>
      </c>
      <c r="E621" s="923">
        <v>14.49</v>
      </c>
      <c r="F621" s="923">
        <v>954.65</v>
      </c>
    </row>
    <row r="622" spans="2:6">
      <c r="B622" s="970">
        <v>39976</v>
      </c>
      <c r="C622" s="913">
        <v>28.15</v>
      </c>
      <c r="D622" s="923">
        <v>14.33</v>
      </c>
      <c r="E622" s="923">
        <v>13.87</v>
      </c>
      <c r="F622" s="923">
        <v>942.5</v>
      </c>
    </row>
    <row r="623" spans="2:6">
      <c r="B623" s="970">
        <v>39979</v>
      </c>
      <c r="C623" s="913">
        <v>30.81</v>
      </c>
      <c r="D623" s="923">
        <v>14.175000000000001</v>
      </c>
      <c r="E623" s="923">
        <v>13.88</v>
      </c>
      <c r="F623" s="923">
        <v>938.9</v>
      </c>
    </row>
    <row r="624" spans="2:6">
      <c r="B624" s="970">
        <v>39980</v>
      </c>
      <c r="C624" s="913">
        <v>32.68</v>
      </c>
      <c r="D624" s="923">
        <v>14.5525</v>
      </c>
      <c r="E624" s="923">
        <v>14.03</v>
      </c>
      <c r="F624" s="923">
        <v>928.35</v>
      </c>
    </row>
    <row r="625" spans="2:6">
      <c r="B625" s="970">
        <v>39981</v>
      </c>
      <c r="C625" s="913">
        <v>31.54</v>
      </c>
      <c r="D625" s="923">
        <v>15.317500000000001</v>
      </c>
      <c r="E625" s="923">
        <v>13.9625</v>
      </c>
      <c r="F625" s="923">
        <v>936.5</v>
      </c>
    </row>
    <row r="626" spans="2:6">
      <c r="B626" s="970">
        <v>39982</v>
      </c>
      <c r="C626" s="913">
        <v>30.03</v>
      </c>
      <c r="D626" s="923">
        <v>15.045</v>
      </c>
      <c r="E626" s="923">
        <v>14.0975</v>
      </c>
      <c r="F626" s="923">
        <v>939.4</v>
      </c>
    </row>
    <row r="627" spans="2:6">
      <c r="B627" s="970">
        <v>39983</v>
      </c>
      <c r="C627" s="913">
        <v>27.99</v>
      </c>
      <c r="D627" s="923">
        <v>14.612500000000001</v>
      </c>
      <c r="E627" s="923">
        <v>13.6325</v>
      </c>
      <c r="F627" s="923">
        <v>933.25</v>
      </c>
    </row>
    <row r="628" spans="2:6">
      <c r="B628" s="970">
        <v>39986</v>
      </c>
      <c r="C628" s="913">
        <v>31.17</v>
      </c>
      <c r="D628" s="923">
        <v>15.112500000000001</v>
      </c>
      <c r="E628" s="923">
        <v>13.895</v>
      </c>
      <c r="F628" s="923">
        <v>934.3</v>
      </c>
    </row>
    <row r="629" spans="2:6">
      <c r="B629" s="970">
        <v>39987</v>
      </c>
      <c r="C629" s="913">
        <v>30.58</v>
      </c>
      <c r="D629" s="923">
        <v>15.63</v>
      </c>
      <c r="E629" s="923">
        <v>14.445</v>
      </c>
      <c r="F629" s="923">
        <v>922.5</v>
      </c>
    </row>
    <row r="630" spans="2:6">
      <c r="B630" s="970">
        <v>39988</v>
      </c>
      <c r="C630" s="913">
        <v>29.05</v>
      </c>
      <c r="D630" s="923">
        <v>15.442500000000001</v>
      </c>
      <c r="E630" s="923">
        <v>14.1325</v>
      </c>
      <c r="F630" s="923">
        <v>926.15</v>
      </c>
    </row>
    <row r="631" spans="2:6">
      <c r="B631" s="970">
        <v>39989</v>
      </c>
      <c r="C631" s="913">
        <v>26.36</v>
      </c>
      <c r="D631" s="923">
        <v>14.705</v>
      </c>
      <c r="E631" s="923">
        <v>13.7525</v>
      </c>
      <c r="F631" s="923">
        <v>937.5</v>
      </c>
    </row>
    <row r="632" spans="2:6">
      <c r="B632" s="970">
        <v>39990</v>
      </c>
      <c r="C632" s="913">
        <v>25.93</v>
      </c>
      <c r="D632" s="923">
        <v>14.64</v>
      </c>
      <c r="E632" s="923">
        <v>13.602499999999999</v>
      </c>
      <c r="F632" s="923">
        <v>939.15</v>
      </c>
    </row>
    <row r="633" spans="2:6">
      <c r="B633" s="970">
        <v>39993</v>
      </c>
      <c r="C633" s="913">
        <v>25.35</v>
      </c>
      <c r="D633" s="923">
        <v>14.324999999999999</v>
      </c>
      <c r="E633" s="923">
        <v>13.5275</v>
      </c>
      <c r="F633" s="923">
        <v>939.05</v>
      </c>
    </row>
    <row r="634" spans="2:6">
      <c r="B634" s="970">
        <v>39994</v>
      </c>
      <c r="C634" s="913">
        <v>26.35</v>
      </c>
      <c r="D634" s="923">
        <v>13.6775</v>
      </c>
      <c r="E634" s="923">
        <v>13.272500000000001</v>
      </c>
      <c r="F634" s="923">
        <v>938.05</v>
      </c>
    </row>
    <row r="635" spans="2:6">
      <c r="B635" s="970">
        <v>39995</v>
      </c>
      <c r="C635" s="913">
        <v>26.22</v>
      </c>
      <c r="D635" s="923">
        <v>13.2525</v>
      </c>
      <c r="E635" s="923">
        <v>13.327500000000001</v>
      </c>
      <c r="F635" s="923">
        <v>926.75</v>
      </c>
    </row>
    <row r="636" spans="2:6">
      <c r="B636" s="970">
        <v>39996</v>
      </c>
      <c r="C636" s="913">
        <v>27.95</v>
      </c>
      <c r="D636" s="923">
        <v>13.395</v>
      </c>
      <c r="E636" s="923">
        <v>13.074999999999999</v>
      </c>
      <c r="F636" s="923">
        <v>940.75</v>
      </c>
    </row>
    <row r="637" spans="2:6">
      <c r="B637" s="970">
        <v>40000</v>
      </c>
      <c r="C637" s="913">
        <v>29</v>
      </c>
      <c r="D637" s="923">
        <v>13.83</v>
      </c>
      <c r="E637" s="923">
        <v>12.98</v>
      </c>
      <c r="F637" s="923">
        <v>932.8</v>
      </c>
    </row>
    <row r="638" spans="2:6">
      <c r="B638" s="970">
        <v>40001</v>
      </c>
      <c r="C638" s="913">
        <v>30.85</v>
      </c>
      <c r="D638" s="923">
        <v>13.715</v>
      </c>
      <c r="E638" s="923">
        <v>12.852499999999999</v>
      </c>
      <c r="F638" s="923">
        <v>925</v>
      </c>
    </row>
    <row r="639" spans="2:6">
      <c r="B639" s="970">
        <v>40002</v>
      </c>
      <c r="C639" s="913">
        <v>31.3</v>
      </c>
      <c r="D639" s="923">
        <v>15.05</v>
      </c>
      <c r="E639" s="923">
        <v>13.2675</v>
      </c>
      <c r="F639" s="923">
        <v>924.3</v>
      </c>
    </row>
    <row r="640" spans="2:6">
      <c r="B640" s="970">
        <v>40003</v>
      </c>
      <c r="C640" s="913">
        <v>29.78</v>
      </c>
      <c r="D640" s="923">
        <v>15.045</v>
      </c>
      <c r="E640" s="923">
        <v>12.94</v>
      </c>
      <c r="F640" s="923">
        <v>914.75</v>
      </c>
    </row>
    <row r="641" spans="2:6">
      <c r="B641" s="970">
        <v>40004</v>
      </c>
      <c r="C641" s="913">
        <v>29.02</v>
      </c>
      <c r="D641" s="923">
        <v>15.31</v>
      </c>
      <c r="E641" s="923">
        <v>12.965</v>
      </c>
      <c r="F641" s="923">
        <v>912.45</v>
      </c>
    </row>
    <row r="642" spans="2:6">
      <c r="B642" s="970">
        <v>40007</v>
      </c>
      <c r="C642" s="913">
        <v>26.31</v>
      </c>
      <c r="D642" s="923">
        <v>15.45</v>
      </c>
      <c r="E642" s="923">
        <v>12.925000000000001</v>
      </c>
      <c r="F642" s="923">
        <v>913.15</v>
      </c>
    </row>
    <row r="643" spans="2:6">
      <c r="B643" s="970">
        <v>40008</v>
      </c>
      <c r="C643" s="913">
        <v>25.02</v>
      </c>
      <c r="D643" s="923">
        <v>14.9825</v>
      </c>
      <c r="E643" s="923">
        <v>12.62</v>
      </c>
      <c r="F643" s="923">
        <v>921</v>
      </c>
    </row>
    <row r="644" spans="2:6">
      <c r="B644" s="970">
        <v>40009</v>
      </c>
      <c r="C644" s="913">
        <v>25.89</v>
      </c>
      <c r="D644" s="923">
        <v>14.574999999999999</v>
      </c>
      <c r="E644" s="923">
        <v>12.59</v>
      </c>
      <c r="F644" s="923">
        <v>940.5</v>
      </c>
    </row>
    <row r="645" spans="2:6">
      <c r="B645" s="970">
        <v>40010</v>
      </c>
      <c r="C645" s="913">
        <v>25.42</v>
      </c>
      <c r="D645" s="923">
        <v>14.425000000000001</v>
      </c>
      <c r="E645" s="923">
        <v>12.6425</v>
      </c>
      <c r="F645" s="923">
        <v>935.5</v>
      </c>
    </row>
    <row r="646" spans="2:6">
      <c r="B646" s="970">
        <v>40011</v>
      </c>
      <c r="C646" s="913">
        <v>24.34</v>
      </c>
      <c r="D646" s="923">
        <v>14.53</v>
      </c>
      <c r="E646" s="923">
        <v>12.475</v>
      </c>
      <c r="F646" s="923">
        <v>938.25</v>
      </c>
    </row>
    <row r="647" spans="2:6">
      <c r="B647" s="970">
        <v>40014</v>
      </c>
      <c r="C647" s="913">
        <v>24.4</v>
      </c>
      <c r="D647" s="923">
        <v>14.38</v>
      </c>
      <c r="E647" s="923">
        <v>12.7125</v>
      </c>
      <c r="F647" s="923">
        <v>937</v>
      </c>
    </row>
    <row r="648" spans="2:6">
      <c r="B648" s="970">
        <v>40015</v>
      </c>
      <c r="C648" s="913">
        <v>23.87</v>
      </c>
      <c r="D648" s="923">
        <v>14.675000000000001</v>
      </c>
      <c r="E648" s="923">
        <v>12.935</v>
      </c>
      <c r="F648" s="923">
        <v>949</v>
      </c>
    </row>
    <row r="649" spans="2:6">
      <c r="B649" s="970">
        <v>40016</v>
      </c>
      <c r="C649" s="913">
        <v>23.47</v>
      </c>
      <c r="D649" s="923">
        <v>14.74</v>
      </c>
      <c r="E649" s="923">
        <v>12.815</v>
      </c>
      <c r="F649" s="923">
        <v>951.25</v>
      </c>
    </row>
    <row r="650" spans="2:6">
      <c r="B650" s="970">
        <v>40017</v>
      </c>
      <c r="C650" s="913">
        <v>23.43</v>
      </c>
      <c r="D650" s="923">
        <v>14.164999999999999</v>
      </c>
      <c r="E650" s="923">
        <v>12.755000000000001</v>
      </c>
      <c r="F650" s="923">
        <v>951.4</v>
      </c>
    </row>
    <row r="651" spans="2:6">
      <c r="B651" s="970">
        <v>40018</v>
      </c>
      <c r="C651" s="913">
        <v>23.09</v>
      </c>
      <c r="D651" s="923">
        <v>14.0025</v>
      </c>
      <c r="E651" s="923">
        <v>12.467499999999999</v>
      </c>
      <c r="F651" s="923">
        <v>948.15</v>
      </c>
    </row>
    <row r="652" spans="2:6">
      <c r="B652" s="970">
        <v>40021</v>
      </c>
      <c r="C652" s="913">
        <v>24.28</v>
      </c>
      <c r="D652" s="923">
        <v>13.775</v>
      </c>
      <c r="E652" s="923">
        <v>12.295</v>
      </c>
      <c r="F652" s="923">
        <v>951.35</v>
      </c>
    </row>
    <row r="653" spans="2:6">
      <c r="B653" s="970">
        <v>40022</v>
      </c>
      <c r="C653" s="913">
        <v>25.01</v>
      </c>
      <c r="D653" s="923">
        <v>13.98</v>
      </c>
      <c r="E653" s="923">
        <v>12.225</v>
      </c>
      <c r="F653" s="923">
        <v>953.65</v>
      </c>
    </row>
    <row r="654" spans="2:6">
      <c r="B654" s="970">
        <v>40023</v>
      </c>
      <c r="C654" s="913">
        <v>25.61</v>
      </c>
      <c r="D654" s="923">
        <v>14.08</v>
      </c>
      <c r="E654" s="923">
        <v>12.324999999999999</v>
      </c>
      <c r="F654" s="923">
        <v>937.65</v>
      </c>
    </row>
    <row r="655" spans="2:6">
      <c r="B655" s="970">
        <v>40024</v>
      </c>
      <c r="C655" s="913">
        <v>25.4</v>
      </c>
      <c r="D655" s="923">
        <v>13.88</v>
      </c>
      <c r="E655" s="923">
        <v>12.05</v>
      </c>
      <c r="F655" s="923">
        <v>930</v>
      </c>
    </row>
    <row r="656" spans="2:6">
      <c r="B656" s="970">
        <v>40025</v>
      </c>
      <c r="C656" s="913">
        <v>25.92</v>
      </c>
      <c r="D656" s="923">
        <v>13.9375</v>
      </c>
      <c r="E656" s="923">
        <v>11.9275</v>
      </c>
      <c r="F656" s="923">
        <v>934.3</v>
      </c>
    </row>
    <row r="657" spans="2:6">
      <c r="B657" s="970">
        <v>40028</v>
      </c>
      <c r="C657" s="913">
        <v>25.56</v>
      </c>
      <c r="D657" s="923">
        <v>14.085000000000001</v>
      </c>
      <c r="E657" s="923">
        <v>12.54</v>
      </c>
      <c r="F657" s="923">
        <v>954.9</v>
      </c>
    </row>
    <row r="658" spans="2:6">
      <c r="B658" s="970">
        <v>40029</v>
      </c>
      <c r="C658" s="913">
        <v>24.89</v>
      </c>
      <c r="D658" s="923">
        <v>14.18</v>
      </c>
      <c r="E658" s="923">
        <v>12.58</v>
      </c>
      <c r="F658" s="923">
        <v>964</v>
      </c>
    </row>
    <row r="659" spans="2:6">
      <c r="B659" s="970">
        <v>40030</v>
      </c>
      <c r="C659" s="913">
        <v>24.9</v>
      </c>
      <c r="D659" s="923">
        <v>14.31</v>
      </c>
      <c r="E659" s="923">
        <v>12.76</v>
      </c>
      <c r="F659" s="923">
        <v>963.25</v>
      </c>
    </row>
    <row r="660" spans="2:6">
      <c r="B660" s="970">
        <v>40031</v>
      </c>
      <c r="C660" s="913">
        <v>25.67</v>
      </c>
      <c r="D660" s="923">
        <v>14.342499999999999</v>
      </c>
      <c r="E660" s="923">
        <v>12.7475</v>
      </c>
      <c r="F660" s="923">
        <v>965</v>
      </c>
    </row>
    <row r="661" spans="2:6">
      <c r="B661" s="970">
        <v>40032</v>
      </c>
      <c r="C661" s="913">
        <v>24.76</v>
      </c>
      <c r="D661" s="923">
        <v>14.335000000000001</v>
      </c>
      <c r="E661" s="923">
        <v>12.494999999999999</v>
      </c>
      <c r="F661" s="923">
        <v>958.5</v>
      </c>
    </row>
    <row r="662" spans="2:6">
      <c r="B662" s="970">
        <v>40035</v>
      </c>
      <c r="C662" s="913">
        <v>24.99</v>
      </c>
      <c r="D662" s="923">
        <v>14.305</v>
      </c>
      <c r="E662" s="923">
        <v>12.4925</v>
      </c>
      <c r="F662" s="923">
        <v>954.5</v>
      </c>
    </row>
    <row r="663" spans="2:6">
      <c r="B663" s="970">
        <v>40036</v>
      </c>
      <c r="C663" s="913">
        <v>25.99</v>
      </c>
      <c r="D663" s="923">
        <v>14.585000000000001</v>
      </c>
      <c r="E663" s="923">
        <v>12.592499999999999</v>
      </c>
      <c r="F663" s="923">
        <v>943.75</v>
      </c>
    </row>
    <row r="664" spans="2:6">
      <c r="B664" s="970">
        <v>40037</v>
      </c>
      <c r="C664" s="913">
        <v>25.45</v>
      </c>
      <c r="D664" s="923">
        <v>14.824999999999999</v>
      </c>
      <c r="E664" s="923">
        <v>12.654999999999999</v>
      </c>
      <c r="F664" s="923">
        <v>948.25</v>
      </c>
    </row>
    <row r="665" spans="2:6">
      <c r="B665" s="970">
        <v>40038</v>
      </c>
      <c r="C665" s="913">
        <v>24.71</v>
      </c>
      <c r="D665" s="923">
        <v>14.475</v>
      </c>
      <c r="E665" s="923">
        <v>12.3575</v>
      </c>
      <c r="F665" s="923">
        <v>956.5</v>
      </c>
    </row>
    <row r="666" spans="2:6">
      <c r="B666" s="970">
        <v>40039</v>
      </c>
      <c r="C666" s="913">
        <v>24.27</v>
      </c>
      <c r="D666" s="923">
        <v>14.702500000000001</v>
      </c>
      <c r="E666" s="923">
        <v>11.98</v>
      </c>
      <c r="F666" s="923">
        <v>956</v>
      </c>
    </row>
    <row r="667" spans="2:6">
      <c r="B667" s="970">
        <v>40042</v>
      </c>
      <c r="C667" s="913">
        <v>27.89</v>
      </c>
      <c r="D667" s="923">
        <v>14.98</v>
      </c>
      <c r="E667" s="923">
        <v>12.32</v>
      </c>
      <c r="F667" s="923">
        <v>946.35</v>
      </c>
    </row>
    <row r="668" spans="2:6">
      <c r="B668" s="970">
        <v>40043</v>
      </c>
      <c r="C668" s="913">
        <v>26.18</v>
      </c>
      <c r="D668" s="923">
        <v>14.4375</v>
      </c>
      <c r="E668" s="923">
        <v>12.164999999999999</v>
      </c>
      <c r="F668" s="923">
        <v>935.3</v>
      </c>
    </row>
    <row r="669" spans="2:6">
      <c r="B669" s="970">
        <v>40044</v>
      </c>
      <c r="C669" s="913">
        <v>26.26</v>
      </c>
      <c r="D669" s="923">
        <v>14.61</v>
      </c>
      <c r="E669" s="923">
        <v>12.22</v>
      </c>
      <c r="F669" s="923">
        <v>943.5</v>
      </c>
    </row>
    <row r="670" spans="2:6">
      <c r="B670" s="970">
        <v>40045</v>
      </c>
      <c r="C670" s="913">
        <v>25.09</v>
      </c>
      <c r="D670" s="923">
        <v>14.045</v>
      </c>
      <c r="E670" s="923">
        <v>11.99</v>
      </c>
      <c r="F670" s="923">
        <v>941.25</v>
      </c>
    </row>
    <row r="671" spans="2:6">
      <c r="B671" s="970">
        <v>40046</v>
      </c>
      <c r="C671" s="913">
        <v>25.01</v>
      </c>
      <c r="D671" s="923">
        <v>14.06</v>
      </c>
      <c r="E671" s="923">
        <v>11.94</v>
      </c>
      <c r="F671" s="923">
        <v>954.5</v>
      </c>
    </row>
    <row r="672" spans="2:6">
      <c r="B672" s="970">
        <v>40049</v>
      </c>
      <c r="C672" s="913">
        <v>25.14</v>
      </c>
      <c r="D672" s="923">
        <v>13.69</v>
      </c>
      <c r="E672" s="923">
        <v>11.78</v>
      </c>
      <c r="F672" s="923">
        <v>954.15</v>
      </c>
    </row>
    <row r="673" spans="2:6">
      <c r="B673" s="970">
        <v>40050</v>
      </c>
      <c r="C673" s="913">
        <v>24.92</v>
      </c>
      <c r="D673" s="923">
        <v>13.852499999999999</v>
      </c>
      <c r="E673" s="923">
        <v>11.75</v>
      </c>
      <c r="F673" s="923">
        <v>942.9</v>
      </c>
    </row>
    <row r="674" spans="2:6">
      <c r="B674" s="970">
        <v>40051</v>
      </c>
      <c r="C674" s="913">
        <v>24.95</v>
      </c>
      <c r="D674" s="923">
        <v>13.78</v>
      </c>
      <c r="E674" s="923">
        <v>11.595000000000001</v>
      </c>
      <c r="F674" s="923">
        <v>945.05</v>
      </c>
    </row>
    <row r="675" spans="2:6">
      <c r="B675" s="970">
        <v>40052</v>
      </c>
      <c r="C675" s="913">
        <v>24.68</v>
      </c>
      <c r="D675" s="923">
        <v>14</v>
      </c>
      <c r="E675" s="923">
        <v>11.5525</v>
      </c>
      <c r="F675" s="923">
        <v>945.6</v>
      </c>
    </row>
    <row r="676" spans="2:6">
      <c r="B676" s="970">
        <v>40053</v>
      </c>
      <c r="C676" s="913">
        <v>24.76</v>
      </c>
      <c r="D676" s="923">
        <v>13.93</v>
      </c>
      <c r="E676" s="923">
        <v>11.585000000000001</v>
      </c>
      <c r="F676" s="923">
        <v>948.25</v>
      </c>
    </row>
    <row r="677" spans="2:6">
      <c r="B677" s="970">
        <v>40056</v>
      </c>
      <c r="C677" s="913">
        <v>26.01</v>
      </c>
      <c r="D677" s="923">
        <v>14.3</v>
      </c>
      <c r="E677" s="923">
        <v>11.512499999999999</v>
      </c>
      <c r="F677" s="923">
        <v>948.25</v>
      </c>
    </row>
    <row r="678" spans="2:6">
      <c r="B678" s="970">
        <v>40057</v>
      </c>
      <c r="C678" s="913">
        <v>29.15</v>
      </c>
      <c r="D678" s="923">
        <v>14.18</v>
      </c>
      <c r="E678" s="923">
        <v>11.615</v>
      </c>
      <c r="F678" s="923">
        <v>951.15</v>
      </c>
    </row>
    <row r="679" spans="2:6">
      <c r="B679" s="970">
        <v>40058</v>
      </c>
      <c r="C679" s="913">
        <v>28.9</v>
      </c>
      <c r="D679" s="923">
        <v>14.324999999999999</v>
      </c>
      <c r="E679" s="923">
        <v>11.9175</v>
      </c>
      <c r="F679" s="923">
        <v>958.35</v>
      </c>
    </row>
    <row r="680" spans="2:6">
      <c r="B680" s="970">
        <v>40059</v>
      </c>
      <c r="C680" s="913">
        <v>27.1</v>
      </c>
      <c r="D680" s="923">
        <v>14.324999999999999</v>
      </c>
      <c r="E680" s="923">
        <v>11.835000000000001</v>
      </c>
      <c r="F680" s="923">
        <v>978.1</v>
      </c>
    </row>
    <row r="681" spans="2:6">
      <c r="B681" s="970">
        <v>40060</v>
      </c>
      <c r="C681" s="913">
        <v>25.26</v>
      </c>
      <c r="D681" s="923">
        <v>13.785</v>
      </c>
      <c r="E681" s="923">
        <v>11.625</v>
      </c>
      <c r="F681" s="923">
        <v>991.6</v>
      </c>
    </row>
    <row r="682" spans="2:6">
      <c r="B682" s="970">
        <v>40064</v>
      </c>
      <c r="C682" s="913">
        <v>25.62</v>
      </c>
      <c r="D682" s="923">
        <v>13.525</v>
      </c>
      <c r="E682" s="923">
        <v>11.9</v>
      </c>
      <c r="F682" s="923">
        <v>995.85</v>
      </c>
    </row>
    <row r="683" spans="2:6">
      <c r="B683" s="970">
        <v>40065</v>
      </c>
      <c r="C683" s="913">
        <v>24.32</v>
      </c>
      <c r="D683" s="923">
        <v>13.585000000000001</v>
      </c>
      <c r="E683" s="923">
        <v>12.1325</v>
      </c>
      <c r="F683" s="923">
        <v>999.25</v>
      </c>
    </row>
    <row r="684" spans="2:6">
      <c r="B684" s="970">
        <v>40066</v>
      </c>
      <c r="C684" s="913">
        <v>23.55</v>
      </c>
      <c r="D684" s="923">
        <v>13.664999999999999</v>
      </c>
      <c r="E684" s="923">
        <v>11.9375</v>
      </c>
      <c r="F684" s="923">
        <v>992.65</v>
      </c>
    </row>
    <row r="685" spans="2:6">
      <c r="B685" s="970">
        <v>40067</v>
      </c>
      <c r="C685" s="913">
        <v>24.15</v>
      </c>
      <c r="D685" s="923">
        <v>14.31</v>
      </c>
      <c r="E685" s="923">
        <v>11.885</v>
      </c>
      <c r="F685" s="923">
        <v>996.5</v>
      </c>
    </row>
    <row r="686" spans="2:6">
      <c r="B686" s="970">
        <v>40070</v>
      </c>
      <c r="C686" s="913">
        <v>23.86</v>
      </c>
      <c r="D686" s="923">
        <v>14.17</v>
      </c>
      <c r="E686" s="923">
        <v>12.01</v>
      </c>
      <c r="F686" s="923">
        <v>1005.85</v>
      </c>
    </row>
    <row r="687" spans="2:6">
      <c r="B687" s="970">
        <v>40071</v>
      </c>
      <c r="C687" s="913">
        <v>23.42</v>
      </c>
      <c r="D687" s="923">
        <v>13.99</v>
      </c>
      <c r="E687" s="923">
        <v>11.695</v>
      </c>
      <c r="F687" s="923">
        <v>1001</v>
      </c>
    </row>
    <row r="688" spans="2:6">
      <c r="B688" s="970">
        <v>40072</v>
      </c>
      <c r="C688" s="913">
        <v>23.69</v>
      </c>
      <c r="D688" s="923">
        <v>14.1175</v>
      </c>
      <c r="E688" s="923">
        <v>11.755000000000001</v>
      </c>
      <c r="F688" s="923">
        <v>1006.9</v>
      </c>
    </row>
    <row r="689" spans="2:6">
      <c r="B689" s="970">
        <v>40073</v>
      </c>
      <c r="C689" s="913">
        <v>23.65</v>
      </c>
      <c r="D689" s="923">
        <v>13.99</v>
      </c>
      <c r="E689" s="923">
        <v>11.637499999999999</v>
      </c>
      <c r="F689" s="923">
        <v>1017.7</v>
      </c>
    </row>
    <row r="690" spans="2:6">
      <c r="B690" s="970">
        <v>40074</v>
      </c>
      <c r="C690" s="913">
        <v>23.92</v>
      </c>
      <c r="D690" s="923">
        <v>13.98</v>
      </c>
      <c r="E690" s="923">
        <v>11.4625</v>
      </c>
      <c r="F690" s="923">
        <v>1012</v>
      </c>
    </row>
    <row r="691" spans="2:6">
      <c r="B691" s="970">
        <v>40077</v>
      </c>
      <c r="C691" s="913">
        <v>24.06</v>
      </c>
      <c r="D691" s="923">
        <v>13.84</v>
      </c>
      <c r="E691" s="923">
        <v>11.234999999999999</v>
      </c>
      <c r="F691" s="923">
        <v>1007.15</v>
      </c>
    </row>
    <row r="692" spans="2:6">
      <c r="B692" s="970">
        <v>40078</v>
      </c>
      <c r="C692" s="913">
        <v>23.08</v>
      </c>
      <c r="D692" s="923">
        <v>13.83</v>
      </c>
      <c r="E692" s="923">
        <v>11.35</v>
      </c>
      <c r="F692" s="923">
        <v>1014.75</v>
      </c>
    </row>
    <row r="693" spans="2:6">
      <c r="B693" s="970">
        <v>40079</v>
      </c>
      <c r="C693" s="913">
        <v>23.49</v>
      </c>
      <c r="D693" s="923">
        <v>13.595000000000001</v>
      </c>
      <c r="E693" s="923">
        <v>10.96</v>
      </c>
      <c r="F693" s="923">
        <v>1011</v>
      </c>
    </row>
    <row r="694" spans="2:6">
      <c r="B694" s="970">
        <v>40080</v>
      </c>
      <c r="C694" s="913">
        <v>24.95</v>
      </c>
      <c r="D694" s="923">
        <v>13.5175</v>
      </c>
      <c r="E694" s="923">
        <v>10.8825</v>
      </c>
      <c r="F694" s="923">
        <v>997.25</v>
      </c>
    </row>
    <row r="695" spans="2:6">
      <c r="B695" s="970">
        <v>40081</v>
      </c>
      <c r="C695" s="913">
        <v>25.61</v>
      </c>
      <c r="D695" s="923">
        <v>13.925000000000001</v>
      </c>
      <c r="E695" s="923">
        <v>10.932499999999999</v>
      </c>
      <c r="F695" s="923">
        <v>994.75</v>
      </c>
    </row>
    <row r="696" spans="2:6">
      <c r="B696" s="970">
        <v>40084</v>
      </c>
      <c r="C696" s="913">
        <v>24.88</v>
      </c>
      <c r="D696" s="923">
        <v>14.5375</v>
      </c>
      <c r="E696" s="923">
        <v>11.035</v>
      </c>
      <c r="F696" s="923">
        <v>991.55</v>
      </c>
    </row>
    <row r="697" spans="2:6">
      <c r="B697" s="970">
        <v>40085</v>
      </c>
      <c r="C697" s="913">
        <v>25.19</v>
      </c>
      <c r="D697" s="923">
        <v>13.984999999999999</v>
      </c>
      <c r="E697" s="923">
        <v>11.295</v>
      </c>
      <c r="F697" s="923">
        <v>990.95</v>
      </c>
    </row>
    <row r="698" spans="2:6">
      <c r="B698" s="970">
        <v>40086</v>
      </c>
      <c r="C698" s="913">
        <v>25.61</v>
      </c>
      <c r="D698" s="923">
        <v>14.16</v>
      </c>
      <c r="E698" s="923">
        <v>11.0725</v>
      </c>
      <c r="F698" s="923">
        <v>1002</v>
      </c>
    </row>
    <row r="699" spans="2:6">
      <c r="B699" s="970">
        <v>40087</v>
      </c>
      <c r="C699" s="913">
        <v>28.27</v>
      </c>
      <c r="D699" s="923">
        <v>13.827500000000001</v>
      </c>
      <c r="E699" s="923">
        <v>10.98</v>
      </c>
      <c r="F699" s="923">
        <v>1007.7</v>
      </c>
    </row>
    <row r="700" spans="2:6">
      <c r="B700" s="970">
        <v>40088</v>
      </c>
      <c r="C700" s="913">
        <v>28.68</v>
      </c>
      <c r="D700" s="923">
        <v>13.93</v>
      </c>
      <c r="E700" s="923">
        <v>11.07</v>
      </c>
      <c r="F700" s="923">
        <v>1002</v>
      </c>
    </row>
    <row r="701" spans="2:6">
      <c r="B701" s="970">
        <v>40091</v>
      </c>
      <c r="C701" s="913">
        <v>26.84</v>
      </c>
      <c r="D701" s="923">
        <v>13.6325</v>
      </c>
      <c r="E701" s="923">
        <v>10.94</v>
      </c>
      <c r="F701" s="923">
        <v>1002.3</v>
      </c>
    </row>
    <row r="702" spans="2:6">
      <c r="B702" s="970">
        <v>40092</v>
      </c>
      <c r="C702" s="913">
        <v>25.7</v>
      </c>
      <c r="D702" s="923">
        <v>13.9</v>
      </c>
      <c r="E702" s="923">
        <v>10.92</v>
      </c>
      <c r="F702" s="923">
        <v>1017.65</v>
      </c>
    </row>
    <row r="703" spans="2:6">
      <c r="B703" s="970">
        <v>40093</v>
      </c>
      <c r="C703" s="913">
        <v>24.68</v>
      </c>
      <c r="D703" s="923">
        <v>14.154999999999999</v>
      </c>
      <c r="E703" s="923">
        <v>10.855</v>
      </c>
      <c r="F703" s="923">
        <v>1041.8499999999999</v>
      </c>
    </row>
    <row r="704" spans="2:6">
      <c r="B704" s="970">
        <v>40094</v>
      </c>
      <c r="C704" s="913">
        <v>24.18</v>
      </c>
      <c r="D704" s="923">
        <v>14.2</v>
      </c>
      <c r="E704" s="923">
        <v>10.795</v>
      </c>
      <c r="F704" s="923">
        <v>1055.5</v>
      </c>
    </row>
    <row r="705" spans="2:6">
      <c r="B705" s="970">
        <v>40095</v>
      </c>
      <c r="C705" s="913">
        <v>23.12</v>
      </c>
      <c r="D705" s="923">
        <v>13.765000000000001</v>
      </c>
      <c r="E705" s="923">
        <v>10.91</v>
      </c>
      <c r="F705" s="923">
        <v>1055</v>
      </c>
    </row>
    <row r="706" spans="2:6">
      <c r="B706" s="970">
        <v>40098</v>
      </c>
      <c r="C706" s="913">
        <v>23.01</v>
      </c>
      <c r="D706" s="923">
        <v>13.77</v>
      </c>
      <c r="E706" s="923">
        <v>11.077500000000001</v>
      </c>
      <c r="F706" s="923">
        <v>1049.25</v>
      </c>
    </row>
    <row r="707" spans="2:6">
      <c r="B707" s="970">
        <v>40099</v>
      </c>
      <c r="C707" s="913">
        <v>22.99</v>
      </c>
      <c r="D707" s="923">
        <v>13.73</v>
      </c>
      <c r="E707" s="923">
        <v>11.505000000000001</v>
      </c>
      <c r="F707" s="923">
        <v>1056.25</v>
      </c>
    </row>
    <row r="708" spans="2:6">
      <c r="B708" s="970">
        <v>40100</v>
      </c>
      <c r="C708" s="913">
        <v>22.86</v>
      </c>
      <c r="D708" s="923">
        <v>13.92</v>
      </c>
      <c r="E708" s="923">
        <v>12.387499999999999</v>
      </c>
      <c r="F708" s="923">
        <v>1064.3499999999999</v>
      </c>
    </row>
    <row r="709" spans="2:6">
      <c r="B709" s="970">
        <v>40101</v>
      </c>
      <c r="C709" s="913">
        <v>21.72</v>
      </c>
      <c r="D709" s="923">
        <v>13.9</v>
      </c>
      <c r="E709" s="923">
        <v>11.94</v>
      </c>
      <c r="F709" s="923">
        <v>1057.75</v>
      </c>
    </row>
    <row r="710" spans="2:6">
      <c r="B710" s="970">
        <v>40102</v>
      </c>
      <c r="C710" s="913">
        <v>21.43</v>
      </c>
      <c r="D710" s="923">
        <v>13.875</v>
      </c>
      <c r="E710" s="923">
        <v>11.79</v>
      </c>
      <c r="F710" s="923">
        <v>1055</v>
      </c>
    </row>
    <row r="711" spans="2:6">
      <c r="B711" s="970">
        <v>40105</v>
      </c>
      <c r="C711" s="913">
        <v>21.49</v>
      </c>
      <c r="D711" s="923">
        <v>13.96</v>
      </c>
      <c r="E711" s="923">
        <v>11.86</v>
      </c>
      <c r="F711" s="923">
        <v>1055</v>
      </c>
    </row>
    <row r="712" spans="2:6">
      <c r="B712" s="970">
        <v>40106</v>
      </c>
      <c r="C712" s="913">
        <v>20.9</v>
      </c>
      <c r="D712" s="923">
        <v>14.015000000000001</v>
      </c>
      <c r="E712" s="923">
        <v>11.71</v>
      </c>
      <c r="F712" s="923">
        <v>1063.7</v>
      </c>
    </row>
    <row r="713" spans="2:6">
      <c r="B713" s="970">
        <v>40107</v>
      </c>
      <c r="C713" s="913">
        <v>22.22</v>
      </c>
      <c r="D713" s="923">
        <v>13.81</v>
      </c>
      <c r="E713" s="923">
        <v>11.4625</v>
      </c>
      <c r="F713" s="923">
        <v>1059.25</v>
      </c>
    </row>
    <row r="714" spans="2:6">
      <c r="B714" s="970">
        <v>40108</v>
      </c>
      <c r="C714" s="913">
        <v>20.69</v>
      </c>
      <c r="D714" s="923">
        <v>13.705</v>
      </c>
      <c r="E714" s="923">
        <v>11.43</v>
      </c>
      <c r="F714" s="923">
        <v>1054.75</v>
      </c>
    </row>
    <row r="715" spans="2:6">
      <c r="B715" s="970">
        <v>40109</v>
      </c>
      <c r="C715" s="913">
        <v>22.27</v>
      </c>
      <c r="D715" s="923">
        <v>13.365</v>
      </c>
      <c r="E715" s="923">
        <v>11.24</v>
      </c>
      <c r="F715" s="923">
        <v>1054.25</v>
      </c>
    </row>
    <row r="716" spans="2:6">
      <c r="B716" s="970">
        <v>40112</v>
      </c>
      <c r="C716" s="913">
        <v>24.31</v>
      </c>
      <c r="D716" s="923">
        <v>13.494999999999999</v>
      </c>
      <c r="E716" s="923">
        <v>11.282500000000001</v>
      </c>
      <c r="F716" s="923">
        <v>1054.95</v>
      </c>
    </row>
    <row r="717" spans="2:6">
      <c r="B717" s="970">
        <v>40113</v>
      </c>
      <c r="C717" s="913">
        <v>24.83</v>
      </c>
      <c r="D717" s="923">
        <v>13.515000000000001</v>
      </c>
      <c r="E717" s="923">
        <v>11.63</v>
      </c>
      <c r="F717" s="923">
        <v>1036.25</v>
      </c>
    </row>
    <row r="718" spans="2:6">
      <c r="B718" s="970">
        <v>40114</v>
      </c>
      <c r="C718" s="913">
        <v>27.91</v>
      </c>
      <c r="D718" s="923">
        <v>13.984999999999999</v>
      </c>
      <c r="E718" s="923">
        <v>12.01</v>
      </c>
      <c r="F718" s="923">
        <v>1039.8</v>
      </c>
    </row>
    <row r="719" spans="2:6">
      <c r="B719" s="970">
        <v>40115</v>
      </c>
      <c r="C719" s="913">
        <v>24.76</v>
      </c>
      <c r="D719" s="923">
        <v>13.945</v>
      </c>
      <c r="E719" s="923">
        <v>12.057499999999999</v>
      </c>
      <c r="F719" s="923">
        <v>1045.5</v>
      </c>
    </row>
    <row r="720" spans="2:6">
      <c r="B720" s="970">
        <v>40116</v>
      </c>
      <c r="C720" s="913">
        <v>30.69</v>
      </c>
      <c r="D720" s="923">
        <v>13.7875</v>
      </c>
      <c r="E720" s="923">
        <v>12.2</v>
      </c>
      <c r="F720" s="923">
        <v>1046</v>
      </c>
    </row>
    <row r="721" spans="2:6">
      <c r="B721" s="970">
        <v>40119</v>
      </c>
      <c r="C721" s="913">
        <v>29.78</v>
      </c>
      <c r="D721" s="923">
        <v>14.0375</v>
      </c>
      <c r="E721" s="923">
        <v>12.4725</v>
      </c>
      <c r="F721" s="923">
        <v>1044.9000000000001</v>
      </c>
    </row>
    <row r="722" spans="2:6">
      <c r="B722" s="970">
        <v>40120</v>
      </c>
      <c r="C722" s="913">
        <v>28.81</v>
      </c>
      <c r="D722" s="923">
        <v>14.315</v>
      </c>
      <c r="E722" s="923">
        <v>13.4275</v>
      </c>
      <c r="F722" s="923">
        <v>1059.55</v>
      </c>
    </row>
    <row r="723" spans="2:6">
      <c r="B723" s="970">
        <v>40121</v>
      </c>
      <c r="C723" s="913">
        <v>27.72</v>
      </c>
      <c r="D723" s="923">
        <v>14.125</v>
      </c>
      <c r="E723" s="923">
        <v>12.775</v>
      </c>
      <c r="F723" s="923">
        <v>1093.5</v>
      </c>
    </row>
    <row r="724" spans="2:6">
      <c r="B724" s="970">
        <v>40122</v>
      </c>
      <c r="C724" s="913">
        <v>25.43</v>
      </c>
      <c r="D724" s="923">
        <v>13.8775</v>
      </c>
      <c r="E724" s="923">
        <v>12.205</v>
      </c>
      <c r="F724" s="923">
        <v>1093</v>
      </c>
    </row>
    <row r="725" spans="2:6">
      <c r="B725" s="970">
        <v>40123</v>
      </c>
      <c r="C725" s="913">
        <v>24.19</v>
      </c>
      <c r="D725" s="923">
        <v>13.52</v>
      </c>
      <c r="E725" s="923">
        <v>11.9025</v>
      </c>
      <c r="F725" s="923">
        <v>1089.95</v>
      </c>
    </row>
    <row r="726" spans="2:6">
      <c r="B726" s="970">
        <v>40126</v>
      </c>
      <c r="C726" s="913">
        <v>23.15</v>
      </c>
      <c r="D726" s="923">
        <v>13.31</v>
      </c>
      <c r="E726" s="923">
        <v>12.005000000000001</v>
      </c>
      <c r="F726" s="923">
        <v>1097.8</v>
      </c>
    </row>
    <row r="727" spans="2:6">
      <c r="B727" s="970">
        <v>40127</v>
      </c>
      <c r="C727" s="913">
        <v>22.84</v>
      </c>
      <c r="D727" s="923">
        <v>13.06</v>
      </c>
      <c r="E727" s="923">
        <v>11.977499999999999</v>
      </c>
      <c r="F727" s="923">
        <v>1101.75</v>
      </c>
    </row>
    <row r="728" spans="2:6">
      <c r="B728" s="970">
        <v>40128</v>
      </c>
      <c r="C728" s="913">
        <v>23.04</v>
      </c>
      <c r="D728" s="923">
        <v>13.04</v>
      </c>
      <c r="E728" s="923">
        <v>11.875</v>
      </c>
      <c r="F728" s="923">
        <v>1105.7</v>
      </c>
    </row>
    <row r="729" spans="2:6">
      <c r="B729" s="970">
        <v>40129</v>
      </c>
      <c r="C729" s="913">
        <v>24.24</v>
      </c>
      <c r="D729" s="923">
        <v>12.705</v>
      </c>
      <c r="E729" s="923">
        <v>12.217499999999999</v>
      </c>
      <c r="F729" s="923">
        <v>1117.8499999999999</v>
      </c>
    </row>
    <row r="730" spans="2:6">
      <c r="B730" s="970">
        <v>40130</v>
      </c>
      <c r="C730" s="913">
        <v>23.36</v>
      </c>
      <c r="D730" s="923">
        <v>12.55</v>
      </c>
      <c r="E730" s="923">
        <v>11.865</v>
      </c>
      <c r="F730" s="923">
        <v>1104</v>
      </c>
    </row>
    <row r="731" spans="2:6">
      <c r="B731" s="970">
        <v>40133</v>
      </c>
      <c r="C731" s="913">
        <v>22.89</v>
      </c>
      <c r="D731" s="923">
        <v>12.54</v>
      </c>
      <c r="E731" s="923">
        <v>11.647500000000001</v>
      </c>
      <c r="F731" s="923">
        <v>1118.9000000000001</v>
      </c>
    </row>
    <row r="732" spans="2:6">
      <c r="B732" s="970">
        <v>40134</v>
      </c>
      <c r="C732" s="913">
        <v>22.41</v>
      </c>
      <c r="D732" s="923">
        <v>12.535</v>
      </c>
      <c r="E732" s="923">
        <v>11.805</v>
      </c>
      <c r="F732" s="923">
        <v>1139.5</v>
      </c>
    </row>
    <row r="733" spans="2:6">
      <c r="B733" s="970">
        <v>40135</v>
      </c>
      <c r="C733" s="913">
        <v>21.63</v>
      </c>
      <c r="D733" s="923">
        <v>12.2775</v>
      </c>
      <c r="E733" s="923">
        <v>11.9375</v>
      </c>
      <c r="F733" s="923">
        <v>1141.9000000000001</v>
      </c>
    </row>
    <row r="734" spans="2:6">
      <c r="B734" s="970">
        <v>40136</v>
      </c>
      <c r="C734" s="913">
        <v>22.63</v>
      </c>
      <c r="D734" s="923">
        <v>12.185</v>
      </c>
      <c r="E734" s="923">
        <v>12.4175</v>
      </c>
      <c r="F734" s="923">
        <v>1135.75</v>
      </c>
    </row>
    <row r="735" spans="2:6">
      <c r="B735" s="970">
        <v>40137</v>
      </c>
      <c r="C735" s="913">
        <v>22.19</v>
      </c>
      <c r="D735" s="923">
        <v>12.324999999999999</v>
      </c>
      <c r="E735" s="923">
        <v>12.494999999999999</v>
      </c>
      <c r="F735" s="923">
        <v>1142.25</v>
      </c>
    </row>
    <row r="736" spans="2:6">
      <c r="B736" s="970">
        <v>40140</v>
      </c>
      <c r="C736" s="913">
        <v>21.16</v>
      </c>
      <c r="D736" s="923">
        <v>12.202500000000001</v>
      </c>
      <c r="E736" s="923">
        <v>12.237500000000001</v>
      </c>
      <c r="F736" s="923">
        <v>1170.1500000000001</v>
      </c>
    </row>
    <row r="737" spans="2:6">
      <c r="B737" s="970">
        <v>40141</v>
      </c>
      <c r="C737" s="913">
        <v>20.47</v>
      </c>
      <c r="D737" s="923">
        <v>12.244999999999999</v>
      </c>
      <c r="E737" s="923">
        <v>12.215</v>
      </c>
      <c r="F737" s="923">
        <v>1165.95</v>
      </c>
    </row>
    <row r="738" spans="2:6">
      <c r="B738" s="970">
        <v>40142</v>
      </c>
      <c r="C738" s="913">
        <v>20.48</v>
      </c>
      <c r="D738" s="923">
        <v>12.78</v>
      </c>
      <c r="E738" s="923">
        <v>12.234999999999999</v>
      </c>
      <c r="F738" s="923">
        <v>1169.5</v>
      </c>
    </row>
    <row r="739" spans="2:6">
      <c r="B739" s="970">
        <v>40144</v>
      </c>
      <c r="C739" s="913">
        <v>24.74</v>
      </c>
      <c r="D739" s="923">
        <v>14.512499999999999</v>
      </c>
      <c r="E739" s="923">
        <v>13.1175</v>
      </c>
      <c r="F739" s="923">
        <v>1177.5</v>
      </c>
    </row>
    <row r="740" spans="2:6">
      <c r="B740" s="970">
        <v>40147</v>
      </c>
      <c r="C740" s="913">
        <v>24.51</v>
      </c>
      <c r="D740" s="923">
        <v>14.365</v>
      </c>
      <c r="E740" s="923">
        <v>13.04</v>
      </c>
      <c r="F740" s="923">
        <v>1177.7</v>
      </c>
    </row>
    <row r="741" spans="2:6">
      <c r="B741" s="970">
        <v>40148</v>
      </c>
      <c r="C741" s="913">
        <v>21.92</v>
      </c>
      <c r="D741" s="923">
        <v>13.765000000000001</v>
      </c>
      <c r="E741" s="923">
        <v>12.375</v>
      </c>
      <c r="F741" s="923">
        <v>1179.5</v>
      </c>
    </row>
    <row r="742" spans="2:6">
      <c r="B742" s="970">
        <v>40149</v>
      </c>
      <c r="C742" s="913">
        <v>21.12</v>
      </c>
      <c r="D742" s="923">
        <v>13.41</v>
      </c>
      <c r="E742" s="923">
        <v>12.047499999999999</v>
      </c>
      <c r="F742" s="923">
        <v>1210</v>
      </c>
    </row>
    <row r="743" spans="2:6">
      <c r="B743" s="970">
        <v>40150</v>
      </c>
      <c r="C743" s="913">
        <v>22.46</v>
      </c>
      <c r="D743" s="923">
        <v>13.425000000000001</v>
      </c>
      <c r="E743" s="923">
        <v>11.887499999999999</v>
      </c>
      <c r="F743" s="923">
        <v>1212</v>
      </c>
    </row>
    <row r="744" spans="2:6">
      <c r="B744" s="970">
        <v>40151</v>
      </c>
      <c r="C744" s="913">
        <v>21.25</v>
      </c>
      <c r="D744" s="923">
        <v>13.515000000000001</v>
      </c>
      <c r="E744" s="923">
        <v>11.9025</v>
      </c>
      <c r="F744" s="923">
        <v>1207.5</v>
      </c>
    </row>
    <row r="745" spans="2:6">
      <c r="B745" s="970">
        <v>40154</v>
      </c>
      <c r="C745" s="913">
        <v>22.1</v>
      </c>
      <c r="D745" s="923">
        <v>13.654999999999999</v>
      </c>
      <c r="E745" s="923">
        <v>12.065</v>
      </c>
      <c r="F745" s="923">
        <v>1161.55</v>
      </c>
    </row>
    <row r="746" spans="2:6">
      <c r="B746" s="970">
        <v>40155</v>
      </c>
      <c r="C746" s="913">
        <v>23.69</v>
      </c>
      <c r="D746" s="923">
        <v>14.05</v>
      </c>
      <c r="E746" s="923">
        <v>12.1625</v>
      </c>
      <c r="F746" s="923">
        <v>1157.3</v>
      </c>
    </row>
    <row r="747" spans="2:6">
      <c r="B747" s="970">
        <v>40156</v>
      </c>
      <c r="C747" s="913">
        <v>22.66</v>
      </c>
      <c r="D747" s="923">
        <v>14.54</v>
      </c>
      <c r="E747" s="923">
        <v>12.205</v>
      </c>
      <c r="F747" s="923">
        <v>1142</v>
      </c>
    </row>
    <row r="748" spans="2:6">
      <c r="B748" s="970">
        <v>40157</v>
      </c>
      <c r="C748" s="913">
        <v>22.32</v>
      </c>
      <c r="D748" s="923">
        <v>14.36</v>
      </c>
      <c r="E748" s="923">
        <v>11.57</v>
      </c>
      <c r="F748" s="923">
        <v>1129.2</v>
      </c>
    </row>
    <row r="749" spans="2:6">
      <c r="B749" s="970">
        <v>40158</v>
      </c>
      <c r="C749" s="913">
        <v>21.59</v>
      </c>
      <c r="D749" s="923">
        <v>13.945</v>
      </c>
      <c r="E749" s="923">
        <v>11.775</v>
      </c>
      <c r="F749" s="923">
        <v>1113.5</v>
      </c>
    </row>
    <row r="750" spans="2:6">
      <c r="B750" s="970">
        <v>40161</v>
      </c>
      <c r="C750" s="913">
        <v>21.15</v>
      </c>
      <c r="D750" s="923">
        <v>14.15</v>
      </c>
      <c r="E750" s="923">
        <v>11.8125</v>
      </c>
      <c r="F750" s="923">
        <v>1114.8499999999999</v>
      </c>
    </row>
    <row r="751" spans="2:6">
      <c r="B751" s="970">
        <v>40162</v>
      </c>
      <c r="C751" s="913">
        <v>21.49</v>
      </c>
      <c r="D751" s="923">
        <v>14.2425</v>
      </c>
      <c r="E751" s="923">
        <v>11.994999999999999</v>
      </c>
      <c r="F751" s="923">
        <v>1126.5999999999999</v>
      </c>
    </row>
    <row r="752" spans="2:6">
      <c r="B752" s="970">
        <v>40163</v>
      </c>
      <c r="C752" s="913">
        <v>20.54</v>
      </c>
      <c r="D752" s="923">
        <v>14.26</v>
      </c>
      <c r="E752" s="923">
        <v>11.6975</v>
      </c>
      <c r="F752" s="923">
        <v>1124.8</v>
      </c>
    </row>
    <row r="753" spans="2:6">
      <c r="B753" s="970">
        <v>40164</v>
      </c>
      <c r="C753" s="913">
        <v>22.51</v>
      </c>
      <c r="D753" s="923">
        <v>14.355</v>
      </c>
      <c r="E753" s="923">
        <v>12.154999999999999</v>
      </c>
      <c r="F753" s="923">
        <v>1138.2</v>
      </c>
    </row>
    <row r="754" spans="2:6">
      <c r="B754" s="970">
        <v>40165</v>
      </c>
      <c r="C754" s="913">
        <v>21.68</v>
      </c>
      <c r="D754" s="923">
        <v>14.505000000000001</v>
      </c>
      <c r="E754" s="923">
        <v>11.9725</v>
      </c>
      <c r="F754" s="923">
        <v>1103.75</v>
      </c>
    </row>
    <row r="755" spans="2:6">
      <c r="B755" s="970">
        <v>40168</v>
      </c>
      <c r="C755" s="913">
        <v>20.49</v>
      </c>
      <c r="D755" s="923">
        <v>14.505000000000001</v>
      </c>
      <c r="E755" s="923">
        <v>12.0725</v>
      </c>
      <c r="F755" s="923">
        <v>1112.75</v>
      </c>
    </row>
    <row r="756" spans="2:6">
      <c r="B756" s="970">
        <v>40169</v>
      </c>
      <c r="C756" s="913">
        <v>19.54</v>
      </c>
      <c r="D756" s="923">
        <v>14.645</v>
      </c>
      <c r="E756" s="923">
        <v>12.42</v>
      </c>
      <c r="F756" s="923">
        <v>1079.5</v>
      </c>
    </row>
    <row r="757" spans="2:6">
      <c r="B757" s="970">
        <v>40170</v>
      </c>
      <c r="C757" s="913">
        <v>19.71</v>
      </c>
      <c r="D757" s="923">
        <v>14.845000000000001</v>
      </c>
      <c r="E757" s="923">
        <v>12.49</v>
      </c>
      <c r="F757" s="923">
        <v>1084.04</v>
      </c>
    </row>
    <row r="758" spans="2:6">
      <c r="B758" s="970">
        <v>40171</v>
      </c>
      <c r="C758" s="913">
        <v>19.47</v>
      </c>
      <c r="D758" s="923">
        <v>14.885</v>
      </c>
      <c r="E758" s="923">
        <v>12.44</v>
      </c>
      <c r="F758" s="923">
        <v>1087.5</v>
      </c>
    </row>
    <row r="759" spans="2:6">
      <c r="B759" s="970">
        <v>40175</v>
      </c>
      <c r="C759" s="913">
        <v>19.93</v>
      </c>
      <c r="D759" s="923">
        <v>14.914999999999999</v>
      </c>
      <c r="E759" s="923">
        <v>12.3675</v>
      </c>
      <c r="F759" s="923">
        <v>1087.5</v>
      </c>
    </row>
    <row r="760" spans="2:6">
      <c r="B760" s="970">
        <v>40176</v>
      </c>
      <c r="C760" s="913">
        <v>20.010000000000002</v>
      </c>
      <c r="D760" s="923">
        <v>14.94</v>
      </c>
      <c r="E760" s="923">
        <v>12.42</v>
      </c>
      <c r="F760" s="923">
        <v>1106</v>
      </c>
    </row>
    <row r="761" spans="2:6">
      <c r="B761" s="970">
        <v>40177</v>
      </c>
      <c r="C761" s="913">
        <v>19.96</v>
      </c>
      <c r="D761" s="923">
        <v>14.645</v>
      </c>
      <c r="E761" s="923">
        <v>12.39</v>
      </c>
      <c r="F761" s="923">
        <v>1106</v>
      </c>
    </row>
    <row r="762" spans="2:6">
      <c r="B762" s="970">
        <v>40178</v>
      </c>
      <c r="C762" s="913">
        <v>21.68</v>
      </c>
      <c r="D762" s="923">
        <v>14.58</v>
      </c>
      <c r="E762" s="923">
        <v>12.375</v>
      </c>
      <c r="F762" s="923">
        <v>1096</v>
      </c>
    </row>
    <row r="763" spans="2:6">
      <c r="B763" s="970">
        <v>40182</v>
      </c>
      <c r="C763" s="913">
        <v>20.04</v>
      </c>
      <c r="D763" s="923">
        <v>14.36</v>
      </c>
      <c r="E763" s="923">
        <v>12</v>
      </c>
      <c r="F763" s="923">
        <v>1097</v>
      </c>
    </row>
    <row r="764" spans="2:6">
      <c r="B764" s="970">
        <v>40183</v>
      </c>
      <c r="C764" s="913">
        <v>19.350000000000001</v>
      </c>
      <c r="D764" s="923">
        <v>13.815</v>
      </c>
      <c r="E764" s="923">
        <v>11.442500000000001</v>
      </c>
      <c r="F764" s="923">
        <v>1121.4000000000001</v>
      </c>
    </row>
    <row r="765" spans="2:6">
      <c r="B765" s="970">
        <v>40184</v>
      </c>
      <c r="C765" s="913">
        <v>19.16</v>
      </c>
      <c r="D765" s="923">
        <v>13.307499999999999</v>
      </c>
      <c r="E765" s="923">
        <v>11.38</v>
      </c>
      <c r="F765" s="923">
        <v>1118.5</v>
      </c>
    </row>
    <row r="766" spans="2:6">
      <c r="B766" s="970">
        <v>40185</v>
      </c>
      <c r="C766" s="913">
        <v>19.059999999999999</v>
      </c>
      <c r="D766" s="923">
        <v>13.3375</v>
      </c>
      <c r="E766" s="923">
        <v>11.365</v>
      </c>
      <c r="F766" s="923">
        <v>1138.3</v>
      </c>
    </row>
    <row r="767" spans="2:6">
      <c r="B767" s="970">
        <v>40186</v>
      </c>
      <c r="C767" s="913">
        <v>18.13</v>
      </c>
      <c r="D767" s="923">
        <v>13.195</v>
      </c>
      <c r="E767" s="923">
        <v>11.185</v>
      </c>
      <c r="F767" s="923">
        <v>1131.8</v>
      </c>
    </row>
    <row r="768" spans="2:6">
      <c r="B768" s="970">
        <v>40189</v>
      </c>
      <c r="C768" s="913">
        <v>17.55</v>
      </c>
      <c r="D768" s="923">
        <v>12.965</v>
      </c>
      <c r="E768" s="923">
        <v>10.885</v>
      </c>
      <c r="F768" s="923">
        <v>1138.3</v>
      </c>
    </row>
    <row r="769" spans="2:6">
      <c r="B769" s="970">
        <v>40190</v>
      </c>
      <c r="C769" s="913">
        <v>18.25</v>
      </c>
      <c r="D769" s="923">
        <v>13.175000000000001</v>
      </c>
      <c r="E769" s="923">
        <v>10.68</v>
      </c>
      <c r="F769" s="923">
        <v>1148</v>
      </c>
    </row>
    <row r="770" spans="2:6">
      <c r="B770" s="970">
        <v>40191</v>
      </c>
      <c r="C770" s="913">
        <v>17.850000000000001</v>
      </c>
      <c r="D770" s="923">
        <v>13.125</v>
      </c>
      <c r="E770" s="923">
        <v>10.5375</v>
      </c>
      <c r="F770" s="923">
        <v>1124.5999999999999</v>
      </c>
    </row>
    <row r="771" spans="2:6">
      <c r="B771" s="970">
        <v>40192</v>
      </c>
      <c r="C771" s="913">
        <v>17.63</v>
      </c>
      <c r="D771" s="923">
        <v>12.7475</v>
      </c>
      <c r="E771" s="923">
        <v>10.33</v>
      </c>
      <c r="F771" s="923">
        <v>1132.8</v>
      </c>
    </row>
    <row r="772" spans="2:6">
      <c r="B772" s="970">
        <v>40193</v>
      </c>
      <c r="C772" s="913">
        <v>17.91</v>
      </c>
      <c r="D772" s="923">
        <v>13.045</v>
      </c>
      <c r="E772" s="923">
        <v>10.8</v>
      </c>
      <c r="F772" s="923">
        <v>1133.1500000000001</v>
      </c>
    </row>
    <row r="773" spans="2:6">
      <c r="B773" s="970">
        <v>40197</v>
      </c>
      <c r="C773" s="913">
        <v>17.579999999999998</v>
      </c>
      <c r="D773" s="923">
        <v>12.775</v>
      </c>
      <c r="E773" s="923">
        <v>10.82</v>
      </c>
      <c r="F773" s="923">
        <v>1133.2</v>
      </c>
    </row>
    <row r="774" spans="2:6">
      <c r="B774" s="970">
        <v>40198</v>
      </c>
      <c r="C774" s="913">
        <v>18.68</v>
      </c>
      <c r="D774" s="923">
        <v>12.67</v>
      </c>
      <c r="E774" s="923">
        <v>11.41</v>
      </c>
      <c r="F774" s="923">
        <v>1108.5999999999999</v>
      </c>
    </row>
    <row r="775" spans="2:6">
      <c r="B775" s="970">
        <v>40199</v>
      </c>
      <c r="C775" s="913">
        <v>22.27</v>
      </c>
      <c r="D775" s="923">
        <v>12.84</v>
      </c>
      <c r="E775" s="923">
        <v>11.36</v>
      </c>
      <c r="F775" s="923">
        <v>1090.8499999999999</v>
      </c>
    </row>
    <row r="776" spans="2:6">
      <c r="B776" s="970">
        <v>40200</v>
      </c>
      <c r="C776" s="913">
        <v>27.31</v>
      </c>
      <c r="D776" s="923">
        <v>13.35</v>
      </c>
      <c r="E776" s="923">
        <v>11.16</v>
      </c>
      <c r="F776" s="923">
        <v>1092</v>
      </c>
    </row>
    <row r="777" spans="2:6">
      <c r="B777" s="970">
        <v>40203</v>
      </c>
      <c r="C777" s="913">
        <v>25.41</v>
      </c>
      <c r="D777" s="923">
        <v>13.225</v>
      </c>
      <c r="E777" s="923">
        <v>11.225</v>
      </c>
      <c r="F777" s="923">
        <v>1095.75</v>
      </c>
    </row>
    <row r="778" spans="2:6">
      <c r="B778" s="970">
        <v>40204</v>
      </c>
      <c r="C778" s="913">
        <v>24.55</v>
      </c>
      <c r="D778" s="923">
        <v>13.46</v>
      </c>
      <c r="E778" s="923">
        <v>11.404999999999999</v>
      </c>
      <c r="F778" s="923">
        <v>1098.8</v>
      </c>
    </row>
    <row r="779" spans="2:6">
      <c r="B779" s="970">
        <v>40205</v>
      </c>
      <c r="C779" s="913">
        <v>23.14</v>
      </c>
      <c r="D779" s="923">
        <v>13.5725</v>
      </c>
      <c r="E779" s="923">
        <v>11.335000000000001</v>
      </c>
      <c r="F779" s="923">
        <v>1093.45</v>
      </c>
    </row>
    <row r="780" spans="2:6">
      <c r="B780" s="970">
        <v>40206</v>
      </c>
      <c r="C780" s="913">
        <v>23.73</v>
      </c>
      <c r="D780" s="923">
        <v>13.2775</v>
      </c>
      <c r="E780" s="923">
        <v>11.244999999999999</v>
      </c>
      <c r="F780" s="923">
        <v>1086.7</v>
      </c>
    </row>
    <row r="781" spans="2:6">
      <c r="B781" s="970">
        <v>40207</v>
      </c>
      <c r="C781" s="913">
        <v>24.62</v>
      </c>
      <c r="D781" s="923">
        <v>13.255000000000001</v>
      </c>
      <c r="E781" s="923">
        <v>11.53</v>
      </c>
      <c r="F781" s="923">
        <v>1077.8499999999999</v>
      </c>
    </row>
    <row r="782" spans="2:6">
      <c r="B782" s="970">
        <v>40210</v>
      </c>
      <c r="C782" s="913">
        <v>22.59</v>
      </c>
      <c r="D782" s="923">
        <v>13.2</v>
      </c>
      <c r="E782" s="923">
        <v>11.335000000000001</v>
      </c>
      <c r="F782" s="923">
        <v>1094.7</v>
      </c>
    </row>
    <row r="783" spans="2:6">
      <c r="B783" s="970">
        <v>40211</v>
      </c>
      <c r="C783" s="913">
        <v>21.48</v>
      </c>
      <c r="D783" s="923">
        <v>12.8675</v>
      </c>
      <c r="E783" s="923">
        <v>11.06</v>
      </c>
      <c r="F783" s="923">
        <v>1112.05</v>
      </c>
    </row>
    <row r="784" spans="2:6">
      <c r="B784" s="970">
        <v>40212</v>
      </c>
      <c r="C784" s="913">
        <v>21.6</v>
      </c>
      <c r="D784" s="923">
        <v>12.595000000000001</v>
      </c>
      <c r="E784" s="923">
        <v>11.105</v>
      </c>
      <c r="F784" s="923">
        <v>1114.8499999999999</v>
      </c>
    </row>
    <row r="785" spans="2:6">
      <c r="B785" s="970">
        <v>40213</v>
      </c>
      <c r="C785" s="913">
        <v>26.08</v>
      </c>
      <c r="D785" s="923">
        <v>13.145</v>
      </c>
      <c r="E785" s="923">
        <v>12.205</v>
      </c>
      <c r="F785" s="923">
        <v>1070.3499999999999</v>
      </c>
    </row>
    <row r="786" spans="2:6">
      <c r="B786" s="970">
        <v>40214</v>
      </c>
      <c r="C786" s="913">
        <v>26.11</v>
      </c>
      <c r="D786" s="923">
        <v>13.62</v>
      </c>
      <c r="E786" s="923">
        <v>12.78</v>
      </c>
      <c r="F786" s="923">
        <v>1056.8</v>
      </c>
    </row>
    <row r="787" spans="2:6">
      <c r="B787" s="970">
        <v>40217</v>
      </c>
      <c r="C787" s="913">
        <v>26.51</v>
      </c>
      <c r="D787" s="923">
        <v>13.45</v>
      </c>
      <c r="E787" s="923">
        <v>12.44</v>
      </c>
      <c r="F787" s="923">
        <v>1071.4000000000001</v>
      </c>
    </row>
    <row r="788" spans="2:6">
      <c r="B788" s="970">
        <v>40218</v>
      </c>
      <c r="C788" s="913">
        <v>26</v>
      </c>
      <c r="D788" s="923">
        <v>13.0175</v>
      </c>
      <c r="E788" s="923">
        <v>12.09</v>
      </c>
      <c r="F788" s="923">
        <v>1074.8499999999999</v>
      </c>
    </row>
    <row r="789" spans="2:6">
      <c r="B789" s="970">
        <v>40219</v>
      </c>
      <c r="C789" s="913">
        <v>25.4</v>
      </c>
      <c r="D789" s="923">
        <v>12.92</v>
      </c>
      <c r="E789" s="923">
        <v>11.955</v>
      </c>
      <c r="F789" s="923">
        <v>1066.1500000000001</v>
      </c>
    </row>
    <row r="790" spans="2:6">
      <c r="B790" s="970">
        <v>40220</v>
      </c>
      <c r="C790" s="913">
        <v>23.96</v>
      </c>
      <c r="D790" s="923">
        <v>12.775</v>
      </c>
      <c r="E790" s="923">
        <v>11.865</v>
      </c>
      <c r="F790" s="923">
        <v>1084.1500000000001</v>
      </c>
    </row>
    <row r="791" spans="2:6">
      <c r="B791" s="970">
        <v>40221</v>
      </c>
      <c r="C791" s="913">
        <v>22.73</v>
      </c>
      <c r="D791" s="923">
        <v>12.715</v>
      </c>
      <c r="E791" s="923">
        <v>11.965</v>
      </c>
      <c r="F791" s="923">
        <v>1086.75</v>
      </c>
    </row>
    <row r="792" spans="2:6">
      <c r="B792" s="970">
        <v>40225</v>
      </c>
      <c r="C792" s="913">
        <v>22.25</v>
      </c>
      <c r="D792" s="923">
        <v>12.445</v>
      </c>
      <c r="E792" s="923">
        <v>11.6225</v>
      </c>
      <c r="F792" s="923">
        <v>1116.9000000000001</v>
      </c>
    </row>
    <row r="793" spans="2:6">
      <c r="B793" s="970">
        <v>40226</v>
      </c>
      <c r="C793" s="913">
        <v>21.72</v>
      </c>
      <c r="D793" s="923">
        <v>12.244999999999999</v>
      </c>
      <c r="E793" s="923">
        <v>11.645</v>
      </c>
      <c r="F793" s="923">
        <v>1115.95</v>
      </c>
    </row>
    <row r="794" spans="2:6">
      <c r="B794" s="970">
        <v>40227</v>
      </c>
      <c r="C794" s="913">
        <v>20.63</v>
      </c>
      <c r="D794" s="923">
        <v>12.215</v>
      </c>
      <c r="E794" s="923">
        <v>11.81</v>
      </c>
      <c r="F794" s="923">
        <v>1120.45</v>
      </c>
    </row>
    <row r="795" spans="2:6">
      <c r="B795" s="970">
        <v>40228</v>
      </c>
      <c r="C795" s="913">
        <v>20.02</v>
      </c>
      <c r="D795" s="923">
        <v>12.25</v>
      </c>
      <c r="E795" s="923">
        <v>11.77</v>
      </c>
      <c r="F795" s="923">
        <v>1119.2</v>
      </c>
    </row>
    <row r="796" spans="2:6">
      <c r="B796" s="970">
        <v>40231</v>
      </c>
      <c r="C796" s="913">
        <v>19.940000000000001</v>
      </c>
      <c r="D796" s="923">
        <v>12.295</v>
      </c>
      <c r="E796" s="923">
        <v>11.61</v>
      </c>
      <c r="F796" s="923">
        <v>1111.75</v>
      </c>
    </row>
    <row r="797" spans="2:6">
      <c r="B797" s="970">
        <v>40232</v>
      </c>
      <c r="C797" s="913">
        <v>21.37</v>
      </c>
      <c r="D797" s="923">
        <v>12.345000000000001</v>
      </c>
      <c r="E797" s="923">
        <v>11.88</v>
      </c>
      <c r="F797" s="923">
        <v>1103.8</v>
      </c>
    </row>
    <row r="798" spans="2:6">
      <c r="B798" s="970">
        <v>40233</v>
      </c>
      <c r="C798" s="913">
        <v>20.27</v>
      </c>
      <c r="D798" s="923">
        <v>12.215</v>
      </c>
      <c r="E798" s="923">
        <v>11.77</v>
      </c>
      <c r="F798" s="923">
        <v>1098.95</v>
      </c>
    </row>
    <row r="799" spans="2:6">
      <c r="B799" s="970">
        <v>40234</v>
      </c>
      <c r="C799" s="913">
        <v>20.100000000000001</v>
      </c>
      <c r="D799" s="923">
        <v>12.585000000000001</v>
      </c>
      <c r="E799" s="923">
        <v>11.92</v>
      </c>
      <c r="F799" s="923">
        <v>1101.7</v>
      </c>
    </row>
    <row r="800" spans="2:6">
      <c r="B800" s="970">
        <v>40235</v>
      </c>
      <c r="C800" s="913">
        <v>19.5</v>
      </c>
      <c r="D800" s="923">
        <v>12.23</v>
      </c>
      <c r="E800" s="923">
        <v>11.465</v>
      </c>
      <c r="F800" s="923">
        <v>1105.5</v>
      </c>
    </row>
    <row r="801" spans="2:6">
      <c r="B801" s="970">
        <v>40238</v>
      </c>
      <c r="C801" s="913">
        <v>19.260000000000002</v>
      </c>
      <c r="D801" s="923">
        <v>12.175000000000001</v>
      </c>
      <c r="E801" s="923">
        <v>11.565</v>
      </c>
      <c r="F801" s="923">
        <v>1118.7</v>
      </c>
    </row>
    <row r="802" spans="2:6">
      <c r="B802" s="970">
        <v>40239</v>
      </c>
      <c r="C802" s="913">
        <v>19.059999999999999</v>
      </c>
      <c r="D802" s="923">
        <v>12.035</v>
      </c>
      <c r="E802" s="923">
        <v>11.535</v>
      </c>
      <c r="F802" s="923">
        <v>1131.3499999999999</v>
      </c>
    </row>
    <row r="803" spans="2:6">
      <c r="B803" s="970">
        <v>40240</v>
      </c>
      <c r="C803" s="913">
        <v>18.829999999999998</v>
      </c>
      <c r="D803" s="923">
        <v>12.09</v>
      </c>
      <c r="E803" s="923">
        <v>11.29</v>
      </c>
      <c r="F803" s="923">
        <v>1142.6500000000001</v>
      </c>
    </row>
    <row r="804" spans="2:6">
      <c r="B804" s="970">
        <v>40241</v>
      </c>
      <c r="C804" s="913">
        <v>18.72</v>
      </c>
      <c r="D804" s="923">
        <v>12.205</v>
      </c>
      <c r="E804" s="923">
        <v>11.52</v>
      </c>
      <c r="F804" s="923">
        <v>1130.75</v>
      </c>
    </row>
    <row r="805" spans="2:6">
      <c r="B805" s="970">
        <v>40242</v>
      </c>
      <c r="C805" s="913">
        <v>17.420000000000002</v>
      </c>
      <c r="D805" s="923">
        <v>12.025</v>
      </c>
      <c r="E805" s="923">
        <v>11.335000000000001</v>
      </c>
      <c r="F805" s="923">
        <v>1140.0999999999999</v>
      </c>
    </row>
    <row r="806" spans="2:6">
      <c r="B806" s="970">
        <v>40245</v>
      </c>
      <c r="C806" s="913">
        <v>17.79</v>
      </c>
      <c r="D806" s="923">
        <v>12.125</v>
      </c>
      <c r="E806" s="923">
        <v>11.19</v>
      </c>
      <c r="F806" s="923">
        <v>1124.95</v>
      </c>
    </row>
    <row r="807" spans="2:6">
      <c r="B807" s="970">
        <v>40246</v>
      </c>
      <c r="C807" s="913">
        <v>17.920000000000002</v>
      </c>
      <c r="D807" s="923">
        <v>12.1</v>
      </c>
      <c r="E807" s="923">
        <v>11.115</v>
      </c>
      <c r="F807" s="923">
        <v>1116.55</v>
      </c>
    </row>
    <row r="808" spans="2:6">
      <c r="B808" s="970">
        <v>40247</v>
      </c>
      <c r="C808" s="913">
        <v>18.57</v>
      </c>
      <c r="D808" s="923">
        <v>11.895</v>
      </c>
      <c r="E808" s="923">
        <v>10.885</v>
      </c>
      <c r="F808" s="923">
        <v>1124.45</v>
      </c>
    </row>
    <row r="809" spans="2:6">
      <c r="B809" s="970">
        <v>40248</v>
      </c>
      <c r="C809" s="913">
        <v>18.059999999999999</v>
      </c>
      <c r="D809" s="923">
        <v>11.682499999999999</v>
      </c>
      <c r="E809" s="923">
        <v>10.565</v>
      </c>
      <c r="F809" s="923">
        <v>1104.8</v>
      </c>
    </row>
    <row r="810" spans="2:6">
      <c r="B810" s="970">
        <v>40249</v>
      </c>
      <c r="C810" s="913">
        <v>17.579999999999998</v>
      </c>
      <c r="D810" s="923">
        <v>11.6075</v>
      </c>
      <c r="E810" s="923">
        <v>10.445</v>
      </c>
      <c r="F810" s="923">
        <v>1109.0999999999999</v>
      </c>
    </row>
    <row r="811" spans="2:6">
      <c r="B811" s="970">
        <v>40252</v>
      </c>
      <c r="C811" s="913">
        <v>18</v>
      </c>
      <c r="D811" s="923">
        <v>11.545</v>
      </c>
      <c r="E811" s="923">
        <v>10.46</v>
      </c>
      <c r="F811" s="923">
        <v>1102.8</v>
      </c>
    </row>
    <row r="812" spans="2:6">
      <c r="B812" s="970">
        <v>40253</v>
      </c>
      <c r="C812" s="913">
        <v>17.690000000000001</v>
      </c>
      <c r="D812" s="923">
        <v>11.404999999999999</v>
      </c>
      <c r="E812" s="923">
        <v>10.34</v>
      </c>
      <c r="F812" s="923">
        <v>1126.25</v>
      </c>
    </row>
    <row r="813" spans="2:6">
      <c r="B813" s="970">
        <v>40254</v>
      </c>
      <c r="C813" s="913">
        <v>16.91</v>
      </c>
      <c r="D813" s="923">
        <v>11.157500000000001</v>
      </c>
      <c r="E813" s="923">
        <v>10.06</v>
      </c>
      <c r="F813" s="923">
        <v>1124.25</v>
      </c>
    </row>
    <row r="814" spans="2:6">
      <c r="B814" s="970">
        <v>40255</v>
      </c>
      <c r="C814" s="913">
        <v>16.62</v>
      </c>
      <c r="D814" s="923">
        <v>10.85</v>
      </c>
      <c r="E814" s="923">
        <v>10.375</v>
      </c>
      <c r="F814" s="923">
        <v>1126.3499999999999</v>
      </c>
    </row>
    <row r="815" spans="2:6">
      <c r="B815" s="970">
        <v>40256</v>
      </c>
      <c r="C815" s="913">
        <v>16.97</v>
      </c>
      <c r="D815" s="923">
        <v>10.7</v>
      </c>
      <c r="E815" s="923">
        <v>10.6</v>
      </c>
      <c r="F815" s="923">
        <v>1103.25</v>
      </c>
    </row>
    <row r="816" spans="2:6">
      <c r="B816" s="970">
        <v>40259</v>
      </c>
      <c r="C816" s="913">
        <v>16.87</v>
      </c>
      <c r="D816" s="923">
        <v>11.27</v>
      </c>
      <c r="E816" s="923">
        <v>10.9</v>
      </c>
      <c r="F816" s="923">
        <v>1099.75</v>
      </c>
    </row>
    <row r="817" spans="2:6">
      <c r="B817" s="970">
        <v>40260</v>
      </c>
      <c r="C817" s="913">
        <v>16.350000000000001</v>
      </c>
      <c r="D817" s="923">
        <v>11.185</v>
      </c>
      <c r="E817" s="923">
        <v>10.805</v>
      </c>
      <c r="F817" s="923">
        <v>1107.75</v>
      </c>
    </row>
    <row r="818" spans="2:6">
      <c r="B818" s="970">
        <v>40261</v>
      </c>
      <c r="C818" s="913">
        <v>17.55</v>
      </c>
      <c r="D818" s="923">
        <v>11.455</v>
      </c>
      <c r="E818" s="923">
        <v>11.56</v>
      </c>
      <c r="F818" s="923">
        <v>1091.5999999999999</v>
      </c>
    </row>
    <row r="819" spans="2:6">
      <c r="B819" s="970">
        <v>40262</v>
      </c>
      <c r="C819" s="913">
        <v>18.399999999999999</v>
      </c>
      <c r="D819" s="923">
        <v>11.65</v>
      </c>
      <c r="E819" s="923">
        <v>11.58</v>
      </c>
      <c r="F819" s="923">
        <v>1092.55</v>
      </c>
    </row>
    <row r="820" spans="2:6">
      <c r="B820" s="970">
        <v>40263</v>
      </c>
      <c r="C820" s="913">
        <v>17.77</v>
      </c>
      <c r="D820" s="923">
        <v>11.37</v>
      </c>
      <c r="E820" s="923">
        <v>11.43</v>
      </c>
      <c r="F820" s="923">
        <v>1104.3499999999999</v>
      </c>
    </row>
    <row r="821" spans="2:6">
      <c r="B821" s="970">
        <v>40266</v>
      </c>
      <c r="C821" s="913">
        <v>17.59</v>
      </c>
      <c r="D821" s="923">
        <v>11.46</v>
      </c>
      <c r="E821" s="923">
        <v>11.154999999999999</v>
      </c>
      <c r="F821" s="923">
        <v>1113.9000000000001</v>
      </c>
    </row>
    <row r="822" spans="2:6">
      <c r="B822" s="970">
        <v>40267</v>
      </c>
      <c r="C822" s="913">
        <v>17.13</v>
      </c>
      <c r="D822" s="923">
        <v>11.827500000000001</v>
      </c>
      <c r="E822" s="923">
        <v>11.08</v>
      </c>
      <c r="F822" s="923">
        <v>1103.6500000000001</v>
      </c>
    </row>
    <row r="823" spans="2:6">
      <c r="B823" s="970">
        <v>40268</v>
      </c>
      <c r="C823" s="913">
        <v>17.59</v>
      </c>
      <c r="D823" s="923">
        <v>11.65</v>
      </c>
      <c r="E823" s="923">
        <v>11.164999999999999</v>
      </c>
      <c r="F823" s="923">
        <v>1113.1500000000001</v>
      </c>
    </row>
    <row r="824" spans="2:6">
      <c r="B824" s="970">
        <v>40269</v>
      </c>
      <c r="C824" s="913">
        <v>17.47</v>
      </c>
      <c r="D824" s="923">
        <v>11.75</v>
      </c>
      <c r="E824" s="923">
        <v>10.955</v>
      </c>
      <c r="F824" s="923">
        <v>1125.25</v>
      </c>
    </row>
    <row r="825" spans="2:6">
      <c r="B825" s="970">
        <v>40273</v>
      </c>
      <c r="C825" s="913">
        <v>17.02</v>
      </c>
      <c r="D825" s="923">
        <v>11.47</v>
      </c>
      <c r="E825" s="923">
        <v>10.8025</v>
      </c>
      <c r="F825" s="923">
        <v>1125.25</v>
      </c>
    </row>
    <row r="826" spans="2:6">
      <c r="B826" s="970">
        <v>40274</v>
      </c>
      <c r="C826" s="913">
        <v>16.23</v>
      </c>
      <c r="D826" s="923">
        <v>11.86</v>
      </c>
      <c r="E826" s="923">
        <v>10.81</v>
      </c>
      <c r="F826" s="923">
        <v>1137.8</v>
      </c>
    </row>
    <row r="827" spans="2:6">
      <c r="B827" s="970">
        <v>40275</v>
      </c>
      <c r="C827" s="913">
        <v>16.62</v>
      </c>
      <c r="D827" s="923">
        <v>11.657500000000001</v>
      </c>
      <c r="E827" s="923">
        <v>10.895</v>
      </c>
      <c r="F827" s="923">
        <v>1144</v>
      </c>
    </row>
    <row r="828" spans="2:6">
      <c r="B828" s="970">
        <v>40276</v>
      </c>
      <c r="C828" s="913">
        <v>16.48</v>
      </c>
      <c r="D828" s="923">
        <v>11.744999999999999</v>
      </c>
      <c r="E828" s="923">
        <v>10.975</v>
      </c>
      <c r="F828" s="923">
        <v>1151.2</v>
      </c>
    </row>
    <row r="829" spans="2:6">
      <c r="B829" s="970">
        <v>40277</v>
      </c>
      <c r="C829" s="913">
        <v>16.14</v>
      </c>
      <c r="D829" s="923">
        <v>11.59</v>
      </c>
      <c r="E829" s="923">
        <v>10.8</v>
      </c>
      <c r="F829" s="923">
        <v>1158.95</v>
      </c>
    </row>
    <row r="830" spans="2:6">
      <c r="B830" s="970">
        <v>40280</v>
      </c>
      <c r="C830" s="913">
        <v>15.58</v>
      </c>
      <c r="D830" s="923">
        <v>11.255000000000001</v>
      </c>
      <c r="E830" s="923">
        <v>10.525</v>
      </c>
      <c r="F830" s="923">
        <v>1164.1500000000001</v>
      </c>
    </row>
    <row r="831" spans="2:6">
      <c r="B831" s="970">
        <v>40281</v>
      </c>
      <c r="C831" s="913">
        <v>16.2</v>
      </c>
      <c r="D831" s="923">
        <v>11.345000000000001</v>
      </c>
      <c r="E831" s="923">
        <v>10.234999999999999</v>
      </c>
      <c r="F831" s="923">
        <v>1146.3499999999999</v>
      </c>
    </row>
    <row r="832" spans="2:6">
      <c r="B832" s="970">
        <v>40282</v>
      </c>
      <c r="C832" s="913">
        <v>15.59</v>
      </c>
      <c r="D832" s="923">
        <v>11.092499999999999</v>
      </c>
      <c r="E832" s="923">
        <v>10.275</v>
      </c>
      <c r="F832" s="923">
        <v>1157.7</v>
      </c>
    </row>
    <row r="833" spans="2:6">
      <c r="B833" s="970">
        <v>40283</v>
      </c>
      <c r="C833" s="913">
        <v>15.89</v>
      </c>
      <c r="D833" s="923">
        <v>11.022500000000001</v>
      </c>
      <c r="E833" s="923">
        <v>10.385</v>
      </c>
      <c r="F833" s="923">
        <v>1159.7</v>
      </c>
    </row>
    <row r="834" spans="2:6">
      <c r="B834" s="970">
        <v>40284</v>
      </c>
      <c r="C834" s="913">
        <v>18.36</v>
      </c>
      <c r="D834" s="923">
        <v>11.16</v>
      </c>
      <c r="E834" s="923">
        <v>10.795</v>
      </c>
      <c r="F834" s="923">
        <v>1136.05</v>
      </c>
    </row>
    <row r="835" spans="2:6">
      <c r="B835" s="970">
        <v>40287</v>
      </c>
      <c r="C835" s="913">
        <v>17.34</v>
      </c>
      <c r="D835" s="923">
        <v>11.3225</v>
      </c>
      <c r="E835" s="923">
        <v>10.775</v>
      </c>
      <c r="F835" s="923">
        <v>1132.45</v>
      </c>
    </row>
    <row r="836" spans="2:6">
      <c r="B836" s="970">
        <v>40288</v>
      </c>
      <c r="C836" s="913">
        <v>15.73</v>
      </c>
      <c r="D836" s="923">
        <v>11.0025</v>
      </c>
      <c r="E836" s="923">
        <v>10.58</v>
      </c>
      <c r="F836" s="923">
        <v>1141.95</v>
      </c>
    </row>
    <row r="837" spans="2:6">
      <c r="B837" s="970">
        <v>40289</v>
      </c>
      <c r="C837" s="913">
        <v>16.32</v>
      </c>
      <c r="D837" s="923">
        <v>10.904999999999999</v>
      </c>
      <c r="E837" s="923">
        <v>10.67</v>
      </c>
      <c r="F837" s="923">
        <v>1141.25</v>
      </c>
    </row>
    <row r="838" spans="2:6">
      <c r="B838" s="970">
        <v>40290</v>
      </c>
      <c r="C838" s="913">
        <v>16.47</v>
      </c>
      <c r="D838" s="923">
        <v>10.925000000000001</v>
      </c>
      <c r="E838" s="923">
        <v>11.425000000000001</v>
      </c>
      <c r="F838" s="923">
        <v>1136.05</v>
      </c>
    </row>
    <row r="839" spans="2:6">
      <c r="B839" s="970">
        <v>40291</v>
      </c>
      <c r="C839" s="913">
        <v>16.62</v>
      </c>
      <c r="D839" s="923">
        <v>10.96</v>
      </c>
      <c r="E839" s="923">
        <v>11.4575</v>
      </c>
      <c r="F839" s="923">
        <v>1156.3499999999999</v>
      </c>
    </row>
    <row r="840" spans="2:6">
      <c r="B840" s="970">
        <v>40294</v>
      </c>
      <c r="C840" s="913">
        <v>17.47</v>
      </c>
      <c r="D840" s="923">
        <v>10.91</v>
      </c>
      <c r="E840" s="923">
        <v>11.355</v>
      </c>
      <c r="F840" s="923">
        <v>1155.3499999999999</v>
      </c>
    </row>
    <row r="841" spans="2:6">
      <c r="B841" s="970">
        <v>40295</v>
      </c>
      <c r="C841" s="913">
        <v>22.81</v>
      </c>
      <c r="D841" s="923">
        <v>11.15</v>
      </c>
      <c r="E841" s="923">
        <v>12.305</v>
      </c>
      <c r="F841" s="923">
        <v>1161.1500000000001</v>
      </c>
    </row>
    <row r="842" spans="2:6">
      <c r="B842" s="970">
        <v>40296</v>
      </c>
      <c r="C842" s="913">
        <v>21.08</v>
      </c>
      <c r="D842" s="923">
        <v>11.315</v>
      </c>
      <c r="E842" s="923">
        <v>12.4</v>
      </c>
      <c r="F842" s="923">
        <v>1167.75</v>
      </c>
    </row>
    <row r="843" spans="2:6">
      <c r="B843" s="970">
        <v>40297</v>
      </c>
      <c r="C843" s="913">
        <v>18.440000000000001</v>
      </c>
      <c r="D843" s="923">
        <v>10.96</v>
      </c>
      <c r="E843" s="923">
        <v>11.86</v>
      </c>
      <c r="F843" s="923">
        <v>1150.05</v>
      </c>
    </row>
    <row r="844" spans="2:6">
      <c r="B844" s="970">
        <v>40298</v>
      </c>
      <c r="C844" s="913">
        <v>22.05</v>
      </c>
      <c r="D844" s="923">
        <v>10.887499999999999</v>
      </c>
      <c r="E844" s="923">
        <v>11.664999999999999</v>
      </c>
      <c r="F844" s="923">
        <v>1179.8499999999999</v>
      </c>
    </row>
    <row r="845" spans="2:6">
      <c r="B845" s="970">
        <v>40301</v>
      </c>
      <c r="C845" s="913">
        <v>20.190000000000001</v>
      </c>
      <c r="D845" s="923">
        <v>10.984999999999999</v>
      </c>
      <c r="E845" s="923">
        <v>11.75</v>
      </c>
      <c r="F845" s="923">
        <v>1179.8499999999999</v>
      </c>
    </row>
    <row r="846" spans="2:6">
      <c r="B846" s="970">
        <v>40302</v>
      </c>
      <c r="C846" s="913">
        <v>23.84</v>
      </c>
      <c r="D846" s="923">
        <v>11.27</v>
      </c>
      <c r="E846" s="923">
        <v>12.6175</v>
      </c>
      <c r="F846" s="923">
        <v>1172.4000000000001</v>
      </c>
    </row>
    <row r="847" spans="2:6">
      <c r="B847" s="970">
        <v>40303</v>
      </c>
      <c r="C847" s="913">
        <v>24.91</v>
      </c>
      <c r="D847" s="923">
        <v>11.895</v>
      </c>
      <c r="E847" s="923">
        <v>13.445</v>
      </c>
      <c r="F847" s="923">
        <v>1172.45</v>
      </c>
    </row>
    <row r="848" spans="2:6">
      <c r="B848" s="970">
        <v>40304</v>
      </c>
      <c r="C848" s="913">
        <v>32.799999999999997</v>
      </c>
      <c r="D848" s="923">
        <v>14.02</v>
      </c>
      <c r="E848" s="923">
        <v>15.567500000000001</v>
      </c>
      <c r="F848" s="923">
        <v>1185.3499999999999</v>
      </c>
    </row>
    <row r="849" spans="2:6">
      <c r="B849" s="970">
        <v>40305</v>
      </c>
      <c r="C849" s="913">
        <v>40.950000000000003</v>
      </c>
      <c r="D849" s="923">
        <v>14.305</v>
      </c>
      <c r="E849" s="923">
        <v>14.97</v>
      </c>
      <c r="F849" s="923">
        <v>1195.05</v>
      </c>
    </row>
    <row r="850" spans="2:6">
      <c r="B850" s="970">
        <v>40308</v>
      </c>
      <c r="C850" s="913">
        <v>28.84</v>
      </c>
      <c r="D850" s="923">
        <v>13.41</v>
      </c>
      <c r="E850" s="923">
        <v>14.02</v>
      </c>
      <c r="F850" s="923">
        <v>1199.5</v>
      </c>
    </row>
    <row r="851" spans="2:6">
      <c r="B851" s="970">
        <v>40309</v>
      </c>
      <c r="C851" s="913">
        <v>28.32</v>
      </c>
      <c r="D851" s="923">
        <v>13.532500000000001</v>
      </c>
      <c r="E851" s="923">
        <v>14.31</v>
      </c>
      <c r="F851" s="923">
        <v>1219.95</v>
      </c>
    </row>
    <row r="852" spans="2:6">
      <c r="B852" s="970">
        <v>40310</v>
      </c>
      <c r="C852" s="913">
        <v>25.52</v>
      </c>
      <c r="D852" s="923">
        <v>12.885</v>
      </c>
      <c r="E852" s="923">
        <v>13.53</v>
      </c>
      <c r="F852" s="923">
        <v>1236.55</v>
      </c>
    </row>
    <row r="853" spans="2:6">
      <c r="B853" s="970">
        <v>40311</v>
      </c>
      <c r="C853" s="913">
        <v>26.68</v>
      </c>
      <c r="D853" s="923">
        <v>12.315</v>
      </c>
      <c r="E853" s="923">
        <v>13.1175</v>
      </c>
      <c r="F853" s="923">
        <v>1238.95</v>
      </c>
    </row>
    <row r="854" spans="2:6">
      <c r="B854" s="970">
        <v>40312</v>
      </c>
      <c r="C854" s="913">
        <v>31.24</v>
      </c>
      <c r="D854" s="923">
        <v>12.47</v>
      </c>
      <c r="E854" s="923">
        <v>14.3725</v>
      </c>
      <c r="F854" s="923">
        <v>1222.1500000000001</v>
      </c>
    </row>
    <row r="855" spans="2:6">
      <c r="B855" s="970">
        <v>40315</v>
      </c>
      <c r="C855" s="913">
        <v>30.84</v>
      </c>
      <c r="D855" s="923">
        <v>13.0375</v>
      </c>
      <c r="E855" s="923">
        <v>14.45</v>
      </c>
      <c r="F855" s="923">
        <v>1230.3499999999999</v>
      </c>
    </row>
    <row r="856" spans="2:6">
      <c r="B856" s="970">
        <v>40316</v>
      </c>
      <c r="C856" s="913">
        <v>33.549999999999997</v>
      </c>
      <c r="D856" s="923">
        <v>12.795</v>
      </c>
      <c r="E856" s="923">
        <v>14.852499999999999</v>
      </c>
      <c r="F856" s="923">
        <v>1217.55</v>
      </c>
    </row>
    <row r="857" spans="2:6">
      <c r="B857" s="970">
        <v>40317</v>
      </c>
      <c r="C857" s="913">
        <v>35.32</v>
      </c>
      <c r="D857" s="923">
        <v>13.57</v>
      </c>
      <c r="E857" s="923">
        <v>15.414999999999999</v>
      </c>
      <c r="F857" s="923">
        <v>1195.05</v>
      </c>
    </row>
    <row r="858" spans="2:6">
      <c r="B858" s="970">
        <v>40318</v>
      </c>
      <c r="C858" s="913">
        <v>45.79</v>
      </c>
      <c r="D858" s="923">
        <v>15.975</v>
      </c>
      <c r="E858" s="923">
        <v>16.515000000000001</v>
      </c>
      <c r="F858" s="923">
        <v>1189.3499999999999</v>
      </c>
    </row>
    <row r="859" spans="2:6">
      <c r="B859" s="970">
        <v>40319</v>
      </c>
      <c r="C859" s="913">
        <v>40.1</v>
      </c>
      <c r="D859" s="923">
        <v>15.975</v>
      </c>
      <c r="E859" s="923">
        <v>15.375</v>
      </c>
      <c r="F859" s="923">
        <v>1182.1500000000001</v>
      </c>
    </row>
    <row r="860" spans="2:6">
      <c r="B860" s="970">
        <v>40322</v>
      </c>
      <c r="C860" s="913">
        <v>38.32</v>
      </c>
      <c r="D860" s="923">
        <v>14.487500000000001</v>
      </c>
      <c r="E860" s="923">
        <v>14.91</v>
      </c>
      <c r="F860" s="923">
        <v>1192.9000000000001</v>
      </c>
    </row>
    <row r="861" spans="2:6">
      <c r="B861" s="970">
        <v>40323</v>
      </c>
      <c r="C861" s="913">
        <v>34.61</v>
      </c>
      <c r="D861" s="923">
        <v>15.31</v>
      </c>
      <c r="E861" s="923">
        <v>15.45</v>
      </c>
      <c r="F861" s="923">
        <v>1199.02</v>
      </c>
    </row>
    <row r="862" spans="2:6">
      <c r="B862" s="970">
        <v>40324</v>
      </c>
      <c r="C862" s="913">
        <v>35.020000000000003</v>
      </c>
      <c r="D862" s="923">
        <v>14.285</v>
      </c>
      <c r="E862" s="923">
        <v>15.72</v>
      </c>
      <c r="F862" s="923">
        <v>1213.77</v>
      </c>
    </row>
    <row r="863" spans="2:6">
      <c r="B863" s="970">
        <v>40325</v>
      </c>
      <c r="C863" s="913">
        <v>29.68</v>
      </c>
      <c r="D863" s="923">
        <v>13.6175</v>
      </c>
      <c r="E863" s="923">
        <v>15.387499999999999</v>
      </c>
      <c r="F863" s="923">
        <v>1215.1300000000001</v>
      </c>
    </row>
    <row r="864" spans="2:6">
      <c r="B864" s="970">
        <v>40326</v>
      </c>
      <c r="C864" s="913">
        <v>32.07</v>
      </c>
      <c r="D864" s="923">
        <v>13.362500000000001</v>
      </c>
      <c r="E864" s="923">
        <v>15.244999999999999</v>
      </c>
      <c r="F864" s="923">
        <v>1203</v>
      </c>
    </row>
    <row r="865" spans="2:6">
      <c r="B865" s="970">
        <v>40330</v>
      </c>
      <c r="C865" s="913">
        <v>35.54</v>
      </c>
      <c r="D865" s="923">
        <v>13.5975</v>
      </c>
      <c r="E865" s="923">
        <v>15.45</v>
      </c>
      <c r="F865" s="923">
        <v>1226.7</v>
      </c>
    </row>
    <row r="866" spans="2:6">
      <c r="B866" s="970">
        <v>40331</v>
      </c>
      <c r="C866" s="913">
        <v>30.17</v>
      </c>
      <c r="D866" s="923">
        <v>13.385</v>
      </c>
      <c r="E866" s="923">
        <v>15.535</v>
      </c>
      <c r="F866" s="923">
        <v>1218.3499999999999</v>
      </c>
    </row>
    <row r="867" spans="2:6">
      <c r="B867" s="970">
        <v>40332</v>
      </c>
      <c r="C867" s="913">
        <v>29.46</v>
      </c>
      <c r="D867" s="923">
        <v>13.25</v>
      </c>
      <c r="E867" s="923">
        <v>15.5275</v>
      </c>
      <c r="F867" s="923">
        <v>1217.25</v>
      </c>
    </row>
    <row r="868" spans="2:6">
      <c r="B868" s="970">
        <v>40333</v>
      </c>
      <c r="C868" s="913">
        <v>35.479999999999997</v>
      </c>
      <c r="D868" s="923">
        <v>13.4475</v>
      </c>
      <c r="E868" s="923">
        <v>15.967499999999999</v>
      </c>
      <c r="F868" s="923">
        <v>1204.75</v>
      </c>
    </row>
    <row r="869" spans="2:6">
      <c r="B869" s="970">
        <v>40336</v>
      </c>
      <c r="C869" s="913">
        <v>36.57</v>
      </c>
      <c r="D869" s="923">
        <v>13.654999999999999</v>
      </c>
      <c r="E869" s="923">
        <v>16.254999999999999</v>
      </c>
      <c r="F869" s="923">
        <v>1232.25</v>
      </c>
    </row>
    <row r="870" spans="2:6">
      <c r="B870" s="970">
        <v>40337</v>
      </c>
      <c r="C870" s="913">
        <v>33.700000000000003</v>
      </c>
      <c r="D870" s="923">
        <v>13.8</v>
      </c>
      <c r="E870" s="923">
        <v>16.100000000000001</v>
      </c>
      <c r="F870" s="923">
        <v>1246.8499999999999</v>
      </c>
    </row>
    <row r="871" spans="2:6">
      <c r="B871" s="970">
        <v>40338</v>
      </c>
      <c r="C871" s="913">
        <v>33.729999999999997</v>
      </c>
      <c r="D871" s="923">
        <v>13.43</v>
      </c>
      <c r="E871" s="923">
        <v>15.435</v>
      </c>
      <c r="F871" s="923">
        <v>1224.8499999999999</v>
      </c>
    </row>
    <row r="872" spans="2:6">
      <c r="B872" s="970">
        <v>40339</v>
      </c>
      <c r="C872" s="913">
        <v>30.57</v>
      </c>
      <c r="D872" s="923">
        <v>13.375</v>
      </c>
      <c r="E872" s="923">
        <v>14.817500000000001</v>
      </c>
      <c r="F872" s="923">
        <v>1224.27</v>
      </c>
    </row>
    <row r="873" spans="2:6">
      <c r="B873" s="970">
        <v>40340</v>
      </c>
      <c r="C873" s="913">
        <v>28.79</v>
      </c>
      <c r="D873" s="923">
        <v>12.67</v>
      </c>
      <c r="E873" s="923">
        <v>14.2875</v>
      </c>
      <c r="F873" s="923">
        <v>1226.1500000000001</v>
      </c>
    </row>
    <row r="874" spans="2:6">
      <c r="B874" s="970">
        <v>40343</v>
      </c>
      <c r="C874" s="913">
        <v>28.58</v>
      </c>
      <c r="D874" s="923">
        <v>12.465</v>
      </c>
      <c r="E874" s="923">
        <v>13.8</v>
      </c>
      <c r="F874" s="923">
        <v>1219.0899999999999</v>
      </c>
    </row>
    <row r="875" spans="2:6">
      <c r="B875" s="970">
        <v>40344</v>
      </c>
      <c r="C875" s="913">
        <v>25.87</v>
      </c>
      <c r="D875" s="923">
        <v>12.48</v>
      </c>
      <c r="E875" s="923">
        <v>13.78</v>
      </c>
      <c r="F875" s="923">
        <v>1225.7</v>
      </c>
    </row>
    <row r="876" spans="2:6">
      <c r="B876" s="970">
        <v>40345</v>
      </c>
      <c r="C876" s="913">
        <v>25.92</v>
      </c>
      <c r="D876" s="923">
        <v>12.39</v>
      </c>
      <c r="E876" s="923">
        <v>13.8375</v>
      </c>
      <c r="F876" s="923">
        <v>1233.0999999999999</v>
      </c>
    </row>
    <row r="877" spans="2:6">
      <c r="B877" s="970">
        <v>40346</v>
      </c>
      <c r="C877" s="913">
        <v>25.05</v>
      </c>
      <c r="D877" s="923">
        <v>12.414999999999999</v>
      </c>
      <c r="E877" s="923">
        <v>13.81</v>
      </c>
      <c r="F877" s="923">
        <v>1246.02</v>
      </c>
    </row>
    <row r="878" spans="2:6">
      <c r="B878" s="970">
        <v>40347</v>
      </c>
      <c r="C878" s="913">
        <v>23.95</v>
      </c>
      <c r="D878" s="923">
        <v>11.99</v>
      </c>
      <c r="E878" s="923">
        <v>13.625</v>
      </c>
      <c r="F878" s="923">
        <v>1259.1500000000001</v>
      </c>
    </row>
    <row r="879" spans="2:6">
      <c r="B879" s="970">
        <v>40350</v>
      </c>
      <c r="C879" s="913">
        <v>24.88</v>
      </c>
      <c r="D879" s="923">
        <v>11.984999999999999</v>
      </c>
      <c r="E879" s="923">
        <v>13.4625</v>
      </c>
      <c r="F879" s="923">
        <v>1254.77</v>
      </c>
    </row>
    <row r="880" spans="2:6">
      <c r="B880" s="970">
        <v>40351</v>
      </c>
      <c r="C880" s="913">
        <v>27.05</v>
      </c>
      <c r="D880" s="923">
        <v>11.88</v>
      </c>
      <c r="E880" s="923">
        <v>13.67</v>
      </c>
      <c r="F880" s="923">
        <v>1239.25</v>
      </c>
    </row>
    <row r="881" spans="2:6">
      <c r="B881" s="970">
        <v>40352</v>
      </c>
      <c r="C881" s="913">
        <v>26.91</v>
      </c>
      <c r="D881" s="923">
        <v>12.035</v>
      </c>
      <c r="E881" s="923">
        <v>13.755000000000001</v>
      </c>
      <c r="F881" s="923">
        <v>1231.1500000000001</v>
      </c>
    </row>
    <row r="882" spans="2:6">
      <c r="B882" s="970">
        <v>40353</v>
      </c>
      <c r="C882" s="913">
        <v>29.74</v>
      </c>
      <c r="D882" s="923">
        <v>12.6</v>
      </c>
      <c r="E882" s="923">
        <v>13.935</v>
      </c>
      <c r="F882" s="923">
        <v>1245.52</v>
      </c>
    </row>
    <row r="883" spans="2:6">
      <c r="B883" s="970">
        <v>40354</v>
      </c>
      <c r="C883" s="913">
        <v>28.53</v>
      </c>
      <c r="D883" s="923">
        <v>12.605</v>
      </c>
      <c r="E883" s="923">
        <v>14.015000000000001</v>
      </c>
      <c r="F883" s="923">
        <v>1254.3499999999999</v>
      </c>
    </row>
    <row r="884" spans="2:6">
      <c r="B884" s="970">
        <v>40357</v>
      </c>
      <c r="C884" s="913">
        <v>29</v>
      </c>
      <c r="D884" s="923">
        <v>12.315</v>
      </c>
      <c r="E884" s="923">
        <v>13.895</v>
      </c>
      <c r="F884" s="923">
        <v>1247.95</v>
      </c>
    </row>
    <row r="885" spans="2:6">
      <c r="B885" s="970">
        <v>40358</v>
      </c>
      <c r="C885" s="913">
        <v>34.130000000000003</v>
      </c>
      <c r="D885" s="923">
        <v>13.07</v>
      </c>
      <c r="E885" s="923">
        <v>14.64</v>
      </c>
      <c r="F885" s="923">
        <v>1238.0999999999999</v>
      </c>
    </row>
    <row r="886" spans="2:6">
      <c r="B886" s="970">
        <v>40359</v>
      </c>
      <c r="C886" s="913">
        <v>34.54</v>
      </c>
      <c r="D886" s="923">
        <v>12.852499999999999</v>
      </c>
      <c r="E886" s="923">
        <v>14.365</v>
      </c>
      <c r="F886" s="923">
        <v>1243.6500000000001</v>
      </c>
    </row>
    <row r="887" spans="2:6">
      <c r="B887" s="970">
        <v>40360</v>
      </c>
      <c r="C887" s="913">
        <v>32.86</v>
      </c>
      <c r="D887" s="923">
        <v>13.547499999999999</v>
      </c>
      <c r="E887" s="923">
        <v>14.317500000000001</v>
      </c>
      <c r="F887" s="923">
        <v>1217.8</v>
      </c>
    </row>
    <row r="888" spans="2:6">
      <c r="B888" s="970">
        <v>40361</v>
      </c>
      <c r="C888" s="913">
        <v>30.12</v>
      </c>
      <c r="D888" s="923">
        <v>13.04</v>
      </c>
      <c r="E888" s="923">
        <v>13.855</v>
      </c>
      <c r="F888" s="923">
        <v>1206</v>
      </c>
    </row>
    <row r="889" spans="2:6">
      <c r="B889" s="970">
        <v>40365</v>
      </c>
      <c r="C889" s="913">
        <v>29.65</v>
      </c>
      <c r="D889" s="923">
        <v>12.234999999999999</v>
      </c>
      <c r="E889" s="923">
        <v>13.297499999999999</v>
      </c>
      <c r="F889" s="923">
        <v>1193.3800000000001</v>
      </c>
    </row>
    <row r="890" spans="2:6">
      <c r="B890" s="970">
        <v>40366</v>
      </c>
      <c r="C890" s="913">
        <v>26.84</v>
      </c>
      <c r="D890" s="923">
        <v>12.244999999999999</v>
      </c>
      <c r="E890" s="923">
        <v>13.2325</v>
      </c>
      <c r="F890" s="923">
        <v>1193.1500000000001</v>
      </c>
    </row>
    <row r="891" spans="2:6">
      <c r="B891" s="970">
        <v>40367</v>
      </c>
      <c r="C891" s="913">
        <v>25.71</v>
      </c>
      <c r="D891" s="923">
        <v>11.695</v>
      </c>
      <c r="E891" s="923">
        <v>13.01</v>
      </c>
      <c r="F891" s="923">
        <v>1191.25</v>
      </c>
    </row>
    <row r="892" spans="2:6">
      <c r="B892" s="970">
        <v>40368</v>
      </c>
      <c r="C892" s="913">
        <v>24.98</v>
      </c>
      <c r="D892" s="923">
        <v>11.555</v>
      </c>
      <c r="E892" s="923">
        <v>12.702500000000001</v>
      </c>
      <c r="F892" s="923">
        <v>1208.95</v>
      </c>
    </row>
    <row r="893" spans="2:6">
      <c r="B893" s="970">
        <v>40371</v>
      </c>
      <c r="C893" s="913">
        <v>24.43</v>
      </c>
      <c r="D893" s="923">
        <v>11.477499999999999</v>
      </c>
      <c r="E893" s="923">
        <v>12.61</v>
      </c>
      <c r="F893" s="923">
        <v>1198.75</v>
      </c>
    </row>
    <row r="894" spans="2:6">
      <c r="B894" s="970">
        <v>40372</v>
      </c>
      <c r="C894" s="913">
        <v>24.56</v>
      </c>
      <c r="D894" s="923">
        <v>11.442500000000001</v>
      </c>
      <c r="E894" s="923">
        <v>12.4575</v>
      </c>
      <c r="F894" s="923">
        <v>1215.32</v>
      </c>
    </row>
    <row r="895" spans="2:6">
      <c r="B895" s="970">
        <v>40373</v>
      </c>
      <c r="C895" s="913">
        <v>24.89</v>
      </c>
      <c r="D895" s="923">
        <v>11.324999999999999</v>
      </c>
      <c r="E895" s="923">
        <v>12.272500000000001</v>
      </c>
      <c r="F895" s="923">
        <v>1215.77</v>
      </c>
    </row>
    <row r="896" spans="2:6">
      <c r="B896" s="970">
        <v>40374</v>
      </c>
      <c r="C896" s="913">
        <v>25.14</v>
      </c>
      <c r="D896" s="923">
        <v>11.775</v>
      </c>
      <c r="E896" s="923">
        <v>12.0975</v>
      </c>
      <c r="F896" s="923">
        <v>1213.05</v>
      </c>
    </row>
    <row r="897" spans="2:6">
      <c r="B897" s="970">
        <v>40375</v>
      </c>
      <c r="C897" s="913">
        <v>26.25</v>
      </c>
      <c r="D897" s="923">
        <v>12.57</v>
      </c>
      <c r="E897" s="923">
        <v>12.2</v>
      </c>
      <c r="F897" s="923">
        <v>1192.6500000000001</v>
      </c>
    </row>
    <row r="898" spans="2:6">
      <c r="B898" s="970">
        <v>40378</v>
      </c>
      <c r="C898" s="913">
        <v>25.97</v>
      </c>
      <c r="D898" s="923">
        <v>12.467499999999999</v>
      </c>
      <c r="E898" s="923">
        <v>12.755000000000001</v>
      </c>
      <c r="F898" s="923">
        <v>1179.95</v>
      </c>
    </row>
    <row r="899" spans="2:6">
      <c r="B899" s="970">
        <v>40379</v>
      </c>
      <c r="C899" s="913">
        <v>23.93</v>
      </c>
      <c r="D899" s="923">
        <v>12.295</v>
      </c>
      <c r="E899" s="923">
        <v>12.817500000000001</v>
      </c>
      <c r="F899" s="923">
        <v>1192.95</v>
      </c>
    </row>
    <row r="900" spans="2:6">
      <c r="B900" s="970">
        <v>40380</v>
      </c>
      <c r="C900" s="913">
        <v>25.64</v>
      </c>
      <c r="D900" s="923">
        <v>12.147500000000001</v>
      </c>
      <c r="E900" s="923">
        <v>12.922499999999999</v>
      </c>
      <c r="F900" s="923">
        <v>1191.42</v>
      </c>
    </row>
    <row r="901" spans="2:6">
      <c r="B901" s="970">
        <v>40381</v>
      </c>
      <c r="C901" s="913">
        <v>24.63</v>
      </c>
      <c r="D901" s="923">
        <v>12.2125</v>
      </c>
      <c r="E901" s="923">
        <v>13.015000000000001</v>
      </c>
      <c r="F901" s="923">
        <v>1196.05</v>
      </c>
    </row>
    <row r="902" spans="2:6">
      <c r="B902" s="970">
        <v>40382</v>
      </c>
      <c r="C902" s="913">
        <v>23.47</v>
      </c>
      <c r="D902" s="923">
        <v>11.64</v>
      </c>
      <c r="E902" s="923">
        <v>12.5525</v>
      </c>
      <c r="F902" s="923">
        <v>1190.8</v>
      </c>
    </row>
    <row r="903" spans="2:6">
      <c r="B903" s="970">
        <v>40385</v>
      </c>
      <c r="C903" s="913">
        <v>22.73</v>
      </c>
      <c r="D903" s="923">
        <v>11.555</v>
      </c>
      <c r="E903" s="923">
        <v>12.074999999999999</v>
      </c>
      <c r="F903" s="923">
        <v>1181.78</v>
      </c>
    </row>
    <row r="904" spans="2:6">
      <c r="B904" s="970">
        <v>40386</v>
      </c>
      <c r="C904" s="913">
        <v>23.19</v>
      </c>
      <c r="D904" s="923">
        <v>11.365</v>
      </c>
      <c r="E904" s="923">
        <v>11.815</v>
      </c>
      <c r="F904" s="923">
        <v>1163.3499999999999</v>
      </c>
    </row>
    <row r="905" spans="2:6">
      <c r="B905" s="970">
        <v>40387</v>
      </c>
      <c r="C905" s="913">
        <v>24.25</v>
      </c>
      <c r="D905" s="923">
        <v>11.237500000000001</v>
      </c>
      <c r="E905" s="923">
        <v>11.205</v>
      </c>
      <c r="F905" s="923">
        <v>1161.6300000000001</v>
      </c>
    </row>
    <row r="906" spans="2:6">
      <c r="B906" s="970">
        <v>40388</v>
      </c>
      <c r="C906" s="913">
        <v>24.13</v>
      </c>
      <c r="D906" s="923">
        <v>11.407500000000001</v>
      </c>
      <c r="E906" s="923">
        <v>11.22</v>
      </c>
      <c r="F906" s="923">
        <v>1164.25</v>
      </c>
    </row>
    <row r="907" spans="2:6">
      <c r="B907" s="970">
        <v>40389</v>
      </c>
      <c r="C907" s="913">
        <v>23.5</v>
      </c>
      <c r="D907" s="923">
        <v>11.63</v>
      </c>
      <c r="E907" s="923">
        <v>11.227499999999999</v>
      </c>
      <c r="F907" s="923">
        <v>1175.47</v>
      </c>
    </row>
    <row r="908" spans="2:6">
      <c r="B908" s="970">
        <v>40392</v>
      </c>
      <c r="C908" s="913">
        <v>22.01</v>
      </c>
      <c r="D908" s="923">
        <v>11.315</v>
      </c>
      <c r="E908" s="923">
        <v>11.055</v>
      </c>
      <c r="F908" s="923">
        <v>1184.6500000000001</v>
      </c>
    </row>
    <row r="909" spans="2:6">
      <c r="B909" s="970">
        <v>40393</v>
      </c>
      <c r="C909" s="913">
        <v>22.63</v>
      </c>
      <c r="D909" s="923">
        <v>11.44</v>
      </c>
      <c r="E909" s="923">
        <v>11.13</v>
      </c>
      <c r="F909" s="923">
        <v>1187.9000000000001</v>
      </c>
    </row>
    <row r="910" spans="2:6">
      <c r="B910" s="970">
        <v>40394</v>
      </c>
      <c r="C910" s="913">
        <v>22.21</v>
      </c>
      <c r="D910" s="923">
        <v>11.71</v>
      </c>
      <c r="E910" s="923">
        <v>11.52</v>
      </c>
      <c r="F910" s="923">
        <v>1200.22</v>
      </c>
    </row>
    <row r="911" spans="2:6">
      <c r="B911" s="970">
        <v>40395</v>
      </c>
      <c r="C911" s="913">
        <v>22.1</v>
      </c>
      <c r="D911" s="923">
        <v>11.805</v>
      </c>
      <c r="E911" s="923">
        <v>11.7675</v>
      </c>
      <c r="F911" s="923">
        <v>1193.28</v>
      </c>
    </row>
    <row r="912" spans="2:6">
      <c r="B912" s="970">
        <v>40396</v>
      </c>
      <c r="C912" s="913">
        <v>21.74</v>
      </c>
      <c r="D912" s="923">
        <v>11.765000000000001</v>
      </c>
      <c r="E912" s="923">
        <v>11.4</v>
      </c>
      <c r="F912" s="923">
        <v>1208.57</v>
      </c>
    </row>
    <row r="913" spans="2:6">
      <c r="B913" s="970">
        <v>40399</v>
      </c>
      <c r="C913" s="913">
        <v>22.14</v>
      </c>
      <c r="D913" s="923">
        <v>11.695</v>
      </c>
      <c r="E913" s="923">
        <v>11.5625</v>
      </c>
      <c r="F913" s="923">
        <v>1202.1300000000001</v>
      </c>
    </row>
    <row r="914" spans="2:6">
      <c r="B914" s="970">
        <v>40400</v>
      </c>
      <c r="C914" s="913">
        <v>22.37</v>
      </c>
      <c r="D914" s="923">
        <v>11.715</v>
      </c>
      <c r="E914" s="923">
        <v>11.4825</v>
      </c>
      <c r="F914" s="923">
        <v>1194.32</v>
      </c>
    </row>
    <row r="915" spans="2:6">
      <c r="B915" s="970">
        <v>40401</v>
      </c>
      <c r="C915" s="913">
        <v>25.39</v>
      </c>
      <c r="D915" s="923">
        <v>11.99</v>
      </c>
      <c r="E915" s="923">
        <v>12.535</v>
      </c>
      <c r="F915" s="923">
        <v>1198.55</v>
      </c>
    </row>
    <row r="916" spans="2:6">
      <c r="B916" s="970">
        <v>40402</v>
      </c>
      <c r="C916" s="913">
        <v>25.73</v>
      </c>
      <c r="D916" s="923">
        <v>11.8575</v>
      </c>
      <c r="E916" s="923">
        <v>12.775</v>
      </c>
      <c r="F916" s="923">
        <v>1214.07</v>
      </c>
    </row>
    <row r="917" spans="2:6">
      <c r="B917" s="970">
        <v>40403</v>
      </c>
      <c r="C917" s="913">
        <v>26.24</v>
      </c>
      <c r="D917" s="923">
        <v>11.7525</v>
      </c>
      <c r="E917" s="923">
        <v>12.475</v>
      </c>
      <c r="F917" s="923">
        <v>1213.43</v>
      </c>
    </row>
    <row r="918" spans="2:6">
      <c r="B918" s="970">
        <v>40406</v>
      </c>
      <c r="C918" s="913">
        <v>26.1</v>
      </c>
      <c r="D918" s="923">
        <v>11.8825</v>
      </c>
      <c r="E918" s="923">
        <v>12.535</v>
      </c>
      <c r="F918" s="923">
        <v>1224.47</v>
      </c>
    </row>
    <row r="919" spans="2:6">
      <c r="B919" s="970">
        <v>40407</v>
      </c>
      <c r="C919" s="913">
        <v>24.33</v>
      </c>
      <c r="D919" s="923">
        <v>11.74</v>
      </c>
      <c r="E919" s="923">
        <v>12.2425</v>
      </c>
      <c r="F919" s="923">
        <v>1226.22</v>
      </c>
    </row>
    <row r="920" spans="2:6">
      <c r="B920" s="970">
        <v>40408</v>
      </c>
      <c r="C920" s="913">
        <v>24.59</v>
      </c>
      <c r="D920" s="923">
        <v>11.585000000000001</v>
      </c>
      <c r="E920" s="923">
        <v>12.025</v>
      </c>
      <c r="F920" s="923">
        <v>1224.75</v>
      </c>
    </row>
    <row r="921" spans="2:6">
      <c r="B921" s="970">
        <v>40409</v>
      </c>
      <c r="C921" s="913">
        <v>26.44</v>
      </c>
      <c r="D921" s="923">
        <v>11.77</v>
      </c>
      <c r="E921" s="923">
        <v>12.07</v>
      </c>
      <c r="F921" s="923">
        <v>1234.4000000000001</v>
      </c>
    </row>
    <row r="922" spans="2:6">
      <c r="B922" s="970">
        <v>40410</v>
      </c>
      <c r="C922" s="913">
        <v>25.49</v>
      </c>
      <c r="D922" s="923">
        <v>11.695</v>
      </c>
      <c r="E922" s="923">
        <v>12.387499999999999</v>
      </c>
      <c r="F922" s="923">
        <v>1226.7</v>
      </c>
    </row>
    <row r="923" spans="2:6">
      <c r="B923" s="970">
        <v>40413</v>
      </c>
      <c r="C923" s="913">
        <v>25.66</v>
      </c>
      <c r="D923" s="923">
        <v>11.53</v>
      </c>
      <c r="E923" s="923">
        <v>12.59</v>
      </c>
      <c r="F923" s="923">
        <v>1223.93</v>
      </c>
    </row>
    <row r="924" spans="2:6">
      <c r="B924" s="970">
        <v>40414</v>
      </c>
      <c r="C924" s="913">
        <v>27.46</v>
      </c>
      <c r="D924" s="923">
        <v>12.305</v>
      </c>
      <c r="E924" s="923">
        <v>12.8775</v>
      </c>
      <c r="F924" s="923">
        <v>1232.93</v>
      </c>
    </row>
    <row r="925" spans="2:6">
      <c r="B925" s="970">
        <v>40415</v>
      </c>
      <c r="C925" s="913">
        <v>26.7</v>
      </c>
      <c r="D925" s="923">
        <v>12.21</v>
      </c>
      <c r="E925" s="923">
        <v>12.9125</v>
      </c>
      <c r="F925" s="923">
        <v>1238.28</v>
      </c>
    </row>
    <row r="926" spans="2:6">
      <c r="B926" s="970">
        <v>40416</v>
      </c>
      <c r="C926" s="913">
        <v>27.37</v>
      </c>
      <c r="D926" s="923">
        <v>12.01</v>
      </c>
      <c r="E926" s="923">
        <v>12.6325</v>
      </c>
      <c r="F926" s="923">
        <v>1239.3</v>
      </c>
    </row>
    <row r="927" spans="2:6">
      <c r="B927" s="970">
        <v>40417</v>
      </c>
      <c r="C927" s="913">
        <v>24.45</v>
      </c>
      <c r="D927" s="923">
        <v>12.22</v>
      </c>
      <c r="E927" s="923">
        <v>12.5875</v>
      </c>
      <c r="F927" s="923">
        <v>1241.3499999999999</v>
      </c>
    </row>
    <row r="928" spans="2:6">
      <c r="B928" s="970">
        <v>40420</v>
      </c>
      <c r="C928" s="913">
        <v>27.21</v>
      </c>
      <c r="D928" s="923">
        <v>12.23</v>
      </c>
      <c r="E928" s="923">
        <v>12.4575</v>
      </c>
      <c r="F928" s="923">
        <v>1241.3499999999999</v>
      </c>
    </row>
    <row r="929" spans="2:6">
      <c r="B929" s="970">
        <v>40421</v>
      </c>
      <c r="C929" s="913">
        <v>26.05</v>
      </c>
      <c r="D929" s="923">
        <v>12.404999999999999</v>
      </c>
      <c r="E929" s="923">
        <v>12.7225</v>
      </c>
      <c r="F929" s="923">
        <v>1247</v>
      </c>
    </row>
    <row r="930" spans="2:6">
      <c r="B930" s="970">
        <v>40422</v>
      </c>
      <c r="C930" s="913">
        <v>23.89</v>
      </c>
      <c r="D930" s="923">
        <v>12.39</v>
      </c>
      <c r="E930" s="923">
        <v>12.484999999999999</v>
      </c>
      <c r="F930" s="923">
        <v>1244.3499999999999</v>
      </c>
    </row>
    <row r="931" spans="2:6">
      <c r="B931" s="970">
        <v>40423</v>
      </c>
      <c r="C931" s="913">
        <v>23.19</v>
      </c>
      <c r="D931" s="923">
        <v>12.61</v>
      </c>
      <c r="E931" s="923">
        <v>12.295</v>
      </c>
      <c r="F931" s="923">
        <v>1251.5</v>
      </c>
    </row>
    <row r="932" spans="2:6">
      <c r="B932" s="970">
        <v>40424</v>
      </c>
      <c r="C932" s="913">
        <v>21.31</v>
      </c>
      <c r="D932" s="923">
        <v>12.32</v>
      </c>
      <c r="E932" s="923">
        <v>11.7075</v>
      </c>
      <c r="F932" s="923">
        <v>1247</v>
      </c>
    </row>
    <row r="933" spans="2:6">
      <c r="B933" s="970">
        <v>40428</v>
      </c>
      <c r="C933" s="913">
        <v>23.8</v>
      </c>
      <c r="D933" s="923">
        <v>12.824999999999999</v>
      </c>
      <c r="E933" s="923">
        <v>11.994999999999999</v>
      </c>
      <c r="F933" s="923">
        <v>1256.4000000000001</v>
      </c>
    </row>
    <row r="934" spans="2:6">
      <c r="B934" s="970">
        <v>40429</v>
      </c>
      <c r="C934" s="913">
        <v>23.25</v>
      </c>
      <c r="D934" s="923">
        <v>13.035</v>
      </c>
      <c r="E934" s="923">
        <v>11.984999999999999</v>
      </c>
      <c r="F934" s="923">
        <v>1258.3800000000001</v>
      </c>
    </row>
    <row r="935" spans="2:6">
      <c r="B935" s="970">
        <v>40430</v>
      </c>
      <c r="C935" s="913">
        <v>22.81</v>
      </c>
      <c r="D935" s="923">
        <v>12.72</v>
      </c>
      <c r="E935" s="923">
        <v>11.71</v>
      </c>
      <c r="F935" s="923">
        <v>1251</v>
      </c>
    </row>
    <row r="936" spans="2:6">
      <c r="B936" s="970">
        <v>40431</v>
      </c>
      <c r="C936" s="913">
        <v>21.99</v>
      </c>
      <c r="D936" s="923">
        <v>12.455</v>
      </c>
      <c r="E936" s="923">
        <v>11.57</v>
      </c>
      <c r="F936" s="923">
        <v>1248.1300000000001</v>
      </c>
    </row>
    <row r="937" spans="2:6">
      <c r="B937" s="970">
        <v>40434</v>
      </c>
      <c r="C937" s="913">
        <v>21.21</v>
      </c>
      <c r="D937" s="923">
        <v>12.3</v>
      </c>
      <c r="E937" s="923">
        <v>11.535</v>
      </c>
      <c r="F937" s="923">
        <v>1246.05</v>
      </c>
    </row>
    <row r="938" spans="2:6">
      <c r="B938" s="970">
        <v>40435</v>
      </c>
      <c r="C938" s="913">
        <v>21.56</v>
      </c>
      <c r="D938" s="923">
        <v>12.585000000000001</v>
      </c>
      <c r="E938" s="923">
        <v>11.62</v>
      </c>
      <c r="F938" s="923">
        <v>1269.95</v>
      </c>
    </row>
    <row r="939" spans="2:6">
      <c r="B939" s="970">
        <v>40436</v>
      </c>
      <c r="C939" s="913">
        <v>22.1</v>
      </c>
      <c r="D939" s="923">
        <v>12.07</v>
      </c>
      <c r="E939" s="923">
        <v>11.635</v>
      </c>
      <c r="F939" s="923">
        <v>1268.6300000000001</v>
      </c>
    </row>
    <row r="940" spans="2:6">
      <c r="B940" s="970">
        <v>40437</v>
      </c>
      <c r="C940" s="913">
        <v>21.72</v>
      </c>
      <c r="D940" s="923">
        <v>11.525</v>
      </c>
      <c r="E940" s="923">
        <v>11.442500000000001</v>
      </c>
      <c r="F940" s="923">
        <v>1274.47</v>
      </c>
    </row>
    <row r="941" spans="2:6">
      <c r="B941" s="970">
        <v>40438</v>
      </c>
      <c r="C941" s="913">
        <v>22.01</v>
      </c>
      <c r="D941" s="923">
        <v>11.265000000000001</v>
      </c>
      <c r="E941" s="923">
        <v>11.645</v>
      </c>
      <c r="F941" s="923">
        <v>1276.78</v>
      </c>
    </row>
    <row r="942" spans="2:6">
      <c r="B942" s="970">
        <v>40441</v>
      </c>
      <c r="C942" s="913">
        <v>21.5</v>
      </c>
      <c r="D942" s="923">
        <v>11.285</v>
      </c>
      <c r="E942" s="923">
        <v>11.47</v>
      </c>
      <c r="F942" s="923">
        <v>1282.5</v>
      </c>
    </row>
    <row r="943" spans="2:6">
      <c r="B943" s="970">
        <v>40442</v>
      </c>
      <c r="C943" s="913">
        <v>22.35</v>
      </c>
      <c r="D943" s="923">
        <v>11.244999999999999</v>
      </c>
      <c r="E943" s="923">
        <v>11.585000000000001</v>
      </c>
      <c r="F943" s="923">
        <v>1275.68</v>
      </c>
    </row>
    <row r="944" spans="2:6">
      <c r="B944" s="970">
        <v>40443</v>
      </c>
      <c r="C944" s="913">
        <v>22.51</v>
      </c>
      <c r="D944" s="923">
        <v>11.414999999999999</v>
      </c>
      <c r="E944" s="923">
        <v>11.87</v>
      </c>
      <c r="F944" s="923">
        <v>1293.1500000000001</v>
      </c>
    </row>
    <row r="945" spans="2:6">
      <c r="B945" s="970">
        <v>40444</v>
      </c>
      <c r="C945" s="913">
        <v>23.87</v>
      </c>
      <c r="D945" s="923">
        <v>11.43</v>
      </c>
      <c r="E945" s="923">
        <v>12.205</v>
      </c>
      <c r="F945" s="923">
        <v>1293.3800000000001</v>
      </c>
    </row>
    <row r="946" spans="2:6">
      <c r="B946" s="970">
        <v>40445</v>
      </c>
      <c r="C946" s="913">
        <v>21.71</v>
      </c>
      <c r="D946" s="923">
        <v>11.414999999999999</v>
      </c>
      <c r="E946" s="923">
        <v>12.25</v>
      </c>
      <c r="F946" s="923">
        <v>1295.5999999999999</v>
      </c>
    </row>
    <row r="947" spans="2:6">
      <c r="B947" s="970">
        <v>40448</v>
      </c>
      <c r="C947" s="913">
        <v>22.54</v>
      </c>
      <c r="D947" s="923">
        <v>11.23</v>
      </c>
      <c r="E947" s="923">
        <v>12.135</v>
      </c>
      <c r="F947" s="923">
        <v>1297.25</v>
      </c>
    </row>
    <row r="948" spans="2:6">
      <c r="B948" s="970">
        <v>40449</v>
      </c>
      <c r="C948" s="913">
        <v>22.6</v>
      </c>
      <c r="D948" s="923">
        <v>11.295</v>
      </c>
      <c r="E948" s="923">
        <v>12.484999999999999</v>
      </c>
      <c r="F948" s="923">
        <v>1305.72</v>
      </c>
    </row>
    <row r="949" spans="2:6">
      <c r="B949" s="970">
        <v>40450</v>
      </c>
      <c r="C949" s="913">
        <v>23.25</v>
      </c>
      <c r="D949" s="923">
        <v>11.445</v>
      </c>
      <c r="E949" s="923">
        <v>12.565</v>
      </c>
      <c r="F949" s="923">
        <v>1310.43</v>
      </c>
    </row>
    <row r="950" spans="2:6">
      <c r="B950" s="970">
        <v>40451</v>
      </c>
      <c r="C950" s="913">
        <v>23.7</v>
      </c>
      <c r="D950" s="923">
        <v>11.47</v>
      </c>
      <c r="E950" s="923">
        <v>12.51</v>
      </c>
      <c r="F950" s="923">
        <v>1301.47</v>
      </c>
    </row>
    <row r="951" spans="2:6">
      <c r="B951" s="938"/>
    </row>
    <row r="952" spans="2:6">
      <c r="B952" s="938"/>
    </row>
    <row r="953" spans="2:6">
      <c r="B953" s="938"/>
    </row>
    <row r="954" spans="2:6">
      <c r="B954" s="938"/>
    </row>
    <row r="955" spans="2:6">
      <c r="B955" s="938"/>
    </row>
    <row r="956" spans="2:6">
      <c r="B956" s="938"/>
    </row>
    <row r="957" spans="2:6">
      <c r="B957" s="938"/>
    </row>
    <row r="958" spans="2:6">
      <c r="B958" s="938"/>
    </row>
    <row r="959" spans="2:6">
      <c r="B959" s="938"/>
    </row>
    <row r="960" spans="2:6">
      <c r="B960" s="938"/>
    </row>
    <row r="961" spans="2:2">
      <c r="B961" s="938"/>
    </row>
    <row r="962" spans="2:2">
      <c r="B962" s="938"/>
    </row>
    <row r="963" spans="2:2">
      <c r="B963" s="938"/>
    </row>
    <row r="964" spans="2:2">
      <c r="B964" s="938"/>
    </row>
    <row r="965" spans="2:2">
      <c r="B965" s="938"/>
    </row>
    <row r="966" spans="2:2">
      <c r="B966" s="938"/>
    </row>
    <row r="967" spans="2:2">
      <c r="B967" s="938"/>
    </row>
    <row r="968" spans="2:2">
      <c r="B968" s="938"/>
    </row>
    <row r="969" spans="2:2">
      <c r="B969" s="938"/>
    </row>
    <row r="970" spans="2:2">
      <c r="B970" s="938"/>
    </row>
    <row r="971" spans="2:2">
      <c r="B971" s="938"/>
    </row>
    <row r="972" spans="2:2">
      <c r="B972" s="938"/>
    </row>
    <row r="973" spans="2:2">
      <c r="B973" s="938"/>
    </row>
    <row r="974" spans="2:2">
      <c r="B974" s="938"/>
    </row>
    <row r="975" spans="2:2">
      <c r="B975" s="938"/>
    </row>
    <row r="976" spans="2:2">
      <c r="B976" s="938"/>
    </row>
    <row r="977" spans="2:2">
      <c r="B977" s="938"/>
    </row>
    <row r="978" spans="2:2">
      <c r="B978" s="938"/>
    </row>
    <row r="979" spans="2:2">
      <c r="B979" s="938"/>
    </row>
    <row r="980" spans="2:2">
      <c r="B980" s="938"/>
    </row>
    <row r="981" spans="2:2">
      <c r="B981" s="938"/>
    </row>
    <row r="982" spans="2:2">
      <c r="B982" s="938"/>
    </row>
    <row r="983" spans="2:2">
      <c r="B983" s="938"/>
    </row>
    <row r="984" spans="2:2">
      <c r="B984" s="938"/>
    </row>
    <row r="985" spans="2:2">
      <c r="B985" s="938"/>
    </row>
    <row r="986" spans="2:2">
      <c r="B986" s="938"/>
    </row>
    <row r="987" spans="2:2">
      <c r="B987" s="938"/>
    </row>
    <row r="988" spans="2:2">
      <c r="B988" s="938"/>
    </row>
    <row r="989" spans="2:2">
      <c r="B989" s="938"/>
    </row>
    <row r="990" spans="2:2">
      <c r="B990" s="938"/>
    </row>
  </sheetData>
  <phoneticPr fontId="38" type="noConversion"/>
  <hyperlinks>
    <hyperlink ref="H22" location="Contents!B12" display="to contents"/>
  </hyperlinks>
  <pageMargins left="0.75" right="0.75" top="1" bottom="1" header="0.5" footer="0.5"/>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dimension ref="A2:M30"/>
  <sheetViews>
    <sheetView workbookViewId="0">
      <selection activeCell="B28" sqref="B28"/>
    </sheetView>
  </sheetViews>
  <sheetFormatPr defaultColWidth="8" defaultRowHeight="12.75"/>
  <cols>
    <col min="1" max="1" width="8.42578125" style="371" customWidth="1"/>
    <col min="2" max="2" width="21.85546875" style="371" customWidth="1"/>
    <col min="3" max="6" width="11" style="371" bestFit="1" customWidth="1"/>
    <col min="7" max="7" width="11.140625" style="371" bestFit="1" customWidth="1"/>
    <col min="8" max="8" width="9.7109375" style="371" bestFit="1" customWidth="1"/>
    <col min="9" max="9" width="9.140625" style="371" bestFit="1" customWidth="1"/>
    <col min="10" max="13" width="10" style="371" bestFit="1" customWidth="1"/>
    <col min="14" max="16384" width="8" style="371"/>
  </cols>
  <sheetData>
    <row r="2" spans="1:13">
      <c r="A2" s="371" t="s">
        <v>326</v>
      </c>
      <c r="B2" s="328" t="s">
        <v>899</v>
      </c>
    </row>
    <row r="4" spans="1:13">
      <c r="B4" s="418" t="s">
        <v>344</v>
      </c>
      <c r="C4" s="419" t="s">
        <v>1299</v>
      </c>
      <c r="D4" s="419" t="s">
        <v>1300</v>
      </c>
      <c r="E4" s="419" t="s">
        <v>1301</v>
      </c>
      <c r="F4" s="419" t="s">
        <v>835</v>
      </c>
      <c r="G4" s="419" t="s">
        <v>1303</v>
      </c>
      <c r="H4" s="419" t="s">
        <v>1304</v>
      </c>
      <c r="I4" s="419" t="s">
        <v>1305</v>
      </c>
      <c r="J4" s="419" t="s">
        <v>1306</v>
      </c>
      <c r="K4" s="419" t="s">
        <v>1307</v>
      </c>
      <c r="L4" s="419" t="s">
        <v>1308</v>
      </c>
      <c r="M4" s="419" t="s">
        <v>1309</v>
      </c>
    </row>
    <row r="5" spans="1:13">
      <c r="B5" s="373" t="s">
        <v>832</v>
      </c>
      <c r="C5" s="375">
        <v>14.563183565368348</v>
      </c>
      <c r="D5" s="375">
        <v>-7.5262651119154924</v>
      </c>
      <c r="E5" s="375">
        <v>-10.676478886043782</v>
      </c>
      <c r="F5" s="375">
        <v>-13.661153221367314</v>
      </c>
      <c r="G5" s="375">
        <v>-2.1415521986310182</v>
      </c>
      <c r="H5" s="375">
        <v>5.417313408913401</v>
      </c>
      <c r="I5" s="375">
        <v>0.90359978040947908</v>
      </c>
      <c r="J5" s="375">
        <v>0.67856734222075943</v>
      </c>
      <c r="K5" s="375">
        <v>-4.0897259495559268</v>
      </c>
      <c r="L5" s="375">
        <v>0.83942494153535563</v>
      </c>
      <c r="M5" s="375">
        <v>-1.7904483429892224</v>
      </c>
    </row>
    <row r="6" spans="1:13">
      <c r="B6" s="373" t="s">
        <v>833</v>
      </c>
      <c r="C6" s="375">
        <v>25.909789272359788</v>
      </c>
      <c r="D6" s="375">
        <v>7.7803911769216683</v>
      </c>
      <c r="E6" s="375">
        <v>9.9778823165655552</v>
      </c>
      <c r="F6" s="375">
        <v>3.6023340420205727</v>
      </c>
      <c r="G6" s="375">
        <v>8.3008048750488683</v>
      </c>
      <c r="H6" s="375">
        <v>10.800453032551331</v>
      </c>
      <c r="I6" s="375">
        <v>18.827246345117629</v>
      </c>
      <c r="J6" s="375">
        <v>27.856735554653838</v>
      </c>
      <c r="K6" s="375">
        <v>22.462769623364636</v>
      </c>
      <c r="L6" s="375">
        <v>24.764105691669272</v>
      </c>
      <c r="M6" s="375">
        <v>16.262369474739685</v>
      </c>
    </row>
    <row r="9" spans="1:13">
      <c r="B9" s="328" t="s">
        <v>834</v>
      </c>
    </row>
    <row r="28" spans="2:2">
      <c r="B28" s="377" t="s">
        <v>1092</v>
      </c>
    </row>
    <row r="30" spans="2:2">
      <c r="B30" s="930" t="s">
        <v>1270</v>
      </c>
    </row>
  </sheetData>
  <phoneticPr fontId="64" type="noConversion"/>
  <hyperlinks>
    <hyperlink ref="B30" location="Contents!B117" display="to contents"/>
  </hyperlinks>
  <pageMargins left="0.75" right="0.75" top="1" bottom="1" header="0.5" footer="0.5"/>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dimension ref="A2:K42"/>
  <sheetViews>
    <sheetView workbookViewId="0">
      <selection activeCell="B40" sqref="B40"/>
    </sheetView>
  </sheetViews>
  <sheetFormatPr defaultColWidth="8" defaultRowHeight="12.75"/>
  <cols>
    <col min="1" max="1" width="8" style="339" customWidth="1"/>
    <col min="2" max="2" width="23.7109375" style="339" customWidth="1"/>
    <col min="3" max="6" width="12" style="339" bestFit="1" customWidth="1"/>
    <col min="7" max="7" width="4.140625" style="339" customWidth="1"/>
    <col min="8" max="11" width="13.140625" style="339" customWidth="1"/>
    <col min="12" max="16384" width="8" style="339"/>
  </cols>
  <sheetData>
    <row r="2" spans="1:11">
      <c r="A2" s="339" t="s">
        <v>326</v>
      </c>
      <c r="B2" s="349" t="s">
        <v>837</v>
      </c>
    </row>
    <row r="3" spans="1:11" ht="13.5" customHeight="1">
      <c r="B3" s="349"/>
    </row>
    <row r="4" spans="1:11" s="349" customFormat="1">
      <c r="B4" s="341"/>
      <c r="C4" s="1425" t="s">
        <v>1201</v>
      </c>
      <c r="D4" s="1425"/>
      <c r="E4" s="1425"/>
      <c r="F4" s="1425"/>
      <c r="H4" s="1425" t="s">
        <v>1202</v>
      </c>
      <c r="I4" s="1425"/>
      <c r="J4" s="1425"/>
      <c r="K4" s="1425"/>
    </row>
    <row r="5" spans="1:11">
      <c r="B5" s="341" t="s">
        <v>836</v>
      </c>
      <c r="C5" s="396" t="s">
        <v>841</v>
      </c>
      <c r="D5" s="396" t="s">
        <v>842</v>
      </c>
      <c r="E5" s="396" t="s">
        <v>843</v>
      </c>
      <c r="F5" s="396" t="s">
        <v>844</v>
      </c>
      <c r="H5" s="396" t="s">
        <v>841</v>
      </c>
      <c r="I5" s="396" t="s">
        <v>845</v>
      </c>
      <c r="J5" s="396" t="s">
        <v>846</v>
      </c>
      <c r="K5" s="396" t="s">
        <v>844</v>
      </c>
    </row>
    <row r="6" spans="1:11" ht="51">
      <c r="B6" s="396" t="s">
        <v>838</v>
      </c>
      <c r="C6" s="397">
        <v>76.119388083000004</v>
      </c>
      <c r="D6" s="397">
        <v>72.776021810000003</v>
      </c>
      <c r="E6" s="397">
        <v>70.23330050249001</v>
      </c>
      <c r="F6" s="397">
        <v>66.240334638109999</v>
      </c>
      <c r="H6" s="398">
        <v>196.397222167</v>
      </c>
      <c r="I6" s="398">
        <v>189.72386159446</v>
      </c>
      <c r="J6" s="398">
        <v>187.11020902425997</v>
      </c>
      <c r="K6" s="398">
        <v>162.63751567099996</v>
      </c>
    </row>
    <row r="7" spans="1:11" ht="63" customHeight="1">
      <c r="B7" s="396" t="s">
        <v>839</v>
      </c>
      <c r="C7" s="397">
        <v>104.442999687</v>
      </c>
      <c r="D7" s="397">
        <v>104.71710170699998</v>
      </c>
      <c r="E7" s="397">
        <v>104.71710170699998</v>
      </c>
      <c r="F7" s="397">
        <v>88.266986179999989</v>
      </c>
      <c r="H7" s="398">
        <v>262.90999068499997</v>
      </c>
      <c r="I7" s="398">
        <v>262.90999068499997</v>
      </c>
      <c r="J7" s="398">
        <v>202.90999068499997</v>
      </c>
      <c r="K7" s="398">
        <v>226.00797800599997</v>
      </c>
    </row>
    <row r="8" spans="1:11" ht="38.25">
      <c r="B8" s="396" t="s">
        <v>847</v>
      </c>
      <c r="C8" s="397">
        <v>614.57701581900005</v>
      </c>
      <c r="D8" s="397">
        <v>654.65644499999996</v>
      </c>
      <c r="E8" s="397">
        <v>608.50182900000004</v>
      </c>
      <c r="F8" s="397">
        <v>636.34827800000005</v>
      </c>
      <c r="H8" s="398">
        <v>2933.6451889999998</v>
      </c>
      <c r="I8" s="398">
        <v>3223.318311</v>
      </c>
      <c r="J8" s="398">
        <v>3462.8478829999999</v>
      </c>
      <c r="K8" s="398">
        <v>3366.6021260000002</v>
      </c>
    </row>
    <row r="9" spans="1:11">
      <c r="B9" s="396" t="s">
        <v>840</v>
      </c>
      <c r="C9" s="397">
        <v>230.94984600000001</v>
      </c>
      <c r="D9" s="397">
        <v>244.889217</v>
      </c>
      <c r="E9" s="397">
        <v>278.75852099999997</v>
      </c>
      <c r="F9" s="397">
        <v>314.19698799999998</v>
      </c>
      <c r="H9" s="398">
        <v>1547.828432</v>
      </c>
      <c r="I9" s="398">
        <v>1597.974577</v>
      </c>
      <c r="J9" s="398">
        <v>1670.0768149999999</v>
      </c>
      <c r="K9" s="398">
        <v>1729.7834720000001</v>
      </c>
    </row>
    <row r="10" spans="1:11">
      <c r="C10" s="399"/>
      <c r="D10" s="399"/>
      <c r="E10" s="399"/>
      <c r="F10" s="399"/>
      <c r="H10" s="399"/>
      <c r="I10" s="399"/>
      <c r="J10" s="399"/>
      <c r="K10" s="399"/>
    </row>
    <row r="11" spans="1:11">
      <c r="C11" s="400"/>
      <c r="D11" s="400"/>
      <c r="E11" s="400"/>
      <c r="F11" s="400"/>
      <c r="H11" s="400"/>
      <c r="I11" s="400"/>
      <c r="J11" s="400"/>
      <c r="K11" s="400"/>
    </row>
    <row r="12" spans="1:11">
      <c r="H12" s="400"/>
      <c r="I12" s="400"/>
      <c r="J12" s="400"/>
      <c r="K12" s="400"/>
    </row>
    <row r="13" spans="1:11">
      <c r="B13" s="349" t="s">
        <v>837</v>
      </c>
      <c r="D13" s="400"/>
      <c r="E13" s="400"/>
      <c r="F13" s="400"/>
      <c r="G13" s="400"/>
      <c r="H13" s="400"/>
      <c r="I13" s="400"/>
      <c r="J13" s="400"/>
      <c r="K13" s="400"/>
    </row>
    <row r="14" spans="1:11">
      <c r="H14" s="400"/>
      <c r="I14" s="400"/>
      <c r="J14" s="400"/>
      <c r="K14" s="400"/>
    </row>
    <row r="15" spans="1:11">
      <c r="H15" s="400"/>
      <c r="I15" s="400"/>
      <c r="J15" s="400"/>
      <c r="K15" s="400"/>
    </row>
    <row r="16" spans="1:11">
      <c r="H16" s="400"/>
      <c r="I16" s="400"/>
      <c r="J16" s="400"/>
      <c r="K16" s="400"/>
    </row>
    <row r="17" spans="8:11">
      <c r="H17" s="400"/>
      <c r="I17" s="400"/>
      <c r="J17" s="400"/>
      <c r="K17" s="400"/>
    </row>
    <row r="18" spans="8:11">
      <c r="H18" s="400"/>
    </row>
    <row r="36" spans="2:5" ht="12.75" customHeight="1">
      <c r="B36" s="1399" t="s">
        <v>1078</v>
      </c>
      <c r="C36" s="1399"/>
      <c r="D36" s="1399"/>
      <c r="E36" s="1399"/>
    </row>
    <row r="37" spans="2:5">
      <c r="B37" s="1399"/>
      <c r="C37" s="1399"/>
      <c r="D37" s="1399"/>
      <c r="E37" s="1399"/>
    </row>
    <row r="38" spans="2:5" ht="27" customHeight="1">
      <c r="B38" s="1399"/>
      <c r="C38" s="1399"/>
      <c r="D38" s="1399"/>
      <c r="E38" s="1399"/>
    </row>
    <row r="40" spans="2:5">
      <c r="B40" s="401" t="s">
        <v>1081</v>
      </c>
    </row>
    <row r="42" spans="2:5">
      <c r="B42" s="930" t="s">
        <v>1270</v>
      </c>
    </row>
  </sheetData>
  <mergeCells count="3">
    <mergeCell ref="C4:F4"/>
    <mergeCell ref="H4:K4"/>
    <mergeCell ref="B36:E38"/>
  </mergeCells>
  <phoneticPr fontId="64" type="noConversion"/>
  <hyperlinks>
    <hyperlink ref="B42" location="Contents!B118" display="to contents"/>
  </hyperlinks>
  <pageMargins left="0.75" right="0.75" top="1" bottom="1" header="0.5" footer="0.5"/>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6"/>
  <dimension ref="A1:Y167"/>
  <sheetViews>
    <sheetView zoomScaleNormal="100" workbookViewId="0">
      <selection activeCell="H31" sqref="H31"/>
    </sheetView>
  </sheetViews>
  <sheetFormatPr defaultColWidth="8" defaultRowHeight="12.75"/>
  <cols>
    <col min="1" max="1" width="8" style="407" customWidth="1"/>
    <col min="2" max="2" width="26.85546875" style="407" customWidth="1"/>
    <col min="3" max="16384" width="8" style="407"/>
  </cols>
  <sheetData>
    <row r="1" spans="1:25" s="402" customFormat="1"/>
    <row r="2" spans="1:25" s="402" customFormat="1">
      <c r="A2" s="402" t="s">
        <v>326</v>
      </c>
      <c r="B2" s="226" t="s">
        <v>850</v>
      </c>
    </row>
    <row r="3" spans="1:25" s="403" customFormat="1">
      <c r="C3" s="1426" t="s">
        <v>1201</v>
      </c>
      <c r="D3" s="1426"/>
      <c r="E3" s="1426"/>
      <c r="F3" s="1426"/>
      <c r="G3" s="1426"/>
      <c r="H3" s="1426"/>
      <c r="I3" s="1426"/>
      <c r="K3" s="1426" t="s">
        <v>1202</v>
      </c>
      <c r="L3" s="1426"/>
      <c r="M3" s="1426"/>
      <c r="N3" s="1426"/>
      <c r="O3" s="1426"/>
      <c r="P3" s="1426"/>
      <c r="Q3" s="1426"/>
      <c r="S3" s="1426" t="s">
        <v>1203</v>
      </c>
      <c r="T3" s="1426"/>
      <c r="U3" s="1426"/>
      <c r="V3" s="1426"/>
      <c r="W3" s="1426"/>
      <c r="X3" s="1426"/>
      <c r="Y3" s="1426"/>
    </row>
    <row r="4" spans="1:25" s="403" customFormat="1">
      <c r="B4" s="404"/>
      <c r="C4" s="405" t="s">
        <v>1303</v>
      </c>
      <c r="D4" s="405" t="s">
        <v>1304</v>
      </c>
      <c r="E4" s="405" t="s">
        <v>1305</v>
      </c>
      <c r="F4" s="405" t="s">
        <v>1306</v>
      </c>
      <c r="G4" s="405" t="s">
        <v>1307</v>
      </c>
      <c r="H4" s="405" t="s">
        <v>1308</v>
      </c>
      <c r="I4" s="405" t="s">
        <v>1309</v>
      </c>
      <c r="K4" s="404" t="s">
        <v>1303</v>
      </c>
      <c r="L4" s="404" t="s">
        <v>1304</v>
      </c>
      <c r="M4" s="404" t="s">
        <v>1305</v>
      </c>
      <c r="N4" s="404" t="s">
        <v>1306</v>
      </c>
      <c r="O4" s="404" t="s">
        <v>1307</v>
      </c>
      <c r="P4" s="404" t="s">
        <v>1308</v>
      </c>
      <c r="Q4" s="404" t="s">
        <v>1309</v>
      </c>
      <c r="S4" s="404" t="s">
        <v>1303</v>
      </c>
      <c r="T4" s="404" t="s">
        <v>1304</v>
      </c>
      <c r="U4" s="404" t="s">
        <v>1305</v>
      </c>
      <c r="V4" s="404" t="s">
        <v>1306</v>
      </c>
      <c r="W4" s="404" t="s">
        <v>1307</v>
      </c>
      <c r="X4" s="404" t="s">
        <v>1308</v>
      </c>
      <c r="Y4" s="404" t="s">
        <v>1309</v>
      </c>
    </row>
    <row r="5" spans="1:25" s="402" customFormat="1">
      <c r="B5" s="404" t="s">
        <v>848</v>
      </c>
      <c r="C5" s="406">
        <v>0</v>
      </c>
      <c r="D5" s="406">
        <v>0</v>
      </c>
      <c r="E5" s="406">
        <v>9.5691882518803972E-6</v>
      </c>
      <c r="F5" s="406">
        <v>9.9555115228884008E-4</v>
      </c>
      <c r="G5" s="406">
        <v>7.2682063533266788E-3</v>
      </c>
      <c r="H5" s="406">
        <v>1.7134933039070831E-2</v>
      </c>
      <c r="I5" s="406">
        <v>1.3712083565311905E-2</v>
      </c>
      <c r="J5" s="403"/>
      <c r="K5" s="406">
        <v>0.11674268602041925</v>
      </c>
      <c r="L5" s="406">
        <v>5.1768672260542797E-2</v>
      </c>
      <c r="M5" s="406">
        <v>0.11026674088434321</v>
      </c>
      <c r="N5" s="406">
        <v>6.2464606684605926E-2</v>
      </c>
      <c r="O5" s="406">
        <v>3.8985036714438148E-2</v>
      </c>
      <c r="P5" s="406">
        <v>3.5623444188248414E-2</v>
      </c>
      <c r="Q5" s="406">
        <v>3.7582411047441533E-2</v>
      </c>
      <c r="R5" s="403"/>
      <c r="S5" s="406">
        <v>9.5351170937149881E-3</v>
      </c>
      <c r="T5" s="406">
        <v>2.8323103707271254E-3</v>
      </c>
      <c r="U5" s="406">
        <v>2.7099028729729694E-2</v>
      </c>
      <c r="V5" s="406">
        <v>6.3797026742225668E-3</v>
      </c>
      <c r="W5" s="406">
        <v>1.1668268386155032E-2</v>
      </c>
      <c r="X5" s="406">
        <v>3.8203156048762935E-3</v>
      </c>
      <c r="Y5" s="406">
        <v>5.8548480637477971E-3</v>
      </c>
    </row>
    <row r="6" spans="1:25" s="402" customFormat="1">
      <c r="B6" s="404" t="s">
        <v>849</v>
      </c>
      <c r="C6" s="406">
        <v>5.2155629695377279E-2</v>
      </c>
      <c r="D6" s="406">
        <v>3.7256910045142477E-2</v>
      </c>
      <c r="E6" s="406">
        <v>1.3346948201030337E-2</v>
      </c>
      <c r="F6" s="406">
        <v>2.5734646312542296E-3</v>
      </c>
      <c r="G6" s="406">
        <v>0</v>
      </c>
      <c r="H6" s="406">
        <v>0</v>
      </c>
      <c r="I6" s="406">
        <v>0</v>
      </c>
      <c r="J6" s="403"/>
      <c r="K6" s="406">
        <v>1.5203096321859136E-4</v>
      </c>
      <c r="L6" s="406">
        <v>0</v>
      </c>
      <c r="M6" s="406">
        <v>0</v>
      </c>
      <c r="N6" s="406">
        <v>1.9313268692686361E-2</v>
      </c>
      <c r="O6" s="406">
        <v>2.4279386181084703E-2</v>
      </c>
      <c r="P6" s="406">
        <v>1.2420511647008585E-3</v>
      </c>
      <c r="Q6" s="406">
        <v>1.1547150347268633E-2</v>
      </c>
      <c r="R6" s="403"/>
      <c r="S6" s="406">
        <v>4.410739262189824E-3</v>
      </c>
      <c r="T6" s="406">
        <v>2.6423292518891594E-3</v>
      </c>
      <c r="U6" s="406">
        <v>5.2844447837445191E-4</v>
      </c>
      <c r="V6" s="406">
        <v>5.2592132243617761E-3</v>
      </c>
      <c r="W6" s="406">
        <v>1.0207140650275962E-3</v>
      </c>
      <c r="X6" s="406">
        <v>2.3130087633110332E-2</v>
      </c>
      <c r="Y6" s="406">
        <v>4.9363689051681019E-3</v>
      </c>
    </row>
    <row r="7" spans="1:25" s="402" customFormat="1">
      <c r="J7" s="403"/>
      <c r="R7" s="403"/>
    </row>
    <row r="8" spans="1:25" s="402" customFormat="1">
      <c r="J8" s="403"/>
      <c r="R8" s="403"/>
    </row>
    <row r="9" spans="1:25" s="402" customFormat="1"/>
    <row r="10" spans="1:25" s="402" customFormat="1"/>
    <row r="11" spans="1:25" s="402" customFormat="1" ht="9" customHeight="1"/>
    <row r="12" spans="1:25" s="402" customFormat="1"/>
    <row r="13" spans="1:25" s="402" customFormat="1"/>
    <row r="14" spans="1:25" s="402" customFormat="1"/>
    <row r="15" spans="1:25" s="402" customFormat="1"/>
    <row r="16" spans="1:25" s="402" customFormat="1"/>
    <row r="17" spans="2:6" s="402" customFormat="1"/>
    <row r="18" spans="2:6" s="402" customFormat="1"/>
    <row r="19" spans="2:6" s="402" customFormat="1"/>
    <row r="20" spans="2:6" s="402" customFormat="1"/>
    <row r="21" spans="2:6" s="402" customFormat="1"/>
    <row r="22" spans="2:6" s="402" customFormat="1"/>
    <row r="23" spans="2:6" s="402" customFormat="1"/>
    <row r="24" spans="2:6" s="402" customFormat="1"/>
    <row r="25" spans="2:6" s="402" customFormat="1"/>
    <row r="26" spans="2:6" s="402" customFormat="1"/>
    <row r="27" spans="2:6" s="402" customFormat="1">
      <c r="B27" s="1399" t="s">
        <v>1078</v>
      </c>
      <c r="C27" s="1399"/>
      <c r="D27" s="1399"/>
      <c r="E27" s="1399"/>
      <c r="F27" s="1399"/>
    </row>
    <row r="28" spans="2:6" s="402" customFormat="1">
      <c r="B28" s="1399"/>
      <c r="C28" s="1399"/>
      <c r="D28" s="1399"/>
      <c r="E28" s="1399"/>
      <c r="F28" s="1399"/>
    </row>
    <row r="29" spans="2:6" s="402" customFormat="1" ht="24.75" customHeight="1">
      <c r="B29" s="1399"/>
      <c r="C29" s="1399"/>
      <c r="D29" s="1399"/>
      <c r="E29" s="1399"/>
      <c r="F29" s="1399"/>
    </row>
    <row r="30" spans="2:6" s="402" customFormat="1">
      <c r="B30" s="1277"/>
      <c r="C30" s="1277"/>
      <c r="D30" s="1277"/>
      <c r="E30" s="1277"/>
      <c r="F30" s="1277"/>
    </row>
    <row r="31" spans="2:6" s="402" customFormat="1">
      <c r="B31" s="1161" t="s">
        <v>1092</v>
      </c>
    </row>
    <row r="32" spans="2:6" s="402" customFormat="1">
      <c r="B32" s="930" t="s">
        <v>1270</v>
      </c>
    </row>
    <row r="33" s="402" customFormat="1"/>
    <row r="34" s="402" customFormat="1"/>
    <row r="35" s="402" customFormat="1"/>
    <row r="36" s="402" customFormat="1"/>
    <row r="37" s="402" customFormat="1"/>
    <row r="38" s="402" customFormat="1"/>
    <row r="39" s="402" customFormat="1"/>
    <row r="40" s="402" customFormat="1"/>
    <row r="41" s="402" customFormat="1"/>
    <row r="42" s="402" customFormat="1"/>
    <row r="43" s="402" customFormat="1"/>
    <row r="44" s="402" customFormat="1"/>
    <row r="45" s="402" customFormat="1"/>
    <row r="46" s="402" customFormat="1"/>
    <row r="47" s="402" customFormat="1"/>
    <row r="48" s="402" customFormat="1"/>
    <row r="49" s="402" customFormat="1"/>
    <row r="50" s="402" customFormat="1"/>
    <row r="51" s="402" customFormat="1"/>
    <row r="52" s="402" customFormat="1"/>
    <row r="53" s="402" customFormat="1"/>
    <row r="54" s="402" customFormat="1"/>
    <row r="55" s="402" customFormat="1"/>
    <row r="56" s="402" customFormat="1"/>
    <row r="57" s="402" customFormat="1"/>
    <row r="58" s="402" customFormat="1"/>
    <row r="59" s="402" customFormat="1"/>
    <row r="60" s="402" customFormat="1"/>
    <row r="61" s="402" customFormat="1"/>
    <row r="62" s="402" customFormat="1"/>
    <row r="63" s="402" customFormat="1"/>
    <row r="64" s="402" customFormat="1"/>
    <row r="65" s="402" customFormat="1"/>
    <row r="66" s="402" customFormat="1"/>
    <row r="67" s="402" customFormat="1"/>
    <row r="68" s="402" customFormat="1"/>
    <row r="69" s="402" customFormat="1"/>
    <row r="70" s="402" customFormat="1"/>
    <row r="71" s="402" customFormat="1"/>
    <row r="72" s="402" customFormat="1"/>
    <row r="73" s="402" customFormat="1"/>
    <row r="74" s="402" customFormat="1"/>
    <row r="75" s="402" customFormat="1"/>
    <row r="76" s="402" customFormat="1"/>
    <row r="77" s="402" customFormat="1"/>
    <row r="78" s="402" customFormat="1"/>
    <row r="79" s="402" customFormat="1"/>
    <row r="80" s="402" customFormat="1"/>
    <row r="81" s="402" customFormat="1"/>
    <row r="82" s="402" customFormat="1"/>
    <row r="83" s="402" customFormat="1"/>
    <row r="84" s="402" customFormat="1"/>
    <row r="85" s="402" customFormat="1"/>
    <row r="86" s="402" customFormat="1"/>
    <row r="87" s="402" customFormat="1"/>
    <row r="88" s="402" customFormat="1"/>
    <row r="89" s="402" customFormat="1"/>
    <row r="90" s="402" customFormat="1"/>
    <row r="91" s="402" customFormat="1"/>
    <row r="92" s="402" customFormat="1"/>
    <row r="93" s="402" customFormat="1"/>
    <row r="94" s="402" customFormat="1"/>
    <row r="95" s="402" customFormat="1"/>
    <row r="96" s="402" customFormat="1"/>
    <row r="97" s="402" customFormat="1"/>
    <row r="98" s="402" customFormat="1"/>
    <row r="99" s="402" customFormat="1"/>
    <row r="100" s="402" customFormat="1"/>
    <row r="101" s="402" customFormat="1"/>
    <row r="102" s="402" customFormat="1"/>
    <row r="103" s="402" customFormat="1"/>
    <row r="104" s="402" customFormat="1"/>
    <row r="105" s="402" customFormat="1"/>
    <row r="106" s="402" customFormat="1"/>
    <row r="107" s="402" customFormat="1"/>
    <row r="108" s="402" customFormat="1"/>
    <row r="109" s="402" customFormat="1"/>
    <row r="110" s="402" customFormat="1"/>
    <row r="111" s="402" customFormat="1"/>
    <row r="112" s="402" customFormat="1"/>
    <row r="113" s="402" customFormat="1"/>
    <row r="114" s="402" customFormat="1"/>
    <row r="115" s="402" customFormat="1"/>
    <row r="116" s="402" customFormat="1"/>
    <row r="117" s="402" customFormat="1"/>
    <row r="118" s="402" customFormat="1"/>
    <row r="119" s="402" customFormat="1"/>
    <row r="120" s="402" customFormat="1"/>
    <row r="121" s="402" customFormat="1"/>
    <row r="122" s="402" customFormat="1"/>
    <row r="123" s="402" customFormat="1"/>
    <row r="124" s="402" customFormat="1"/>
    <row r="125" s="402" customFormat="1"/>
    <row r="126" s="402" customFormat="1"/>
    <row r="127" s="402" customFormat="1"/>
    <row r="128" s="402" customFormat="1"/>
    <row r="129" spans="1:20" s="402" customFormat="1"/>
    <row r="130" spans="1:20" s="402" customFormat="1"/>
    <row r="131" spans="1:20" s="402" customFormat="1"/>
    <row r="132" spans="1:20" s="402" customFormat="1"/>
    <row r="133" spans="1:20" s="402" customFormat="1"/>
    <row r="134" spans="1:20" s="402" customFormat="1"/>
    <row r="135" spans="1:20" s="402" customFormat="1"/>
    <row r="136" spans="1:20" s="402" customFormat="1"/>
    <row r="137" spans="1:20" s="402" customFormat="1"/>
    <row r="138" spans="1:20" s="402" customFormat="1"/>
    <row r="139" spans="1:20">
      <c r="A139" s="402"/>
      <c r="B139" s="402"/>
      <c r="C139" s="402"/>
      <c r="D139" s="402"/>
      <c r="E139" s="402"/>
      <c r="F139" s="402"/>
      <c r="G139" s="402"/>
      <c r="H139" s="402"/>
      <c r="I139" s="402"/>
      <c r="J139" s="402"/>
      <c r="K139" s="402"/>
      <c r="L139" s="402"/>
      <c r="M139" s="402"/>
      <c r="N139" s="402"/>
      <c r="O139" s="402"/>
      <c r="P139" s="402"/>
      <c r="Q139" s="402"/>
      <c r="R139" s="402"/>
      <c r="S139" s="402"/>
      <c r="T139" s="402"/>
    </row>
    <row r="140" spans="1:20">
      <c r="A140" s="402"/>
      <c r="B140" s="402"/>
      <c r="C140" s="402"/>
      <c r="D140" s="402"/>
      <c r="E140" s="402"/>
      <c r="F140" s="402"/>
      <c r="G140" s="402"/>
      <c r="H140" s="402"/>
      <c r="I140" s="402"/>
      <c r="J140" s="402"/>
      <c r="K140" s="402"/>
      <c r="L140" s="402"/>
      <c r="M140" s="402"/>
      <c r="N140" s="402"/>
      <c r="O140" s="402"/>
      <c r="P140" s="402"/>
      <c r="Q140" s="402"/>
      <c r="R140" s="402"/>
      <c r="S140" s="402"/>
      <c r="T140" s="402"/>
    </row>
    <row r="141" spans="1:20">
      <c r="A141" s="402"/>
      <c r="B141" s="402"/>
      <c r="C141" s="402"/>
      <c r="D141" s="402"/>
      <c r="E141" s="402"/>
      <c r="F141" s="402"/>
      <c r="G141" s="402"/>
      <c r="H141" s="402"/>
      <c r="I141" s="402"/>
      <c r="J141" s="402"/>
      <c r="K141" s="402"/>
      <c r="L141" s="402"/>
      <c r="M141" s="402"/>
      <c r="N141" s="402"/>
      <c r="O141" s="402"/>
      <c r="P141" s="402"/>
      <c r="Q141" s="402"/>
      <c r="R141" s="402"/>
      <c r="S141" s="402"/>
      <c r="T141" s="402"/>
    </row>
    <row r="142" spans="1:20">
      <c r="A142" s="402"/>
      <c r="B142" s="402"/>
      <c r="C142" s="402"/>
      <c r="D142" s="402"/>
      <c r="E142" s="402"/>
      <c r="F142" s="402"/>
      <c r="G142" s="402"/>
      <c r="H142" s="402"/>
      <c r="I142" s="402"/>
      <c r="J142" s="402"/>
      <c r="K142" s="402"/>
      <c r="L142" s="402"/>
      <c r="M142" s="402"/>
      <c r="N142" s="402"/>
      <c r="O142" s="402"/>
      <c r="P142" s="402"/>
      <c r="Q142" s="402"/>
      <c r="R142" s="402"/>
      <c r="S142" s="402"/>
      <c r="T142" s="402"/>
    </row>
    <row r="143" spans="1:20">
      <c r="A143" s="402"/>
      <c r="B143" s="402"/>
      <c r="C143" s="402"/>
      <c r="D143" s="402"/>
      <c r="E143" s="402"/>
      <c r="F143" s="402"/>
      <c r="G143" s="402"/>
      <c r="H143" s="402"/>
      <c r="I143" s="402"/>
      <c r="J143" s="402"/>
      <c r="K143" s="402"/>
      <c r="L143" s="402"/>
      <c r="M143" s="402"/>
      <c r="N143" s="402"/>
      <c r="O143" s="402"/>
      <c r="P143" s="402"/>
      <c r="Q143" s="402"/>
      <c r="R143" s="402"/>
      <c r="S143" s="402"/>
      <c r="T143" s="402"/>
    </row>
    <row r="144" spans="1:20">
      <c r="A144" s="402"/>
      <c r="B144" s="402"/>
      <c r="C144" s="402"/>
      <c r="D144" s="402"/>
      <c r="E144" s="402"/>
      <c r="F144" s="402"/>
      <c r="G144" s="402"/>
      <c r="H144" s="402"/>
      <c r="I144" s="402"/>
      <c r="J144" s="402"/>
      <c r="K144" s="402"/>
      <c r="L144" s="402"/>
      <c r="M144" s="402"/>
      <c r="N144" s="402"/>
      <c r="O144" s="402"/>
      <c r="P144" s="402"/>
      <c r="Q144" s="402"/>
      <c r="R144" s="402"/>
      <c r="S144" s="402"/>
      <c r="T144" s="402"/>
    </row>
    <row r="145" spans="1:20">
      <c r="A145" s="402"/>
      <c r="B145" s="402"/>
      <c r="C145" s="402"/>
      <c r="D145" s="402"/>
      <c r="E145" s="402"/>
      <c r="F145" s="402"/>
      <c r="G145" s="402"/>
      <c r="H145" s="402"/>
      <c r="I145" s="402"/>
      <c r="J145" s="402"/>
      <c r="K145" s="402"/>
      <c r="L145" s="402"/>
      <c r="M145" s="402"/>
      <c r="N145" s="402"/>
      <c r="O145" s="402"/>
      <c r="P145" s="402"/>
      <c r="Q145" s="402"/>
      <c r="R145" s="402"/>
      <c r="S145" s="402"/>
      <c r="T145" s="402"/>
    </row>
    <row r="146" spans="1:20">
      <c r="A146" s="402"/>
      <c r="B146" s="402"/>
      <c r="C146" s="402"/>
      <c r="D146" s="402"/>
      <c r="E146" s="402"/>
      <c r="F146" s="402"/>
      <c r="G146" s="402"/>
      <c r="H146" s="402"/>
      <c r="I146" s="402"/>
      <c r="J146" s="402"/>
      <c r="K146" s="402"/>
      <c r="L146" s="402"/>
      <c r="M146" s="402"/>
      <c r="N146" s="402"/>
      <c r="O146" s="402"/>
      <c r="P146" s="402"/>
      <c r="Q146" s="402"/>
      <c r="R146" s="402"/>
      <c r="S146" s="402"/>
      <c r="T146" s="402"/>
    </row>
    <row r="147" spans="1:20">
      <c r="A147" s="402"/>
      <c r="B147" s="402"/>
      <c r="C147" s="402"/>
      <c r="D147" s="402"/>
      <c r="E147" s="402"/>
      <c r="F147" s="402"/>
      <c r="G147" s="402"/>
      <c r="H147" s="402"/>
      <c r="I147" s="402"/>
      <c r="J147" s="402"/>
      <c r="K147" s="402"/>
      <c r="L147" s="402"/>
      <c r="M147" s="402"/>
      <c r="N147" s="402"/>
      <c r="O147" s="402"/>
      <c r="P147" s="402"/>
      <c r="Q147" s="402"/>
      <c r="R147" s="402"/>
      <c r="S147" s="402"/>
      <c r="T147" s="402"/>
    </row>
    <row r="148" spans="1:20">
      <c r="A148" s="402"/>
      <c r="B148" s="402"/>
      <c r="C148" s="402"/>
      <c r="D148" s="402"/>
      <c r="E148" s="402"/>
      <c r="F148" s="402"/>
      <c r="G148" s="402"/>
      <c r="H148" s="402"/>
      <c r="I148" s="402"/>
      <c r="J148" s="402"/>
      <c r="K148" s="402"/>
      <c r="L148" s="402"/>
      <c r="M148" s="402"/>
      <c r="N148" s="402"/>
      <c r="O148" s="402"/>
      <c r="P148" s="402"/>
      <c r="Q148" s="402"/>
      <c r="R148" s="402"/>
      <c r="S148" s="402"/>
      <c r="T148" s="402"/>
    </row>
    <row r="149" spans="1:20">
      <c r="A149" s="402"/>
      <c r="B149" s="402"/>
      <c r="C149" s="402"/>
      <c r="D149" s="402"/>
      <c r="E149" s="402"/>
      <c r="F149" s="402"/>
      <c r="G149" s="402"/>
      <c r="H149" s="402"/>
      <c r="I149" s="402"/>
      <c r="J149" s="402"/>
      <c r="K149" s="402"/>
      <c r="L149" s="402"/>
      <c r="M149" s="402"/>
      <c r="N149" s="402"/>
      <c r="O149" s="402"/>
      <c r="P149" s="402"/>
      <c r="Q149" s="402"/>
      <c r="R149" s="402"/>
      <c r="S149" s="402"/>
      <c r="T149" s="402"/>
    </row>
    <row r="150" spans="1:20">
      <c r="A150" s="402"/>
      <c r="B150" s="402"/>
      <c r="C150" s="402"/>
      <c r="D150" s="402"/>
      <c r="E150" s="402"/>
      <c r="F150" s="402"/>
      <c r="G150" s="402"/>
      <c r="H150" s="402"/>
      <c r="I150" s="402"/>
      <c r="J150" s="402"/>
      <c r="K150" s="402"/>
      <c r="L150" s="402"/>
      <c r="M150" s="402"/>
      <c r="N150" s="402"/>
      <c r="O150" s="402"/>
      <c r="P150" s="402"/>
      <c r="Q150" s="402"/>
      <c r="R150" s="402"/>
      <c r="S150" s="402"/>
      <c r="T150" s="402"/>
    </row>
    <row r="167" ht="30" customHeight="1"/>
  </sheetData>
  <mergeCells count="4">
    <mergeCell ref="C3:I3"/>
    <mergeCell ref="K3:Q3"/>
    <mergeCell ref="S3:Y3"/>
    <mergeCell ref="B27:F29"/>
  </mergeCells>
  <phoneticPr fontId="64" type="noConversion"/>
  <hyperlinks>
    <hyperlink ref="B32" location="Contents!B119" display="to contents"/>
  </hyperlinks>
  <pageMargins left="0.75" right="0.75" top="1" bottom="1" header="0.5" footer="0.5"/>
  <pageSetup paperSize="9" orientation="portrait" horizontalDpi="300" verticalDpi="300"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7"/>
  <dimension ref="A2:AU33"/>
  <sheetViews>
    <sheetView workbookViewId="0">
      <selection activeCell="B33" sqref="B33"/>
    </sheetView>
  </sheetViews>
  <sheetFormatPr defaultColWidth="31.7109375" defaultRowHeight="12.75"/>
  <cols>
    <col min="1" max="1" width="8.85546875" style="339" bestFit="1" customWidth="1"/>
    <col min="2" max="2" width="29.28515625" style="339" bestFit="1" customWidth="1"/>
    <col min="3" max="9" width="13.5703125" style="339" bestFit="1" customWidth="1"/>
    <col min="10" max="11" width="8.7109375" style="339" bestFit="1" customWidth="1"/>
    <col min="12" max="16" width="13.5703125" style="339" bestFit="1" customWidth="1"/>
    <col min="17" max="18" width="12.28515625" style="339" bestFit="1" customWidth="1"/>
    <col min="19" max="19" width="8.7109375" style="339" bestFit="1" customWidth="1"/>
    <col min="20" max="26" width="12.28515625" style="339" bestFit="1" customWidth="1"/>
    <col min="27" max="27" width="8.7109375" style="339" bestFit="1" customWidth="1"/>
    <col min="28" max="28" width="5.85546875" style="339" bestFit="1" customWidth="1"/>
    <col min="29" max="40" width="8.7109375" style="339" bestFit="1" customWidth="1"/>
    <col min="41" max="16384" width="31.7109375" style="339"/>
  </cols>
  <sheetData>
    <row r="2" spans="1:47">
      <c r="A2" s="339" t="s">
        <v>326</v>
      </c>
      <c r="B2" s="328" t="s">
        <v>851</v>
      </c>
    </row>
    <row r="3" spans="1:47">
      <c r="B3" s="361"/>
    </row>
    <row r="4" spans="1:47">
      <c r="B4" s="342"/>
      <c r="C4" s="1419" t="s">
        <v>1201</v>
      </c>
      <c r="D4" s="1419"/>
      <c r="E4" s="1419"/>
      <c r="F4" s="1419"/>
      <c r="G4" s="1419"/>
      <c r="H4" s="1419"/>
      <c r="I4" s="1419"/>
      <c r="J4" s="1419"/>
      <c r="K4" s="1419"/>
      <c r="L4" s="1419"/>
      <c r="M4" s="1419"/>
      <c r="N4" s="1419"/>
      <c r="O4" s="342"/>
      <c r="P4" s="1419" t="s">
        <v>1202</v>
      </c>
      <c r="Q4" s="1419"/>
      <c r="R4" s="1419"/>
      <c r="S4" s="1419"/>
      <c r="T4" s="1419"/>
      <c r="U4" s="1419"/>
      <c r="V4" s="1419"/>
      <c r="W4" s="1419"/>
      <c r="X4" s="1419"/>
      <c r="Y4" s="1419"/>
      <c r="Z4" s="1419"/>
      <c r="AA4" s="1419"/>
      <c r="AB4" s="420"/>
      <c r="AC4" s="1419" t="s">
        <v>1203</v>
      </c>
      <c r="AD4" s="1419"/>
      <c r="AE4" s="1419"/>
      <c r="AF4" s="1419"/>
      <c r="AG4" s="1419"/>
      <c r="AH4" s="1419"/>
      <c r="AI4" s="1419"/>
      <c r="AJ4" s="1419"/>
      <c r="AK4" s="1419"/>
      <c r="AL4" s="1419"/>
      <c r="AM4" s="1419"/>
      <c r="AN4" s="1419"/>
    </row>
    <row r="5" spans="1:47">
      <c r="B5" s="341" t="s">
        <v>344</v>
      </c>
      <c r="C5" s="343">
        <v>39448</v>
      </c>
      <c r="D5" s="343">
        <v>39539</v>
      </c>
      <c r="E5" s="343">
        <v>39630</v>
      </c>
      <c r="F5" s="343">
        <v>39722</v>
      </c>
      <c r="G5" s="343">
        <v>39814</v>
      </c>
      <c r="H5" s="343">
        <v>39904</v>
      </c>
      <c r="I5" s="343">
        <v>39995</v>
      </c>
      <c r="J5" s="343">
        <v>40087</v>
      </c>
      <c r="K5" s="343">
        <v>40179</v>
      </c>
      <c r="L5" s="343">
        <v>40269</v>
      </c>
      <c r="M5" s="343">
        <v>40360</v>
      </c>
      <c r="N5" s="343">
        <v>40452</v>
      </c>
      <c r="O5" s="344"/>
      <c r="P5" s="343">
        <v>39448</v>
      </c>
      <c r="Q5" s="343">
        <v>39539</v>
      </c>
      <c r="R5" s="343">
        <v>39630</v>
      </c>
      <c r="S5" s="343">
        <v>39722</v>
      </c>
      <c r="T5" s="343">
        <v>39814</v>
      </c>
      <c r="U5" s="343">
        <v>39904</v>
      </c>
      <c r="V5" s="343">
        <v>39995</v>
      </c>
      <c r="W5" s="343">
        <v>40087</v>
      </c>
      <c r="X5" s="343">
        <v>40179</v>
      </c>
      <c r="Y5" s="343">
        <v>40269</v>
      </c>
      <c r="Z5" s="343">
        <v>40360</v>
      </c>
      <c r="AA5" s="343">
        <v>40452</v>
      </c>
      <c r="AB5" s="344"/>
      <c r="AC5" s="343">
        <v>39448</v>
      </c>
      <c r="AD5" s="343">
        <v>39539</v>
      </c>
      <c r="AE5" s="343">
        <v>39630</v>
      </c>
      <c r="AF5" s="343">
        <v>39722</v>
      </c>
      <c r="AG5" s="343">
        <v>39814</v>
      </c>
      <c r="AH5" s="343">
        <v>39904</v>
      </c>
      <c r="AI5" s="343">
        <v>39995</v>
      </c>
      <c r="AJ5" s="343">
        <v>40087</v>
      </c>
      <c r="AK5" s="343">
        <v>40179</v>
      </c>
      <c r="AL5" s="343">
        <v>40269</v>
      </c>
      <c r="AM5" s="343">
        <v>40360</v>
      </c>
      <c r="AN5" s="343">
        <v>40452</v>
      </c>
      <c r="AO5" s="421"/>
      <c r="AP5" s="421"/>
      <c r="AQ5" s="421"/>
      <c r="AR5" s="421"/>
      <c r="AS5" s="421"/>
      <c r="AT5" s="421"/>
      <c r="AU5" s="421"/>
    </row>
    <row r="6" spans="1:47">
      <c r="B6" s="348" t="s">
        <v>852</v>
      </c>
      <c r="C6" s="422">
        <v>3.6269746769954847</v>
      </c>
      <c r="D6" s="422">
        <v>3.6121784879970784</v>
      </c>
      <c r="E6" s="422">
        <v>3.3772074839651034</v>
      </c>
      <c r="F6" s="422">
        <v>2.8915474201328157</v>
      </c>
      <c r="G6" s="422">
        <v>2.9460818789295873</v>
      </c>
      <c r="H6" s="422">
        <v>3.3277778973259244</v>
      </c>
      <c r="I6" s="422">
        <v>3.8677423870050665</v>
      </c>
      <c r="J6" s="422">
        <v>3.6071712524004655</v>
      </c>
      <c r="K6" s="422">
        <v>3.581880328685799</v>
      </c>
      <c r="L6" s="422">
        <v>3.3856920906367507</v>
      </c>
      <c r="M6" s="422">
        <v>3.0198576517027949</v>
      </c>
      <c r="N6" s="422">
        <v>2.7682396926481565</v>
      </c>
      <c r="O6" s="423"/>
      <c r="P6" s="422">
        <v>1.9126185675865044</v>
      </c>
      <c r="Q6" s="422">
        <v>1.8086561112474271</v>
      </c>
      <c r="R6" s="422">
        <v>1.7351143617782565</v>
      </c>
      <c r="S6" s="422">
        <v>1.5131644457106035</v>
      </c>
      <c r="T6" s="422">
        <v>1.7584467147795673</v>
      </c>
      <c r="U6" s="422">
        <v>1.5931590648875786</v>
      </c>
      <c r="V6" s="422">
        <v>1.5636360935452172</v>
      </c>
      <c r="W6" s="422">
        <v>1.351775287385691</v>
      </c>
      <c r="X6" s="422">
        <v>1.2836252728747672</v>
      </c>
      <c r="Y6" s="422">
        <v>1.1876686372275946</v>
      </c>
      <c r="Z6" s="422">
        <v>1.1263718597799739</v>
      </c>
      <c r="AA6" s="422">
        <v>1.1437050402135609</v>
      </c>
      <c r="AB6" s="423"/>
      <c r="AC6" s="424">
        <v>0.877883521092654</v>
      </c>
      <c r="AD6" s="424">
        <v>0.77695074982298062</v>
      </c>
      <c r="AE6" s="424">
        <v>0.76710262977963106</v>
      </c>
      <c r="AF6" s="424">
        <v>0.86267310384485196</v>
      </c>
      <c r="AG6" s="424">
        <v>0.84298846344932843</v>
      </c>
      <c r="AH6" s="424">
        <v>0.78548826762053292</v>
      </c>
      <c r="AI6" s="424">
        <v>0.73197128568800685</v>
      </c>
      <c r="AJ6" s="424">
        <v>0.70525372877967074</v>
      </c>
      <c r="AK6" s="424">
        <v>0.68658837575572462</v>
      </c>
      <c r="AL6" s="424">
        <v>0.61180758233607035</v>
      </c>
      <c r="AM6" s="424">
        <v>0.70800949980169081</v>
      </c>
      <c r="AN6" s="424">
        <v>0.77153629386740219</v>
      </c>
      <c r="AO6" s="421"/>
      <c r="AP6" s="421"/>
      <c r="AQ6" s="421"/>
      <c r="AR6" s="421"/>
      <c r="AS6" s="421"/>
      <c r="AT6" s="421"/>
      <c r="AU6" s="421"/>
    </row>
    <row r="7" spans="1:47">
      <c r="B7" s="425" t="s">
        <v>853</v>
      </c>
      <c r="C7" s="398">
        <v>1375.6370139999999</v>
      </c>
      <c r="D7" s="398">
        <v>2036.7645070000001</v>
      </c>
      <c r="E7" s="398">
        <v>2119.0595119999998</v>
      </c>
      <c r="F7" s="398">
        <v>2028.8360110000001</v>
      </c>
      <c r="G7" s="398">
        <v>2039.4906550000001</v>
      </c>
      <c r="H7" s="398">
        <v>2037.5988400000001</v>
      </c>
      <c r="I7" s="398">
        <v>2293.2680209999999</v>
      </c>
      <c r="J7" s="398">
        <v>2206.2583760000002</v>
      </c>
      <c r="K7" s="398">
        <v>2613.482884</v>
      </c>
      <c r="L7" s="398">
        <v>2608.048636</v>
      </c>
      <c r="M7" s="398">
        <v>2563.5942479999999</v>
      </c>
      <c r="N7" s="398">
        <v>2266.2203180000001</v>
      </c>
      <c r="O7" s="398">
        <v>0</v>
      </c>
      <c r="P7" s="398">
        <v>1142.013645</v>
      </c>
      <c r="Q7" s="398">
        <v>1889.0186200000001</v>
      </c>
      <c r="R7" s="398">
        <v>2090.9025409999999</v>
      </c>
      <c r="S7" s="398">
        <v>1716.8174039999999</v>
      </c>
      <c r="T7" s="398">
        <v>2120.9215939999999</v>
      </c>
      <c r="U7" s="398">
        <v>1431.7377509999999</v>
      </c>
      <c r="V7" s="398">
        <v>1317.6060419999999</v>
      </c>
      <c r="W7" s="398">
        <v>902.23258699999997</v>
      </c>
      <c r="X7" s="398">
        <v>1567.947183</v>
      </c>
      <c r="Y7" s="398">
        <v>1234.064635</v>
      </c>
      <c r="Z7" s="398">
        <v>860.78024800000003</v>
      </c>
      <c r="AA7" s="398">
        <v>619.75698699999998</v>
      </c>
      <c r="AB7" s="398">
        <v>0</v>
      </c>
      <c r="AC7" s="398">
        <v>-117.931923</v>
      </c>
      <c r="AD7" s="398">
        <v>-154.886258</v>
      </c>
      <c r="AE7" s="398">
        <v>-156.100358</v>
      </c>
      <c r="AF7" s="398">
        <v>-117.42842400000001</v>
      </c>
      <c r="AG7" s="398">
        <v>-146.39036300000001</v>
      </c>
      <c r="AH7" s="398">
        <v>-206.20331200000001</v>
      </c>
      <c r="AI7" s="398">
        <v>-211.14285000000001</v>
      </c>
      <c r="AJ7" s="398">
        <v>-214.61366699999999</v>
      </c>
      <c r="AK7" s="398">
        <v>-192.65574899999999</v>
      </c>
      <c r="AL7" s="398">
        <v>-291.75371100000001</v>
      </c>
      <c r="AM7" s="398">
        <v>-203.97874999999999</v>
      </c>
      <c r="AN7" s="398">
        <v>-210.39693</v>
      </c>
      <c r="AO7" s="421"/>
      <c r="AP7" s="421"/>
      <c r="AQ7" s="421"/>
      <c r="AR7" s="421"/>
      <c r="AS7" s="421"/>
      <c r="AT7" s="421"/>
      <c r="AU7" s="421"/>
    </row>
    <row r="8" spans="1:47">
      <c r="B8" s="426"/>
      <c r="C8" s="421"/>
      <c r="D8" s="421"/>
      <c r="E8" s="421"/>
      <c r="F8" s="421"/>
      <c r="G8" s="421"/>
      <c r="H8" s="421"/>
      <c r="I8" s="421"/>
      <c r="J8" s="421"/>
      <c r="K8" s="421"/>
      <c r="L8" s="421"/>
      <c r="M8" s="421"/>
      <c r="N8" s="421"/>
      <c r="O8" s="427"/>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row>
    <row r="9" spans="1:47">
      <c r="B9" s="426"/>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row>
    <row r="10" spans="1:47">
      <c r="B10" s="328" t="s">
        <v>851</v>
      </c>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c r="AQ10" s="421"/>
      <c r="AR10" s="421"/>
      <c r="AS10" s="421"/>
      <c r="AT10" s="421"/>
      <c r="AU10" s="421"/>
    </row>
    <row r="31" spans="2:2">
      <c r="B31" s="269" t="s">
        <v>1081</v>
      </c>
    </row>
    <row r="33" spans="2:2">
      <c r="B33" s="930" t="s">
        <v>1270</v>
      </c>
    </row>
  </sheetData>
  <mergeCells count="3">
    <mergeCell ref="C4:N4"/>
    <mergeCell ref="P4:AA4"/>
    <mergeCell ref="AC4:AN4"/>
  </mergeCells>
  <phoneticPr fontId="43" type="noConversion"/>
  <hyperlinks>
    <hyperlink ref="B33" location="Contents!B120" display="to contents"/>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5"/>
  <dimension ref="A2:G52"/>
  <sheetViews>
    <sheetView workbookViewId="0">
      <selection activeCell="G22" sqref="G22"/>
    </sheetView>
  </sheetViews>
  <sheetFormatPr defaultColWidth="8" defaultRowHeight="12.75"/>
  <cols>
    <col min="1" max="1" width="8" style="428" customWidth="1"/>
    <col min="2" max="2" width="10.140625" style="328" customWidth="1"/>
    <col min="3" max="3" width="8" style="428" customWidth="1"/>
    <col min="4" max="4" width="12" style="428" customWidth="1"/>
    <col min="5" max="5" width="15.5703125" style="428" customWidth="1"/>
    <col min="6" max="16384" width="8" style="428"/>
  </cols>
  <sheetData>
    <row r="2" spans="1:7">
      <c r="A2" s="428" t="s">
        <v>326</v>
      </c>
      <c r="B2" s="328" t="s">
        <v>855</v>
      </c>
      <c r="G2" s="328" t="s">
        <v>855</v>
      </c>
    </row>
    <row r="4" spans="1:7" ht="63.75">
      <c r="B4" s="1262" t="s">
        <v>1343</v>
      </c>
      <c r="C4" s="363" t="s">
        <v>282</v>
      </c>
      <c r="D4" s="429" t="s">
        <v>857</v>
      </c>
      <c r="E4" s="429" t="s">
        <v>854</v>
      </c>
    </row>
    <row r="5" spans="1:7">
      <c r="B5" s="1293">
        <v>39083</v>
      </c>
      <c r="C5" s="430">
        <v>5.36</v>
      </c>
      <c r="D5" s="430">
        <v>5.0999999999999996</v>
      </c>
      <c r="E5" s="430">
        <v>6.8</v>
      </c>
    </row>
    <row r="6" spans="1:7">
      <c r="B6" s="1293">
        <v>39114</v>
      </c>
      <c r="C6" s="430">
        <v>5.36</v>
      </c>
      <c r="D6" s="430">
        <v>4.5999999999999996</v>
      </c>
      <c r="E6" s="430">
        <v>5.7</v>
      </c>
    </row>
    <row r="7" spans="1:7">
      <c r="B7" s="1293">
        <v>39142</v>
      </c>
      <c r="C7" s="430">
        <v>5.3475000000000001</v>
      </c>
      <c r="D7" s="430">
        <v>4</v>
      </c>
      <c r="E7" s="430">
        <v>6.2</v>
      </c>
    </row>
    <row r="8" spans="1:7">
      <c r="B8" s="1293">
        <v>39173</v>
      </c>
      <c r="C8" s="430">
        <v>5.35</v>
      </c>
      <c r="D8" s="430">
        <v>3.9</v>
      </c>
      <c r="E8" s="430">
        <v>5.5</v>
      </c>
    </row>
    <row r="9" spans="1:7">
      <c r="B9" s="1293">
        <v>39203</v>
      </c>
      <c r="C9" s="430">
        <v>5.3550000000000004</v>
      </c>
      <c r="D9" s="430">
        <v>4.0999999999999996</v>
      </c>
      <c r="E9" s="430">
        <v>5.3</v>
      </c>
    </row>
    <row r="10" spans="1:7">
      <c r="B10" s="1293">
        <v>39234</v>
      </c>
      <c r="C10" s="430">
        <v>5.36</v>
      </c>
      <c r="D10" s="430">
        <v>4.4000000000000004</v>
      </c>
      <c r="E10" s="430">
        <v>6</v>
      </c>
    </row>
    <row r="11" spans="1:7">
      <c r="B11" s="1293">
        <v>39264</v>
      </c>
      <c r="C11" s="430">
        <v>5.36</v>
      </c>
      <c r="D11" s="430">
        <v>4</v>
      </c>
      <c r="E11" s="430">
        <v>6.1</v>
      </c>
    </row>
    <row r="12" spans="1:7">
      <c r="B12" s="1293">
        <v>39295</v>
      </c>
      <c r="C12" s="430">
        <v>5.3595300000000003</v>
      </c>
      <c r="D12" s="430">
        <v>6.5</v>
      </c>
      <c r="E12" s="430">
        <v>6</v>
      </c>
    </row>
    <row r="13" spans="1:7">
      <c r="B13" s="1293">
        <v>39326</v>
      </c>
      <c r="C13" s="430">
        <v>5.6687500000000002</v>
      </c>
      <c r="D13" s="430">
        <v>6.1</v>
      </c>
      <c r="E13" s="430">
        <v>7.3</v>
      </c>
    </row>
    <row r="14" spans="1:7">
      <c r="B14" s="1293">
        <v>39356</v>
      </c>
      <c r="C14" s="430">
        <v>5.23</v>
      </c>
      <c r="D14" s="430">
        <v>5.9</v>
      </c>
      <c r="E14" s="430">
        <v>8.6</v>
      </c>
    </row>
    <row r="15" spans="1:7">
      <c r="B15" s="1293">
        <v>39387</v>
      </c>
      <c r="C15" s="430">
        <v>4.8775000000000004</v>
      </c>
      <c r="D15" s="430">
        <v>5.9</v>
      </c>
      <c r="E15" s="430">
        <v>8</v>
      </c>
    </row>
    <row r="16" spans="1:7">
      <c r="B16" s="1293">
        <v>39417</v>
      </c>
      <c r="C16" s="430">
        <v>5.1406300000000007</v>
      </c>
      <c r="D16" s="430">
        <v>6.1</v>
      </c>
      <c r="E16" s="430">
        <v>7.7</v>
      </c>
    </row>
    <row r="17" spans="2:7">
      <c r="B17" s="1293">
        <v>39448</v>
      </c>
      <c r="C17" s="430">
        <v>4.7024999999999997</v>
      </c>
      <c r="D17" s="430">
        <v>6.1</v>
      </c>
      <c r="E17" s="430">
        <v>7.8</v>
      </c>
    </row>
    <row r="18" spans="2:7">
      <c r="B18" s="1293">
        <v>39479</v>
      </c>
      <c r="C18" s="430">
        <v>3.0950000000000002</v>
      </c>
      <c r="D18" s="430">
        <v>5.5</v>
      </c>
      <c r="E18" s="430">
        <v>7.8</v>
      </c>
    </row>
    <row r="19" spans="2:7">
      <c r="B19" s="1293">
        <v>39508</v>
      </c>
      <c r="C19" s="430">
        <v>3.0143800000000001</v>
      </c>
      <c r="D19" s="430">
        <v>6.6</v>
      </c>
      <c r="E19" s="430">
        <v>8.9</v>
      </c>
    </row>
    <row r="20" spans="2:7">
      <c r="B20" s="1293">
        <v>39539</v>
      </c>
      <c r="C20" s="430">
        <v>2.6837499999999999</v>
      </c>
      <c r="D20" s="430">
        <v>5.9</v>
      </c>
      <c r="E20" s="430">
        <v>8.1</v>
      </c>
      <c r="G20" s="369" t="s">
        <v>856</v>
      </c>
    </row>
    <row r="21" spans="2:7">
      <c r="B21" s="1293">
        <v>39569</v>
      </c>
      <c r="C21" s="430">
        <v>2.7843800000000001</v>
      </c>
      <c r="D21" s="430">
        <v>6.2</v>
      </c>
      <c r="E21" s="430">
        <v>8</v>
      </c>
    </row>
    <row r="22" spans="2:7">
      <c r="B22" s="1293">
        <v>39600</v>
      </c>
      <c r="C22" s="430">
        <v>2.67625</v>
      </c>
      <c r="D22" s="430">
        <v>5.0999999999999996</v>
      </c>
      <c r="E22" s="430">
        <v>8.1999999999999993</v>
      </c>
      <c r="G22" s="930" t="s">
        <v>1270</v>
      </c>
    </row>
    <row r="23" spans="2:7">
      <c r="B23" s="1293">
        <v>39630</v>
      </c>
      <c r="C23" s="430">
        <v>2.7875000000000001</v>
      </c>
      <c r="D23" s="430">
        <v>5</v>
      </c>
      <c r="E23" s="430">
        <v>7.2</v>
      </c>
    </row>
    <row r="24" spans="2:7">
      <c r="B24" s="1293">
        <v>39661</v>
      </c>
      <c r="C24" s="430">
        <v>2.7943800000000003</v>
      </c>
      <c r="D24" s="430">
        <v>4.4000000000000004</v>
      </c>
      <c r="E24" s="430">
        <v>8.1</v>
      </c>
    </row>
    <row r="25" spans="2:7">
      <c r="B25" s="1293">
        <v>39692</v>
      </c>
      <c r="C25" s="430">
        <v>2.81</v>
      </c>
      <c r="D25" s="430">
        <v>4.4000000000000004</v>
      </c>
      <c r="E25" s="430">
        <v>7.6</v>
      </c>
    </row>
    <row r="26" spans="2:7">
      <c r="B26" s="1293">
        <v>39722</v>
      </c>
      <c r="C26" s="430">
        <v>4.1500000000000004</v>
      </c>
      <c r="D26" s="430">
        <v>4.4000000000000004</v>
      </c>
      <c r="E26" s="430">
        <v>8</v>
      </c>
    </row>
    <row r="27" spans="2:7">
      <c r="B27" s="1293">
        <v>39753</v>
      </c>
      <c r="C27" s="430">
        <v>2.8587500000000001</v>
      </c>
      <c r="D27" s="430">
        <v>4.9000000000000004</v>
      </c>
      <c r="E27" s="430">
        <v>7.4</v>
      </c>
    </row>
    <row r="28" spans="2:7">
      <c r="B28" s="1293">
        <v>39783</v>
      </c>
      <c r="C28" s="430">
        <v>2.2200000000000002</v>
      </c>
      <c r="D28" s="430">
        <v>5.6</v>
      </c>
      <c r="E28" s="430">
        <v>6.5</v>
      </c>
    </row>
    <row r="29" spans="2:7">
      <c r="B29" s="1293">
        <v>39814</v>
      </c>
      <c r="C29" s="430">
        <v>1.425</v>
      </c>
      <c r="D29" s="430">
        <v>6.1</v>
      </c>
      <c r="E29" s="430">
        <v>6.9</v>
      </c>
    </row>
    <row r="30" spans="2:7">
      <c r="B30" s="1293">
        <v>39845</v>
      </c>
      <c r="C30" s="430">
        <v>1.2250000000000001</v>
      </c>
      <c r="D30" s="430">
        <v>6.2</v>
      </c>
      <c r="E30" s="430">
        <v>8.4</v>
      </c>
    </row>
    <row r="31" spans="2:7">
      <c r="B31" s="1293">
        <v>39873</v>
      </c>
      <c r="C31" s="430">
        <v>1.2662500000000001</v>
      </c>
      <c r="D31" s="430">
        <v>5.4</v>
      </c>
      <c r="E31" s="430">
        <v>7.2</v>
      </c>
    </row>
    <row r="32" spans="2:7">
      <c r="B32" s="1293">
        <v>39904</v>
      </c>
      <c r="C32" s="430">
        <v>1.1768800000000001</v>
      </c>
      <c r="D32" s="430">
        <v>5</v>
      </c>
      <c r="E32" s="430">
        <v>8.1999999999999993</v>
      </c>
    </row>
    <row r="33" spans="2:5">
      <c r="B33" s="1293">
        <v>39934</v>
      </c>
      <c r="C33" s="430">
        <v>1.00688</v>
      </c>
      <c r="D33" s="430">
        <v>4.8</v>
      </c>
      <c r="E33" s="430">
        <v>8.5</v>
      </c>
    </row>
    <row r="34" spans="2:5">
      <c r="B34" s="1293">
        <v>39965</v>
      </c>
      <c r="C34" s="430">
        <v>0.65</v>
      </c>
      <c r="D34" s="430">
        <v>4</v>
      </c>
      <c r="E34" s="430">
        <v>7.8</v>
      </c>
    </row>
    <row r="35" spans="2:5">
      <c r="B35" s="1293">
        <v>39995</v>
      </c>
      <c r="C35" s="430">
        <v>0.58750000000000002</v>
      </c>
      <c r="D35" s="430">
        <v>4.3</v>
      </c>
      <c r="E35" s="430">
        <v>6.8</v>
      </c>
    </row>
    <row r="36" spans="2:5">
      <c r="B36" s="1293">
        <v>40026</v>
      </c>
      <c r="C36" s="430">
        <v>0.47188000000000002</v>
      </c>
      <c r="D36" s="430">
        <v>3.9</v>
      </c>
      <c r="E36" s="430">
        <v>5.5</v>
      </c>
    </row>
    <row r="37" spans="2:5">
      <c r="B37" s="1293">
        <v>40057</v>
      </c>
      <c r="C37" s="430">
        <v>0.33438000000000001</v>
      </c>
      <c r="D37" s="430">
        <v>4.2</v>
      </c>
      <c r="E37" s="430">
        <v>4.2</v>
      </c>
    </row>
    <row r="38" spans="2:5">
      <c r="B38" s="1293">
        <v>40087</v>
      </c>
      <c r="C38" s="430">
        <v>0.28438000000000002</v>
      </c>
      <c r="D38" s="430">
        <v>4.0999999999999996</v>
      </c>
      <c r="E38" s="430">
        <v>3.9</v>
      </c>
    </row>
    <row r="39" spans="2:5">
      <c r="B39" s="1293">
        <v>40118</v>
      </c>
      <c r="C39" s="430">
        <v>0.27938000000000002</v>
      </c>
      <c r="D39" s="430">
        <v>4.3</v>
      </c>
      <c r="E39" s="430">
        <v>8.5</v>
      </c>
    </row>
    <row r="40" spans="2:5">
      <c r="B40" s="1293">
        <v>40148</v>
      </c>
      <c r="C40" s="430">
        <v>0.25531000000000004</v>
      </c>
      <c r="D40" s="430">
        <v>4.2</v>
      </c>
      <c r="E40" s="430">
        <v>7.2</v>
      </c>
    </row>
    <row r="41" spans="2:5">
      <c r="B41" s="1293">
        <v>40179</v>
      </c>
      <c r="C41" s="430">
        <v>0.25063000000000002</v>
      </c>
      <c r="D41" s="430">
        <v>3.5</v>
      </c>
      <c r="E41" s="430">
        <v>7.9</v>
      </c>
    </row>
    <row r="42" spans="2:5">
      <c r="B42" s="1293">
        <v>40210</v>
      </c>
      <c r="C42" s="430">
        <v>0.24906000000000003</v>
      </c>
      <c r="D42" s="430">
        <v>3.6</v>
      </c>
      <c r="E42" s="430">
        <v>8.1999999999999993</v>
      </c>
    </row>
    <row r="43" spans="2:5">
      <c r="B43" s="1293">
        <v>40238</v>
      </c>
      <c r="C43" s="430">
        <v>0.25169000000000002</v>
      </c>
      <c r="D43" s="430">
        <v>3.8</v>
      </c>
      <c r="E43" s="430">
        <v>7.9</v>
      </c>
    </row>
    <row r="44" spans="2:5">
      <c r="B44" s="1293">
        <v>40269</v>
      </c>
      <c r="C44" s="430">
        <v>0.29150000000000004</v>
      </c>
      <c r="D44" s="430">
        <v>3.4</v>
      </c>
      <c r="E44" s="430">
        <v>7</v>
      </c>
    </row>
    <row r="45" spans="2:5">
      <c r="B45" s="1293">
        <v>40299</v>
      </c>
      <c r="C45" s="430">
        <v>0.34656000000000003</v>
      </c>
      <c r="D45" s="430">
        <v>4.2</v>
      </c>
      <c r="E45" s="430">
        <v>7.9</v>
      </c>
    </row>
    <row r="46" spans="2:5">
      <c r="B46" s="1293">
        <v>40330</v>
      </c>
      <c r="C46" s="430">
        <v>0.53625</v>
      </c>
      <c r="D46" s="430">
        <v>3.2</v>
      </c>
      <c r="E46" s="430">
        <v>6.9</v>
      </c>
    </row>
    <row r="47" spans="2:5">
      <c r="B47" s="1293">
        <v>40360</v>
      </c>
      <c r="C47" s="430">
        <v>0.53331000000000006</v>
      </c>
      <c r="D47" s="430">
        <v>2.7</v>
      </c>
      <c r="E47" s="430">
        <v>6.4</v>
      </c>
    </row>
    <row r="48" spans="2:5">
      <c r="B48" s="1293">
        <v>40391</v>
      </c>
      <c r="C48" s="430">
        <v>0.44469000000000003</v>
      </c>
      <c r="D48" s="430">
        <v>2.1</v>
      </c>
      <c r="E48" s="430">
        <v>7.2</v>
      </c>
    </row>
    <row r="49" spans="2:5">
      <c r="B49" s="1293">
        <v>40422</v>
      </c>
      <c r="C49" s="430">
        <v>0.29563</v>
      </c>
      <c r="D49" s="430">
        <v>2.5</v>
      </c>
      <c r="E49" s="430">
        <v>6.8</v>
      </c>
    </row>
    <row r="50" spans="2:5">
      <c r="B50" s="1293">
        <v>40452</v>
      </c>
      <c r="C50" s="430">
        <v>0.29063</v>
      </c>
      <c r="D50" s="430">
        <v>2.2999999999999998</v>
      </c>
      <c r="E50" s="430">
        <v>6.5</v>
      </c>
    </row>
    <row r="51" spans="2:5">
      <c r="B51" s="1162"/>
    </row>
    <row r="52" spans="2:5">
      <c r="B52" s="1162"/>
    </row>
  </sheetData>
  <phoneticPr fontId="43" type="noConversion"/>
  <hyperlinks>
    <hyperlink ref="G22" location="Contents!B121" display="to contents"/>
  </hyperlinks>
  <pageMargins left="0.75" right="0.75" top="1" bottom="1" header="0.5" footer="0.5"/>
  <pageSetup paperSize="9" orientation="portrait" verticalDpi="0"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dimension ref="A2:I34"/>
  <sheetViews>
    <sheetView topLeftCell="A7" workbookViewId="0">
      <selection activeCell="B2" sqref="B2"/>
    </sheetView>
  </sheetViews>
  <sheetFormatPr defaultRowHeight="12.75"/>
  <cols>
    <col min="2" max="2" width="27.28515625" customWidth="1"/>
    <col min="3" max="8" width="11.140625" bestFit="1" customWidth="1"/>
  </cols>
  <sheetData>
    <row r="2" spans="1:9">
      <c r="A2" s="50" t="s">
        <v>326</v>
      </c>
      <c r="B2" s="226" t="s">
        <v>519</v>
      </c>
    </row>
    <row r="3" spans="1:9">
      <c r="B3" s="141"/>
      <c r="C3" s="141"/>
      <c r="D3" s="141"/>
      <c r="E3" s="141"/>
      <c r="F3" s="141"/>
      <c r="G3" s="141"/>
      <c r="H3" s="141"/>
      <c r="I3" s="141"/>
    </row>
    <row r="4" spans="1:9" ht="13.5" thickBot="1">
      <c r="B4" s="19"/>
      <c r="C4" s="19"/>
      <c r="D4" s="19"/>
      <c r="E4" s="1307"/>
      <c r="F4" s="1307"/>
      <c r="G4" s="1307"/>
      <c r="H4" s="1307" t="s">
        <v>1016</v>
      </c>
      <c r="I4" s="141"/>
    </row>
    <row r="5" spans="1:9">
      <c r="B5" s="431" t="s">
        <v>1015</v>
      </c>
      <c r="C5" s="432">
        <v>38718</v>
      </c>
      <c r="D5" s="432">
        <v>39083</v>
      </c>
      <c r="E5" s="432">
        <v>39448</v>
      </c>
      <c r="F5" s="432">
        <v>39814</v>
      </c>
      <c r="G5" s="432">
        <v>40179</v>
      </c>
      <c r="H5" s="433">
        <v>40452</v>
      </c>
    </row>
    <row r="6" spans="1:9">
      <c r="B6" s="434" t="s">
        <v>1017</v>
      </c>
      <c r="C6" s="435">
        <v>11.610754</v>
      </c>
      <c r="D6" s="436">
        <v>17.877556999999999</v>
      </c>
      <c r="E6" s="436">
        <v>19.667848000000003</v>
      </c>
      <c r="F6" s="436">
        <v>29.989252</v>
      </c>
      <c r="G6" s="436">
        <v>30.5091</v>
      </c>
      <c r="H6" s="437">
        <v>28.116499999999998</v>
      </c>
    </row>
    <row r="7" spans="1:9">
      <c r="B7" s="434" t="s">
        <v>1018</v>
      </c>
      <c r="C7" s="435">
        <v>7.7743690000000001</v>
      </c>
      <c r="D7" s="438">
        <v>12.873502</v>
      </c>
      <c r="E7" s="436">
        <v>16.193370000000002</v>
      </c>
      <c r="F7" s="436">
        <v>18.883834</v>
      </c>
      <c r="G7" s="436">
        <v>21.9222</v>
      </c>
      <c r="H7" s="437">
        <v>25.49</v>
      </c>
    </row>
    <row r="8" spans="1:9" ht="13.5" thickBot="1">
      <c r="B8" s="439" t="s">
        <v>1019</v>
      </c>
      <c r="C8" s="440">
        <v>44.910004999999998</v>
      </c>
      <c r="D8" s="441">
        <v>88.988235000000003</v>
      </c>
      <c r="E8" s="442">
        <v>111.48209200000001</v>
      </c>
      <c r="F8" s="442">
        <v>84.614525</v>
      </c>
      <c r="G8" s="442">
        <v>60.858400000000003</v>
      </c>
      <c r="H8" s="443">
        <v>52.5364</v>
      </c>
    </row>
    <row r="9" spans="1:9">
      <c r="B9" s="230" t="s">
        <v>1020</v>
      </c>
    </row>
    <row r="11" spans="1:9">
      <c r="B11" s="226" t="s">
        <v>519</v>
      </c>
    </row>
    <row r="31" spans="2:2">
      <c r="B31" s="269" t="s">
        <v>1021</v>
      </c>
    </row>
    <row r="32" spans="2:2">
      <c r="B32" s="230" t="s">
        <v>342</v>
      </c>
    </row>
    <row r="34" spans="2:2">
      <c r="B34" s="930" t="s">
        <v>1270</v>
      </c>
    </row>
  </sheetData>
  <phoneticPr fontId="38" type="noConversion"/>
  <hyperlinks>
    <hyperlink ref="B34" location="Contents!B125" display="to contents"/>
  </hyperlinks>
  <pageMargins left="0.75" right="0.75" top="1" bottom="1" header="0.5" footer="0.5"/>
  <pageSetup paperSize="9" orientation="portrait" verticalDpi="0"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9"/>
  <dimension ref="A1:R54"/>
  <sheetViews>
    <sheetView topLeftCell="A19" workbookViewId="0">
      <selection activeCell="B47" sqref="B47"/>
    </sheetView>
  </sheetViews>
  <sheetFormatPr defaultRowHeight="15.75"/>
  <cols>
    <col min="1" max="1" width="9.140625" style="493"/>
    <col min="2" max="2" width="28.7109375" style="493" customWidth="1"/>
    <col min="3" max="3" width="13.140625" style="493" bestFit="1" customWidth="1"/>
    <col min="4" max="6" width="14.28515625" style="493" bestFit="1" customWidth="1"/>
    <col min="7" max="7" width="14.28515625" style="493" customWidth="1"/>
    <col min="8" max="12" width="13" style="493" bestFit="1" customWidth="1"/>
    <col min="13" max="13" width="14.7109375" style="493" customWidth="1"/>
    <col min="14" max="14" width="14" style="493" bestFit="1" customWidth="1"/>
    <col min="15" max="15" width="11.42578125" style="493" customWidth="1"/>
    <col min="16" max="16" width="14.7109375" style="493" customWidth="1"/>
    <col min="17" max="17" width="11.42578125" style="493" bestFit="1" customWidth="1"/>
    <col min="18" max="16384" width="9.140625" style="493"/>
  </cols>
  <sheetData>
    <row r="1" spans="1:18" s="445" customFormat="1" ht="12.75"/>
    <row r="2" spans="1:18" s="445" customFormat="1" ht="12.75">
      <c r="A2" s="474" t="s">
        <v>326</v>
      </c>
      <c r="B2" s="1427" t="s">
        <v>1022</v>
      </c>
      <c r="C2" s="1427"/>
      <c r="D2" s="1427"/>
      <c r="E2" s="1427"/>
      <c r="F2" s="1427"/>
      <c r="G2" s="1427"/>
      <c r="H2" s="1427"/>
      <c r="I2" s="1427"/>
      <c r="J2" s="1427"/>
      <c r="K2" s="1427"/>
      <c r="L2" s="1427"/>
    </row>
    <row r="3" spans="1:18" s="445" customFormat="1" ht="13.5" thickBot="1">
      <c r="H3" s="446" t="s">
        <v>1026</v>
      </c>
    </row>
    <row r="4" spans="1:18" s="445" customFormat="1" ht="13.5" thickBot="1">
      <c r="B4" s="447" t="s">
        <v>344</v>
      </c>
      <c r="C4" s="476">
        <v>38718</v>
      </c>
      <c r="D4" s="476">
        <v>39083</v>
      </c>
      <c r="E4" s="476">
        <v>39448</v>
      </c>
      <c r="F4" s="476">
        <v>39814</v>
      </c>
      <c r="G4" s="1252">
        <v>40179</v>
      </c>
      <c r="H4" s="1253">
        <v>40452</v>
      </c>
      <c r="I4" s="448"/>
      <c r="J4" s="448"/>
      <c r="K4" s="448"/>
      <c r="L4" s="448"/>
      <c r="M4" s="448"/>
      <c r="N4" s="448"/>
      <c r="O4" s="448"/>
      <c r="P4" s="448"/>
      <c r="Q4" s="448"/>
      <c r="R4" s="448"/>
    </row>
    <row r="5" spans="1:18" s="445" customFormat="1" ht="12.75">
      <c r="B5" s="449" t="s">
        <v>1023</v>
      </c>
      <c r="C5" s="450">
        <v>64295.1</v>
      </c>
      <c r="D5" s="451">
        <v>119739.3</v>
      </c>
      <c r="E5" s="451">
        <v>147343.29999999999</v>
      </c>
      <c r="F5" s="451">
        <v>133487.6</v>
      </c>
      <c r="G5" s="452">
        <v>113289.7</v>
      </c>
      <c r="H5" s="453">
        <v>106142.8</v>
      </c>
      <c r="I5" s="448"/>
      <c r="J5" s="448"/>
      <c r="K5" s="448"/>
      <c r="L5" s="448"/>
      <c r="M5" s="448"/>
      <c r="N5" s="448"/>
      <c r="O5" s="448"/>
      <c r="P5" s="448"/>
      <c r="Q5" s="448"/>
      <c r="R5" s="448"/>
    </row>
    <row r="6" spans="1:18" s="445" customFormat="1" ht="12.75">
      <c r="B6" s="454" t="s">
        <v>1024</v>
      </c>
      <c r="C6" s="455">
        <v>1432.5</v>
      </c>
      <c r="D6" s="455">
        <v>3702.7</v>
      </c>
      <c r="E6" s="455">
        <v>4665.3</v>
      </c>
      <c r="F6" s="455">
        <v>5782.9</v>
      </c>
      <c r="G6" s="456">
        <v>9331.2999999999993</v>
      </c>
      <c r="H6" s="457">
        <v>12657.6</v>
      </c>
      <c r="I6" s="448"/>
      <c r="J6" s="448"/>
      <c r="K6" s="448"/>
      <c r="L6" s="448"/>
      <c r="M6" s="448"/>
      <c r="N6" s="448"/>
      <c r="O6" s="448"/>
      <c r="P6" s="448"/>
      <c r="Q6" s="448"/>
      <c r="R6" s="448"/>
    </row>
    <row r="7" spans="1:18" s="445" customFormat="1" ht="13.5" thickBot="1">
      <c r="B7" s="458" t="s">
        <v>1025</v>
      </c>
      <c r="C7" s="459">
        <v>62862.6</v>
      </c>
      <c r="D7" s="460">
        <v>116036.6</v>
      </c>
      <c r="E7" s="459">
        <v>142678</v>
      </c>
      <c r="F7" s="459">
        <v>127704.70000000001</v>
      </c>
      <c r="G7" s="459">
        <v>103958.39999999999</v>
      </c>
      <c r="H7" s="461">
        <v>93485.2</v>
      </c>
      <c r="I7" s="448"/>
      <c r="J7" s="448"/>
      <c r="K7" s="448"/>
      <c r="L7" s="448"/>
      <c r="M7" s="448"/>
      <c r="N7" s="448"/>
      <c r="O7" s="448"/>
      <c r="P7" s="448"/>
      <c r="Q7" s="448"/>
      <c r="R7" s="448"/>
    </row>
    <row r="8" spans="1:18" s="448" customFormat="1" ht="12.75">
      <c r="B8" s="462"/>
      <c r="C8" s="463"/>
      <c r="D8" s="464"/>
      <c r="E8" s="463"/>
    </row>
    <row r="9" spans="1:18" s="445" customFormat="1" ht="12.75">
      <c r="C9" s="465"/>
      <c r="D9" s="465"/>
      <c r="E9" s="465"/>
      <c r="F9" s="465"/>
    </row>
    <row r="10" spans="1:18" s="445" customFormat="1" ht="13.5" thickBot="1">
      <c r="L10" s="446" t="s">
        <v>1026</v>
      </c>
    </row>
    <row r="11" spans="1:18" s="445" customFormat="1" ht="13.5" thickBot="1">
      <c r="B11" s="447" t="s">
        <v>344</v>
      </c>
      <c r="C11" s="476">
        <v>40179</v>
      </c>
      <c r="D11" s="476">
        <v>40210</v>
      </c>
      <c r="E11" s="476">
        <v>40238</v>
      </c>
      <c r="F11" s="476">
        <v>40269</v>
      </c>
      <c r="G11" s="476">
        <v>40299</v>
      </c>
      <c r="H11" s="476">
        <v>40330</v>
      </c>
      <c r="I11" s="476">
        <v>40360</v>
      </c>
      <c r="J11" s="476">
        <v>40391</v>
      </c>
      <c r="K11" s="476">
        <v>40422</v>
      </c>
      <c r="L11" s="1254">
        <v>40452</v>
      </c>
    </row>
    <row r="12" spans="1:18" s="444" customFormat="1" ht="12.75">
      <c r="B12" s="449" t="s">
        <v>1023</v>
      </c>
      <c r="C12" s="466">
        <v>113289.7</v>
      </c>
      <c r="D12" s="466">
        <v>12228.3</v>
      </c>
      <c r="E12" s="467">
        <v>30848.3</v>
      </c>
      <c r="F12" s="466">
        <v>41539</v>
      </c>
      <c r="G12" s="466">
        <v>52576.6</v>
      </c>
      <c r="H12" s="468">
        <v>64722.5</v>
      </c>
      <c r="I12" s="469">
        <v>74870.399999999994</v>
      </c>
      <c r="J12" s="466">
        <v>85132.5</v>
      </c>
      <c r="K12" s="466">
        <v>97236.1</v>
      </c>
      <c r="L12" s="470">
        <v>106142.8</v>
      </c>
    </row>
    <row r="13" spans="1:18" s="445" customFormat="1" ht="12.75">
      <c r="B13" s="454" t="s">
        <v>1024</v>
      </c>
      <c r="C13" s="456">
        <v>9331.2999999999993</v>
      </c>
      <c r="D13" s="471">
        <v>885.4</v>
      </c>
      <c r="E13" s="455">
        <v>2182.1999999999998</v>
      </c>
      <c r="F13" s="455">
        <v>3666.9</v>
      </c>
      <c r="G13" s="472">
        <v>4815.3999999999996</v>
      </c>
      <c r="H13" s="472">
        <v>6107.5</v>
      </c>
      <c r="I13" s="472">
        <v>7649.4</v>
      </c>
      <c r="J13" s="472">
        <v>8999</v>
      </c>
      <c r="K13" s="472">
        <v>10852</v>
      </c>
      <c r="L13" s="457">
        <v>12657.6</v>
      </c>
    </row>
    <row r="14" spans="1:18" s="445" customFormat="1" ht="13.5" thickBot="1">
      <c r="B14" s="458" t="s">
        <v>1025</v>
      </c>
      <c r="C14" s="459">
        <v>103958.39999999999</v>
      </c>
      <c r="D14" s="460">
        <v>11342.9</v>
      </c>
      <c r="E14" s="460">
        <v>28666.1</v>
      </c>
      <c r="F14" s="460">
        <v>37872.1</v>
      </c>
      <c r="G14" s="460">
        <v>47761.2</v>
      </c>
      <c r="H14" s="460">
        <v>58615</v>
      </c>
      <c r="I14" s="460">
        <v>67221</v>
      </c>
      <c r="J14" s="460">
        <v>76133.399999999994</v>
      </c>
      <c r="K14" s="460">
        <v>86384.1</v>
      </c>
      <c r="L14" s="461">
        <v>93485.2</v>
      </c>
    </row>
    <row r="15" spans="1:18" s="445" customFormat="1" ht="12.75">
      <c r="C15" s="473"/>
    </row>
    <row r="16" spans="1:18" s="445" customFormat="1" ht="12.75">
      <c r="C16" s="473"/>
    </row>
    <row r="17" spans="2:12" s="445" customFormat="1" ht="12.75"/>
    <row r="18" spans="2:12" s="474" customFormat="1" ht="12.75">
      <c r="B18" s="1427" t="s">
        <v>130</v>
      </c>
      <c r="C18" s="1427"/>
      <c r="D18" s="1427"/>
      <c r="E18" s="1427"/>
      <c r="F18" s="1427"/>
      <c r="G18" s="1427"/>
      <c r="H18" s="1427"/>
      <c r="I18" s="1427"/>
      <c r="J18" s="1427"/>
      <c r="K18" s="1427"/>
      <c r="L18" s="1427"/>
    </row>
    <row r="19" spans="2:12" s="474" customFormat="1" ht="13.5" thickBot="1"/>
    <row r="20" spans="2:12" s="474" customFormat="1" ht="13.5" thickBot="1">
      <c r="B20" s="1255" t="s">
        <v>344</v>
      </c>
      <c r="C20" s="475">
        <v>38718</v>
      </c>
      <c r="D20" s="476">
        <v>39083</v>
      </c>
      <c r="E20" s="476">
        <v>39448</v>
      </c>
      <c r="F20" s="476">
        <v>39814</v>
      </c>
      <c r="G20" s="477">
        <v>40179</v>
      </c>
      <c r="H20" s="478">
        <v>40452</v>
      </c>
      <c r="I20" s="479"/>
      <c r="J20" s="480"/>
    </row>
    <row r="21" spans="2:12" s="474" customFormat="1" ht="12.75">
      <c r="B21" s="481" t="s">
        <v>129</v>
      </c>
      <c r="C21" s="482">
        <v>0.97799999999999998</v>
      </c>
      <c r="D21" s="482">
        <v>0.96899999999999997</v>
      </c>
      <c r="E21" s="482">
        <v>0.96799999999999997</v>
      </c>
      <c r="F21" s="482">
        <v>0.95699999999999996</v>
      </c>
      <c r="G21" s="483">
        <v>0.91800000000000004</v>
      </c>
      <c r="H21" s="484">
        <v>0.88100000000000001</v>
      </c>
      <c r="I21" s="485"/>
      <c r="J21" s="486"/>
    </row>
    <row r="22" spans="2:12" s="474" customFormat="1" ht="13.5" thickBot="1">
      <c r="B22" s="487" t="s">
        <v>1027</v>
      </c>
      <c r="C22" s="488">
        <v>2.1999999999999999E-2</v>
      </c>
      <c r="D22" s="488">
        <v>3.1E-2</v>
      </c>
      <c r="E22" s="488">
        <v>3.2000000000000001E-2</v>
      </c>
      <c r="F22" s="488">
        <v>4.2999999999999997E-2</v>
      </c>
      <c r="G22" s="489">
        <v>8.2000000000000003E-2</v>
      </c>
      <c r="H22" s="490">
        <v>0.11899999999999999</v>
      </c>
      <c r="I22" s="485"/>
      <c r="J22" s="486"/>
    </row>
    <row r="23" spans="2:12" s="474" customFormat="1" ht="12.75">
      <c r="B23" s="491" t="s">
        <v>1028</v>
      </c>
      <c r="C23" s="492"/>
      <c r="D23" s="492"/>
      <c r="E23" s="492"/>
      <c r="F23" s="492"/>
      <c r="G23" s="492"/>
      <c r="H23" s="492"/>
    </row>
    <row r="24" spans="2:12" s="474" customFormat="1" ht="12.75">
      <c r="C24" s="492"/>
      <c r="D24" s="492"/>
      <c r="E24" s="492"/>
      <c r="F24" s="492"/>
      <c r="G24" s="492"/>
      <c r="H24" s="492"/>
    </row>
    <row r="25" spans="2:12" s="474" customFormat="1" ht="12.75">
      <c r="B25" s="226" t="s">
        <v>130</v>
      </c>
      <c r="C25" s="1308"/>
      <c r="D25" s="1308"/>
      <c r="E25" s="1308"/>
      <c r="F25" s="1308"/>
      <c r="G25" s="1308"/>
      <c r="H25" s="1308"/>
      <c r="I25" s="1308"/>
      <c r="J25" s="1308"/>
      <c r="K25" s="1308"/>
      <c r="L25" s="1308"/>
    </row>
    <row r="26" spans="2:12" s="474" customFormat="1" ht="12.75"/>
    <row r="27" spans="2:12" s="474" customFormat="1" ht="12.75"/>
    <row r="28" spans="2:12" s="474" customFormat="1" ht="12.75"/>
    <row r="29" spans="2:12" s="474" customFormat="1" ht="12.75"/>
    <row r="30" spans="2:12" s="474" customFormat="1" ht="12.75"/>
    <row r="31" spans="2:12" s="474" customFormat="1" ht="12.75"/>
    <row r="32" spans="2:12" s="474" customFormat="1" ht="12.75"/>
    <row r="33" spans="2:5" s="474" customFormat="1" ht="12.75"/>
    <row r="34" spans="2:5" s="474" customFormat="1" ht="12.75"/>
    <row r="35" spans="2:5" s="474" customFormat="1" ht="12.75"/>
    <row r="36" spans="2:5" s="474" customFormat="1" ht="12.75"/>
    <row r="37" spans="2:5" s="474" customFormat="1" ht="12.75"/>
    <row r="38" spans="2:5" s="474" customFormat="1" ht="12.75"/>
    <row r="39" spans="2:5" s="474" customFormat="1" ht="12.75"/>
    <row r="40" spans="2:5" s="474" customFormat="1" ht="12.75"/>
    <row r="41" spans="2:5" s="474" customFormat="1" ht="12.75"/>
    <row r="42" spans="2:5" s="474" customFormat="1" ht="12.75"/>
    <row r="43" spans="2:5" s="474" customFormat="1" ht="12.75">
      <c r="C43"/>
      <c r="D43"/>
      <c r="E43"/>
    </row>
    <row r="44" spans="2:5" s="474" customFormat="1" ht="12.75">
      <c r="B44" s="269" t="s">
        <v>1021</v>
      </c>
      <c r="C44"/>
      <c r="D44"/>
      <c r="E44"/>
    </row>
    <row r="45" spans="2:5" s="474" customFormat="1" ht="12.75">
      <c r="B45" s="230" t="s">
        <v>342</v>
      </c>
    </row>
    <row r="46" spans="2:5" s="474" customFormat="1" ht="12.75"/>
    <row r="47" spans="2:5" s="474" customFormat="1" ht="12.75">
      <c r="B47" s="930" t="s">
        <v>1270</v>
      </c>
    </row>
    <row r="48" spans="2:5" s="474" customFormat="1" ht="12.75"/>
    <row r="49" spans="6:6" s="474" customFormat="1" ht="12.75"/>
    <row r="50" spans="6:6" s="474" customFormat="1" ht="12.75"/>
    <row r="51" spans="6:6" s="474" customFormat="1" ht="12.75"/>
    <row r="52" spans="6:6" s="474" customFormat="1" ht="12.75"/>
    <row r="53" spans="6:6" s="474" customFormat="1" ht="12.75"/>
    <row r="54" spans="6:6" s="474" customFormat="1" ht="12.75">
      <c r="F54" s="1325"/>
    </row>
  </sheetData>
  <mergeCells count="2">
    <mergeCell ref="B2:L2"/>
    <mergeCell ref="B18:L18"/>
  </mergeCells>
  <phoneticPr fontId="38" type="noConversion"/>
  <hyperlinks>
    <hyperlink ref="B47" location="Contents!B126" display="to contents"/>
  </hyperlinks>
  <pageMargins left="0.23622047244094491" right="0.19685039370078741" top="0.24" bottom="0.16" header="0.51181102362204722" footer="0.16"/>
  <pageSetup paperSize="9" scale="75"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dimension ref="A2:H32"/>
  <sheetViews>
    <sheetView topLeftCell="A2" workbookViewId="0">
      <selection activeCell="G15" sqref="G15"/>
    </sheetView>
  </sheetViews>
  <sheetFormatPr defaultRowHeight="12.75"/>
  <cols>
    <col min="2" max="2" width="31.140625" customWidth="1"/>
    <col min="3" max="8" width="11.140625" bestFit="1" customWidth="1"/>
  </cols>
  <sheetData>
    <row r="2" spans="1:8">
      <c r="A2" s="50" t="s">
        <v>326</v>
      </c>
      <c r="B2" s="226" t="s">
        <v>131</v>
      </c>
    </row>
    <row r="3" spans="1:8" ht="13.5" thickBot="1">
      <c r="H3" s="1294" t="s">
        <v>1029</v>
      </c>
    </row>
    <row r="4" spans="1:8">
      <c r="B4" s="431" t="s">
        <v>1015</v>
      </c>
      <c r="C4" s="432">
        <v>38718</v>
      </c>
      <c r="D4" s="432">
        <v>39083</v>
      </c>
      <c r="E4" s="432">
        <v>39448</v>
      </c>
      <c r="F4" s="432">
        <v>39814</v>
      </c>
      <c r="G4" s="494">
        <v>40179</v>
      </c>
      <c r="H4" s="495">
        <v>40452</v>
      </c>
    </row>
    <row r="5" spans="1:8">
      <c r="B5" s="434" t="s">
        <v>1017</v>
      </c>
      <c r="C5" s="496">
        <v>3.3127</v>
      </c>
      <c r="D5" s="497">
        <v>4.9737260000000001</v>
      </c>
      <c r="E5" s="497">
        <v>5.4843959999999994</v>
      </c>
      <c r="F5" s="497">
        <v>9.0533859999999997</v>
      </c>
      <c r="G5" s="436">
        <v>7.7922000000000002</v>
      </c>
      <c r="H5" s="437">
        <v>7.1076000000000006</v>
      </c>
    </row>
    <row r="6" spans="1:8">
      <c r="B6" s="434" t="s">
        <v>1018</v>
      </c>
      <c r="C6" s="496">
        <v>1.6679000000000002</v>
      </c>
      <c r="D6" s="497">
        <v>2.0128270000000001</v>
      </c>
      <c r="E6" s="497">
        <v>4.1588599999999998</v>
      </c>
      <c r="F6" s="497">
        <v>8.1515110000000011</v>
      </c>
      <c r="G6" s="436">
        <v>8.8125999999999998</v>
      </c>
      <c r="H6" s="437">
        <v>9.2904</v>
      </c>
    </row>
    <row r="7" spans="1:8" ht="13.5" thickBot="1">
      <c r="B7" s="439" t="s">
        <v>1019</v>
      </c>
      <c r="C7" s="498">
        <v>5.7178999999999993</v>
      </c>
      <c r="D7" s="499">
        <v>7.105696</v>
      </c>
      <c r="E7" s="499">
        <v>39.536380999999999</v>
      </c>
      <c r="F7" s="499">
        <v>38.688713</v>
      </c>
      <c r="G7" s="442">
        <v>11.151200000000001</v>
      </c>
      <c r="H7" s="443">
        <v>2.3241000000000001</v>
      </c>
    </row>
    <row r="8" spans="1:8">
      <c r="B8" s="230" t="s">
        <v>1030</v>
      </c>
    </row>
    <row r="10" spans="1:8">
      <c r="B10" s="226" t="s">
        <v>131</v>
      </c>
    </row>
    <row r="30" spans="2:2">
      <c r="B30" s="230" t="s">
        <v>342</v>
      </c>
    </row>
    <row r="32" spans="2:2">
      <c r="B32" s="930" t="s">
        <v>1270</v>
      </c>
    </row>
  </sheetData>
  <phoneticPr fontId="38" type="noConversion"/>
  <hyperlinks>
    <hyperlink ref="B32" location="Contents!B127" display="to contents"/>
  </hyperlinks>
  <pageMargins left="0.75" right="0.75" top="1" bottom="1" header="0.5" footer="0.5"/>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1"/>
  <dimension ref="A2:J22"/>
  <sheetViews>
    <sheetView workbookViewId="0">
      <selection activeCell="J32" sqref="J32"/>
    </sheetView>
  </sheetViews>
  <sheetFormatPr defaultRowHeight="12.75"/>
  <cols>
    <col min="1" max="1" width="9.140625" style="50"/>
    <col min="2" max="2" width="24.42578125" style="50" customWidth="1"/>
    <col min="3" max="3" width="10.42578125" style="50" customWidth="1"/>
    <col min="4" max="10" width="9.85546875" style="50" customWidth="1"/>
    <col min="11" max="16384" width="9.140625" style="50"/>
  </cols>
  <sheetData>
    <row r="2" spans="1:10">
      <c r="A2" s="1309" t="s">
        <v>326</v>
      </c>
      <c r="B2" s="226" t="s">
        <v>520</v>
      </c>
    </row>
    <row r="3" spans="1:10" ht="13.5" thickBot="1">
      <c r="J3" s="50" t="s">
        <v>1031</v>
      </c>
    </row>
    <row r="4" spans="1:10">
      <c r="B4" s="1359" t="s">
        <v>1032</v>
      </c>
      <c r="C4" s="500" t="s">
        <v>1033</v>
      </c>
      <c r="D4" s="1433">
        <v>38718</v>
      </c>
      <c r="E4" s="1433">
        <v>39083</v>
      </c>
      <c r="F4" s="1433">
        <v>39448</v>
      </c>
      <c r="G4" s="1433">
        <v>39722</v>
      </c>
      <c r="H4" s="1428">
        <v>39814</v>
      </c>
      <c r="I4" s="1428">
        <v>40179</v>
      </c>
      <c r="J4" s="1430">
        <v>40452</v>
      </c>
    </row>
    <row r="5" spans="1:10">
      <c r="B5" s="1432"/>
      <c r="C5" s="502" t="s">
        <v>132</v>
      </c>
      <c r="D5" s="1434"/>
      <c r="E5" s="1434"/>
      <c r="F5" s="1434"/>
      <c r="G5" s="1434"/>
      <c r="H5" s="1429"/>
      <c r="I5" s="1429"/>
      <c r="J5" s="1431"/>
    </row>
    <row r="6" spans="1:10">
      <c r="B6" s="505" t="s">
        <v>1034</v>
      </c>
      <c r="C6" s="503" t="s">
        <v>1033</v>
      </c>
      <c r="D6" s="1236">
        <v>3227.6</v>
      </c>
      <c r="E6" s="1236">
        <v>4969.8999999999996</v>
      </c>
      <c r="F6" s="1237">
        <v>6589.3</v>
      </c>
      <c r="G6" s="1237">
        <v>4134.2</v>
      </c>
      <c r="H6" s="1236">
        <v>4906</v>
      </c>
      <c r="I6" s="1236">
        <v>3549.2</v>
      </c>
      <c r="J6" s="1238">
        <v>2409.1</v>
      </c>
    </row>
    <row r="7" spans="1:10">
      <c r="B7" s="505"/>
      <c r="C7" s="1327" t="s">
        <v>132</v>
      </c>
      <c r="D7" s="1236">
        <v>1110.3</v>
      </c>
      <c r="E7" s="1236">
        <v>1150.8</v>
      </c>
      <c r="F7" s="1237">
        <v>1818</v>
      </c>
      <c r="G7" s="1237">
        <v>1734.5</v>
      </c>
      <c r="H7" s="1236">
        <v>2251.9</v>
      </c>
      <c r="I7" s="1236">
        <v>1493.1</v>
      </c>
      <c r="J7" s="1238">
        <v>905.8</v>
      </c>
    </row>
    <row r="8" spans="1:10">
      <c r="B8" s="505" t="s">
        <v>1035</v>
      </c>
      <c r="C8" s="503" t="s">
        <v>1033</v>
      </c>
      <c r="D8" s="1236">
        <v>14824.2</v>
      </c>
      <c r="E8" s="1236">
        <v>21809.3</v>
      </c>
      <c r="F8" s="1237">
        <v>32925</v>
      </c>
      <c r="G8" s="1237">
        <v>22038.799999999999</v>
      </c>
      <c r="H8" s="1236">
        <v>26759.5</v>
      </c>
      <c r="I8" s="1236">
        <v>32855.699999999997</v>
      </c>
      <c r="J8" s="1238">
        <v>23254.5</v>
      </c>
    </row>
    <row r="9" spans="1:10">
      <c r="B9" s="505"/>
      <c r="C9" s="1327" t="s">
        <v>132</v>
      </c>
      <c r="D9" s="1236">
        <v>2203.5</v>
      </c>
      <c r="E9" s="1236">
        <v>1037.5</v>
      </c>
      <c r="F9" s="1237">
        <v>1143.5</v>
      </c>
      <c r="G9" s="1237">
        <v>734.1</v>
      </c>
      <c r="H9" s="1236">
        <v>1008.4</v>
      </c>
      <c r="I9" s="1236">
        <v>7602.1</v>
      </c>
      <c r="J9" s="1238">
        <v>518.9</v>
      </c>
    </row>
    <row r="10" spans="1:10">
      <c r="B10" s="505" t="s">
        <v>1036</v>
      </c>
      <c r="C10" s="503" t="s">
        <v>1033</v>
      </c>
      <c r="D10" s="1237">
        <v>16628.3</v>
      </c>
      <c r="E10" s="1237">
        <v>22639.8</v>
      </c>
      <c r="F10" s="1237">
        <v>20580.900000000001</v>
      </c>
      <c r="G10" s="1237">
        <v>22084.400000000001</v>
      </c>
      <c r="H10" s="1236">
        <v>25748.7</v>
      </c>
      <c r="I10" s="1236">
        <v>11330.7</v>
      </c>
      <c r="J10" s="1238">
        <v>14063.4</v>
      </c>
    </row>
    <row r="11" spans="1:10">
      <c r="B11" s="505"/>
      <c r="C11" s="1327" t="s">
        <v>132</v>
      </c>
      <c r="D11" s="1237">
        <v>749.8</v>
      </c>
      <c r="E11" s="1237">
        <v>402.3</v>
      </c>
      <c r="F11" s="1237">
        <v>563.6</v>
      </c>
      <c r="G11" s="1237">
        <v>109.9</v>
      </c>
      <c r="H11" s="1236">
        <v>132.4</v>
      </c>
      <c r="I11" s="1236">
        <v>190</v>
      </c>
      <c r="J11" s="1238">
        <v>35.9</v>
      </c>
    </row>
    <row r="12" spans="1:10">
      <c r="B12" s="505" t="s">
        <v>1037</v>
      </c>
      <c r="C12" s="503" t="s">
        <v>1033</v>
      </c>
      <c r="D12" s="1237" t="s">
        <v>283</v>
      </c>
      <c r="E12" s="1237">
        <v>616.4</v>
      </c>
      <c r="F12" s="1237">
        <v>207.6</v>
      </c>
      <c r="G12" s="1237">
        <v>125.6</v>
      </c>
      <c r="H12" s="1236">
        <v>381.7</v>
      </c>
      <c r="I12" s="1236">
        <v>319.89999999999998</v>
      </c>
      <c r="J12" s="1238">
        <v>242.4</v>
      </c>
    </row>
    <row r="13" spans="1:10">
      <c r="B13" s="505"/>
      <c r="C13" s="1327" t="s">
        <v>132</v>
      </c>
      <c r="D13" s="1237" t="s">
        <v>283</v>
      </c>
      <c r="E13" s="1237">
        <v>0.7</v>
      </c>
      <c r="F13" s="1237">
        <v>0.7</v>
      </c>
      <c r="G13" s="1237">
        <v>182.2</v>
      </c>
      <c r="H13" s="1236">
        <v>344.3</v>
      </c>
      <c r="I13" s="1236">
        <v>59</v>
      </c>
      <c r="J13" s="1238">
        <v>6.8</v>
      </c>
    </row>
    <row r="14" spans="1:10" ht="25.5">
      <c r="B14" s="505" t="s">
        <v>1038</v>
      </c>
      <c r="C14" s="503" t="s">
        <v>1033</v>
      </c>
      <c r="D14" s="1237" t="s">
        <v>283</v>
      </c>
      <c r="E14" s="1237">
        <v>7.8</v>
      </c>
      <c r="F14" s="1237">
        <v>9.1</v>
      </c>
      <c r="G14" s="1237">
        <v>16</v>
      </c>
      <c r="H14" s="1236">
        <v>16</v>
      </c>
      <c r="I14" s="1236">
        <v>2</v>
      </c>
      <c r="J14" s="1238">
        <v>3.1</v>
      </c>
    </row>
    <row r="15" spans="1:10">
      <c r="B15" s="505"/>
      <c r="C15" s="1327" t="s">
        <v>132</v>
      </c>
      <c r="D15" s="1237" t="s">
        <v>283</v>
      </c>
      <c r="E15" s="1237">
        <v>0</v>
      </c>
      <c r="F15" s="1237">
        <v>0</v>
      </c>
      <c r="G15" s="1237">
        <v>5.8</v>
      </c>
      <c r="H15" s="1236">
        <v>5.8</v>
      </c>
      <c r="I15" s="1236">
        <v>19.600000000000001</v>
      </c>
      <c r="J15" s="1238">
        <v>0</v>
      </c>
    </row>
    <row r="16" spans="1:10" ht="25.5">
      <c r="B16" s="505" t="s">
        <v>1039</v>
      </c>
      <c r="C16" s="503" t="s">
        <v>1033</v>
      </c>
      <c r="D16" s="1236">
        <v>4364.8</v>
      </c>
      <c r="E16" s="1236">
        <v>31414.5</v>
      </c>
      <c r="F16" s="1237">
        <v>42241.8</v>
      </c>
      <c r="G16" s="1237">
        <v>14424.4</v>
      </c>
      <c r="H16" s="1236">
        <v>16458.900000000001</v>
      </c>
      <c r="I16" s="1236">
        <v>4228.8</v>
      </c>
      <c r="J16" s="1238">
        <v>5793.8</v>
      </c>
    </row>
    <row r="17" spans="2:10" ht="13.5" thickBot="1">
      <c r="B17" s="1235"/>
      <c r="C17" s="1327" t="s">
        <v>132</v>
      </c>
      <c r="D17" s="1239">
        <v>1362.8</v>
      </c>
      <c r="E17" s="1239">
        <v>3418.6</v>
      </c>
      <c r="F17" s="1240">
        <v>34947.1</v>
      </c>
      <c r="G17" s="1240">
        <v>32857.9</v>
      </c>
      <c r="H17" s="1239">
        <v>33889</v>
      </c>
      <c r="I17" s="1239">
        <v>1070.0999999999999</v>
      </c>
      <c r="J17" s="1241">
        <v>142.80000000000001</v>
      </c>
    </row>
    <row r="19" spans="2:10">
      <c r="B19" s="230" t="s">
        <v>342</v>
      </c>
    </row>
    <row r="21" spans="2:10">
      <c r="B21" s="930" t="s">
        <v>1270</v>
      </c>
    </row>
    <row r="22" spans="2:10">
      <c r="B22" s="930"/>
    </row>
  </sheetData>
  <mergeCells count="8">
    <mergeCell ref="I4:I5"/>
    <mergeCell ref="J4:J5"/>
    <mergeCell ref="B4:B5"/>
    <mergeCell ref="D4:D5"/>
    <mergeCell ref="E4:E5"/>
    <mergeCell ref="F4:F5"/>
    <mergeCell ref="G4:G5"/>
    <mergeCell ref="H4:H5"/>
  </mergeCells>
  <phoneticPr fontId="38" type="noConversion"/>
  <hyperlinks>
    <hyperlink ref="B21" location="Contents!B128" display="to contents"/>
  </hyperlinks>
  <pageMargins left="0.75" right="0.75" top="1" bottom="1" header="0.5" footer="0.5"/>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dimension ref="A2:C34"/>
  <sheetViews>
    <sheetView workbookViewId="0">
      <selection activeCell="I30" sqref="I30"/>
    </sheetView>
  </sheetViews>
  <sheetFormatPr defaultRowHeight="12.75"/>
  <cols>
    <col min="2" max="2" width="33.28515625" customWidth="1"/>
    <col min="3" max="3" width="10.7109375" bestFit="1" customWidth="1"/>
  </cols>
  <sheetData>
    <row r="2" spans="1:3">
      <c r="A2" s="50" t="s">
        <v>326</v>
      </c>
      <c r="B2" s="226" t="s">
        <v>521</v>
      </c>
    </row>
    <row r="3" spans="1:3" ht="13.5" thickBot="1"/>
    <row r="4" spans="1:3">
      <c r="B4" s="507" t="s">
        <v>1183</v>
      </c>
      <c r="C4" s="508">
        <v>7473567</v>
      </c>
    </row>
    <row r="5" spans="1:3">
      <c r="B5" s="509" t="s">
        <v>1040</v>
      </c>
      <c r="C5" s="510">
        <v>272101</v>
      </c>
    </row>
    <row r="6" spans="1:3">
      <c r="B6" s="509" t="s">
        <v>1041</v>
      </c>
      <c r="C6" s="510">
        <v>2044060</v>
      </c>
    </row>
    <row r="7" spans="1:3">
      <c r="B7" s="509" t="s">
        <v>1042</v>
      </c>
      <c r="C7" s="510">
        <v>4296658</v>
      </c>
    </row>
    <row r="8" spans="1:3">
      <c r="B8" s="509" t="s">
        <v>1043</v>
      </c>
      <c r="C8" s="510">
        <v>353649</v>
      </c>
    </row>
    <row r="9" spans="1:3">
      <c r="B9" s="509" t="s">
        <v>1044</v>
      </c>
      <c r="C9" s="510">
        <v>236647</v>
      </c>
    </row>
    <row r="10" spans="1:3" ht="13.5" thickBot="1">
      <c r="B10" s="511" t="s">
        <v>1045</v>
      </c>
      <c r="C10" s="512">
        <v>270452</v>
      </c>
    </row>
    <row r="12" spans="1:3">
      <c r="B12" s="226" t="s">
        <v>521</v>
      </c>
    </row>
    <row r="32" spans="2:2">
      <c r="B32" s="230" t="s">
        <v>342</v>
      </c>
    </row>
    <row r="34" spans="2:2">
      <c r="B34" s="930" t="s">
        <v>1270</v>
      </c>
    </row>
  </sheetData>
  <phoneticPr fontId="38" type="noConversion"/>
  <hyperlinks>
    <hyperlink ref="B34" location="Contents!B129" display="to contents"/>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2:H21"/>
  <sheetViews>
    <sheetView workbookViewId="0">
      <selection activeCell="H21" sqref="H21"/>
    </sheetView>
  </sheetViews>
  <sheetFormatPr defaultRowHeight="12.75"/>
  <cols>
    <col min="1" max="3" width="9.140625" style="914"/>
    <col min="4" max="4" width="9.85546875" style="914" customWidth="1"/>
    <col min="5" max="5" width="9.140625" style="914"/>
    <col min="6" max="6" width="14" style="914" customWidth="1"/>
    <col min="7" max="16384" width="9.140625" style="914"/>
  </cols>
  <sheetData>
    <row r="2" spans="1:8">
      <c r="A2" s="1" t="s">
        <v>326</v>
      </c>
      <c r="B2" s="226" t="s">
        <v>115</v>
      </c>
    </row>
    <row r="3" spans="1:8">
      <c r="A3" s="1"/>
    </row>
    <row r="4" spans="1:8">
      <c r="B4" s="925" t="s">
        <v>1212</v>
      </c>
      <c r="C4" s="971" t="s">
        <v>1363</v>
      </c>
      <c r="D4" s="971" t="s">
        <v>928</v>
      </c>
      <c r="E4" s="971" t="s">
        <v>929</v>
      </c>
      <c r="F4" s="971" t="s">
        <v>1364</v>
      </c>
    </row>
    <row r="5" spans="1:8">
      <c r="B5" s="971" t="s">
        <v>957</v>
      </c>
      <c r="C5" s="1087">
        <v>2.3681969999999999</v>
      </c>
      <c r="D5" s="1087">
        <v>1.1636329999999999</v>
      </c>
      <c r="E5" s="1087">
        <v>3.5490949999999999</v>
      </c>
      <c r="F5" s="1087">
        <v>1.7117960000000001</v>
      </c>
      <c r="H5" s="226" t="s">
        <v>115</v>
      </c>
    </row>
    <row r="6" spans="1:8">
      <c r="B6" s="971" t="s">
        <v>958</v>
      </c>
      <c r="C6" s="1087">
        <v>2.5254880000000002</v>
      </c>
      <c r="D6" s="1087">
        <v>1.307267</v>
      </c>
      <c r="E6" s="1087">
        <v>4.1469449999999997</v>
      </c>
      <c r="F6" s="1087">
        <v>2.2847010000000001</v>
      </c>
    </row>
    <row r="7" spans="1:8">
      <c r="B7" s="971" t="s">
        <v>959</v>
      </c>
      <c r="C7" s="1087">
        <v>2.0354139999999998</v>
      </c>
      <c r="D7" s="1087">
        <v>0.76908580000000004</v>
      </c>
      <c r="E7" s="1087">
        <v>3.7246540000000001</v>
      </c>
      <c r="F7" s="1087">
        <v>1.764899</v>
      </c>
    </row>
    <row r="8" spans="1:8">
      <c r="B8" s="971" t="s">
        <v>960</v>
      </c>
      <c r="C8" s="1087">
        <v>1.8034859999999999</v>
      </c>
      <c r="D8" s="1087">
        <v>-0.68786979999999998</v>
      </c>
      <c r="E8" s="1087">
        <v>3.4642719999999998</v>
      </c>
      <c r="F8" s="1087">
        <v>2.1526540000000001</v>
      </c>
    </row>
    <row r="9" spans="1:8">
      <c r="B9" s="971" t="s">
        <v>961</v>
      </c>
      <c r="C9" s="1087">
        <v>1.207184</v>
      </c>
      <c r="D9" s="1087">
        <v>-1.5536110000000001</v>
      </c>
      <c r="E9" s="1087">
        <v>2.392474</v>
      </c>
      <c r="F9" s="1087">
        <v>1.931079</v>
      </c>
    </row>
    <row r="10" spans="1:8">
      <c r="B10" s="971" t="s">
        <v>962</v>
      </c>
      <c r="C10" s="1087">
        <v>0.172738</v>
      </c>
      <c r="D10" s="1087">
        <v>-2.312551</v>
      </c>
      <c r="E10" s="1087">
        <v>2.2546430000000002</v>
      </c>
      <c r="F10" s="1087">
        <v>0.86027109999999996</v>
      </c>
    </row>
    <row r="11" spans="1:8">
      <c r="B11" s="971" t="s">
        <v>963</v>
      </c>
      <c r="C11" s="1087">
        <v>-0.89098429999999995</v>
      </c>
      <c r="D11" s="1087">
        <v>-2.0057450000000001</v>
      </c>
      <c r="E11" s="1087">
        <v>2.196599</v>
      </c>
      <c r="F11" s="1087">
        <v>1.218459</v>
      </c>
    </row>
    <row r="12" spans="1:8">
      <c r="B12" s="971" t="s">
        <v>964</v>
      </c>
      <c r="C12" s="1087">
        <v>-5.2604889999999997</v>
      </c>
      <c r="D12" s="1087">
        <v>-4.2062460000000002</v>
      </c>
      <c r="E12" s="1087">
        <v>-1.3178749999999999</v>
      </c>
      <c r="F12" s="1087">
        <v>-3.6231249999999999</v>
      </c>
    </row>
    <row r="13" spans="1:8">
      <c r="B13" s="971" t="s">
        <v>965</v>
      </c>
      <c r="C13" s="1087">
        <v>-4.7402319999999998</v>
      </c>
      <c r="D13" s="1087">
        <v>-4.5424009999999999</v>
      </c>
      <c r="E13" s="1087">
        <v>-4.2050729999999996</v>
      </c>
      <c r="F13" s="1087">
        <v>-1.894091</v>
      </c>
    </row>
    <row r="14" spans="1:8">
      <c r="B14" s="971" t="s">
        <v>966</v>
      </c>
      <c r="C14" s="1087">
        <v>-2.7740200000000002</v>
      </c>
      <c r="D14" s="1087">
        <v>-3.3004989999999998</v>
      </c>
      <c r="E14" s="1087">
        <v>-3.5280879999999999</v>
      </c>
      <c r="F14" s="1087">
        <v>-1.520049</v>
      </c>
    </row>
    <row r="15" spans="1:8">
      <c r="B15" s="971" t="s">
        <v>967</v>
      </c>
      <c r="C15" s="1087">
        <v>-0.94184080000000003</v>
      </c>
      <c r="D15" s="1087">
        <v>-1.5588329999999999</v>
      </c>
      <c r="E15" s="1087">
        <v>-2.7598259999999999</v>
      </c>
      <c r="F15" s="1087">
        <v>2.4593829999999999</v>
      </c>
    </row>
    <row r="16" spans="1:8">
      <c r="B16" s="971" t="s">
        <v>968</v>
      </c>
      <c r="C16" s="1087">
        <v>0.32030530000000002</v>
      </c>
      <c r="D16" s="1087">
        <v>-0.64546720000000002</v>
      </c>
      <c r="E16" s="1087">
        <v>-1.769004</v>
      </c>
      <c r="F16" s="1087">
        <v>2.4531740000000002</v>
      </c>
    </row>
    <row r="17" spans="1:8">
      <c r="B17" s="971" t="s">
        <v>969</v>
      </c>
      <c r="C17" s="1087">
        <v>1.1811100000000001</v>
      </c>
      <c r="D17" s="1087">
        <v>0.37673630000000002</v>
      </c>
      <c r="E17" s="1087">
        <v>-0.67283800000000005</v>
      </c>
      <c r="F17" s="1087">
        <v>5.6923000000000004</v>
      </c>
    </row>
    <row r="18" spans="1:8">
      <c r="B18" s="971" t="s">
        <v>970</v>
      </c>
      <c r="C18" s="1087">
        <v>0.75563999999999998</v>
      </c>
      <c r="D18" s="1087">
        <v>0.9805895</v>
      </c>
      <c r="E18" s="1087">
        <v>-0.21458350000000001</v>
      </c>
      <c r="F18" s="1087">
        <v>4.5244410000000004</v>
      </c>
    </row>
    <row r="19" spans="1:8">
      <c r="B19" s="971" t="s">
        <v>971</v>
      </c>
      <c r="C19" s="1087">
        <v>1.129856</v>
      </c>
      <c r="D19" s="1087">
        <v>0.97651940000000004</v>
      </c>
      <c r="E19" s="1087">
        <v>-0.3680775</v>
      </c>
      <c r="F19" s="1087">
        <v>5.3467539999999998</v>
      </c>
      <c r="H19" s="972" t="s">
        <v>972</v>
      </c>
    </row>
    <row r="20" spans="1:8">
      <c r="A20" s="914" t="s">
        <v>1342</v>
      </c>
    </row>
    <row r="21" spans="1:8">
      <c r="H21" s="930" t="s">
        <v>1270</v>
      </c>
    </row>
  </sheetData>
  <phoneticPr fontId="38" type="noConversion"/>
  <hyperlinks>
    <hyperlink ref="H21" location="Contents!B13" display="to contents"/>
  </hyperlinks>
  <pageMargins left="0.75" right="0.75" top="1" bottom="1" header="0.5" footer="0.5"/>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dimension ref="A2:D16"/>
  <sheetViews>
    <sheetView workbookViewId="0">
      <selection activeCell="F12" sqref="F12"/>
    </sheetView>
  </sheetViews>
  <sheetFormatPr defaultRowHeight="12.75"/>
  <cols>
    <col min="2" max="2" width="12.140625" customWidth="1"/>
    <col min="3" max="4" width="24.28515625" customWidth="1"/>
  </cols>
  <sheetData>
    <row r="2" spans="1:4">
      <c r="A2" s="50" t="s">
        <v>326</v>
      </c>
      <c r="B2" s="226" t="s">
        <v>1511</v>
      </c>
    </row>
    <row r="3" spans="1:4" ht="13.5" thickBot="1"/>
    <row r="4" spans="1:4" ht="76.5">
      <c r="B4" s="513"/>
      <c r="C4" s="514" t="s">
        <v>1046</v>
      </c>
      <c r="D4" s="515" t="s">
        <v>1047</v>
      </c>
    </row>
    <row r="5" spans="1:4">
      <c r="B5" s="516">
        <v>38718</v>
      </c>
      <c r="C5" s="517">
        <v>70.3</v>
      </c>
      <c r="D5" s="504">
        <v>64.8</v>
      </c>
    </row>
    <row r="6" spans="1:4">
      <c r="B6" s="516">
        <v>39083</v>
      </c>
      <c r="C6" s="517">
        <v>67.5</v>
      </c>
      <c r="D6" s="504">
        <v>58.3</v>
      </c>
    </row>
    <row r="7" spans="1:4">
      <c r="B7" s="516">
        <v>39448</v>
      </c>
      <c r="C7" s="517">
        <v>62.5</v>
      </c>
      <c r="D7" s="504">
        <v>59.7</v>
      </c>
    </row>
    <row r="8" spans="1:4">
      <c r="B8" s="516">
        <v>39814</v>
      </c>
      <c r="C8" s="517">
        <v>35.700000000000003</v>
      </c>
      <c r="D8" s="504">
        <v>43.9</v>
      </c>
    </row>
    <row r="9" spans="1:4">
      <c r="B9" s="516">
        <v>40179</v>
      </c>
      <c r="C9" s="517">
        <v>47</v>
      </c>
      <c r="D9" s="504">
        <v>31.74</v>
      </c>
    </row>
    <row r="10" spans="1:4">
      <c r="B10" s="516">
        <v>40269</v>
      </c>
      <c r="C10" s="517">
        <v>49.7</v>
      </c>
      <c r="D10" s="504">
        <v>42.48</v>
      </c>
    </row>
    <row r="11" spans="1:4">
      <c r="B11" s="516">
        <v>40360</v>
      </c>
      <c r="C11" s="517">
        <v>51</v>
      </c>
      <c r="D11" s="504">
        <v>39.58</v>
      </c>
    </row>
    <row r="12" spans="1:4" ht="13.5" thickBot="1">
      <c r="B12" s="518">
        <v>40452</v>
      </c>
      <c r="C12" s="519">
        <v>48.4</v>
      </c>
      <c r="D12" s="506">
        <v>37.1</v>
      </c>
    </row>
    <row r="14" spans="1:4">
      <c r="B14" s="230" t="s">
        <v>342</v>
      </c>
    </row>
    <row r="16" spans="1:4">
      <c r="B16" s="930" t="s">
        <v>1270</v>
      </c>
    </row>
  </sheetData>
  <phoneticPr fontId="38" type="noConversion"/>
  <hyperlinks>
    <hyperlink ref="B16" location="Contents!B130" display="to contents"/>
  </hyperlinks>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4"/>
  <dimension ref="A2:H30"/>
  <sheetViews>
    <sheetView topLeftCell="A4" workbookViewId="0">
      <selection activeCell="K32" sqref="K32"/>
    </sheetView>
  </sheetViews>
  <sheetFormatPr defaultRowHeight="12.75"/>
  <cols>
    <col min="2" max="2" width="30.42578125" customWidth="1"/>
    <col min="3" max="8" width="9.85546875" bestFit="1" customWidth="1"/>
  </cols>
  <sheetData>
    <row r="2" spans="1:8">
      <c r="A2" s="50" t="s">
        <v>326</v>
      </c>
      <c r="B2" s="226" t="s">
        <v>1048</v>
      </c>
    </row>
    <row r="3" spans="1:8" ht="13.5" thickBot="1">
      <c r="H3" s="50" t="s">
        <v>1029</v>
      </c>
    </row>
    <row r="4" spans="1:8">
      <c r="B4" s="520" t="s">
        <v>344</v>
      </c>
      <c r="C4" s="521">
        <v>39083</v>
      </c>
      <c r="D4" s="521">
        <v>39448</v>
      </c>
      <c r="E4" s="521">
        <v>39814</v>
      </c>
      <c r="F4" s="521">
        <v>40087</v>
      </c>
      <c r="G4" s="521">
        <v>40179</v>
      </c>
      <c r="H4" s="522">
        <v>40452</v>
      </c>
    </row>
    <row r="5" spans="1:8" ht="25.5">
      <c r="B5" s="523" t="s">
        <v>1050</v>
      </c>
      <c r="C5" s="524">
        <f>45697.133/1000</f>
        <v>45.697133000000001</v>
      </c>
      <c r="D5" s="524">
        <f>61681.186/1000</f>
        <v>61.681186000000004</v>
      </c>
      <c r="E5" s="524">
        <f>60375.018/1000</f>
        <v>60.375017999999997</v>
      </c>
      <c r="F5" s="524">
        <f>41302.481/1000</f>
        <v>41.302481</v>
      </c>
      <c r="G5" s="525">
        <f>55880.4/1000</f>
        <v>55.880400000000002</v>
      </c>
      <c r="H5" s="526">
        <f>46712.7/1000</f>
        <v>46.712699999999998</v>
      </c>
    </row>
    <row r="6" spans="1:8" ht="25.5">
      <c r="B6" s="523" t="s">
        <v>1051</v>
      </c>
      <c r="C6" s="525">
        <f>38950.2/1000</f>
        <v>38.950199999999995</v>
      </c>
      <c r="D6" s="525">
        <f>49355.2/1000</f>
        <v>49.355199999999996</v>
      </c>
      <c r="E6" s="525">
        <f>51875.7/1000</f>
        <v>51.875699999999995</v>
      </c>
      <c r="F6" s="525">
        <f>37700.3/1000</f>
        <v>37.700300000000006</v>
      </c>
      <c r="G6" s="525">
        <f>48668.4/1000</f>
        <v>48.668399999999998</v>
      </c>
      <c r="H6" s="526">
        <f>42024.3/1000</f>
        <v>42.024300000000004</v>
      </c>
    </row>
    <row r="7" spans="1:8" ht="26.25" thickBot="1">
      <c r="B7" s="527" t="s">
        <v>1049</v>
      </c>
      <c r="C7" s="528">
        <v>85.235544207992206</v>
      </c>
      <c r="D7" s="528">
        <v>80.016619654492359</v>
      </c>
      <c r="E7" s="528">
        <v>85.922458855415982</v>
      </c>
      <c r="F7" s="528">
        <v>91.278536027896251</v>
      </c>
      <c r="G7" s="528">
        <v>87.09386475401034</v>
      </c>
      <c r="H7" s="529">
        <v>89.963329030434991</v>
      </c>
    </row>
    <row r="9" spans="1:8">
      <c r="C9" s="530"/>
      <c r="D9" s="530"/>
      <c r="E9" s="530"/>
      <c r="F9" s="530"/>
      <c r="G9" s="530"/>
      <c r="H9" s="530"/>
    </row>
    <row r="10" spans="1:8">
      <c r="B10" s="226" t="s">
        <v>1048</v>
      </c>
    </row>
    <row r="28" spans="2:2">
      <c r="B28" s="230" t="s">
        <v>342</v>
      </c>
    </row>
    <row r="30" spans="2:2">
      <c r="B30" s="930" t="s">
        <v>1270</v>
      </c>
    </row>
  </sheetData>
  <phoneticPr fontId="38" type="noConversion"/>
  <hyperlinks>
    <hyperlink ref="B30" location="Contents!B131" display="to contents"/>
  </hyperlinks>
  <pageMargins left="0.75" right="0.75" top="1" bottom="1" header="0.5" footer="0.5"/>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dimension ref="A2:H29"/>
  <sheetViews>
    <sheetView workbookViewId="0">
      <selection activeCell="I14" sqref="I14"/>
    </sheetView>
  </sheetViews>
  <sheetFormatPr defaultRowHeight="12.75"/>
  <cols>
    <col min="2" max="2" width="34.28515625" bestFit="1" customWidth="1"/>
    <col min="3" max="8" width="10" bestFit="1" customWidth="1"/>
  </cols>
  <sheetData>
    <row r="2" spans="1:8">
      <c r="A2" s="50" t="s">
        <v>326</v>
      </c>
      <c r="B2" s="226" t="s">
        <v>1053</v>
      </c>
    </row>
    <row r="3" spans="1:8" ht="13.5" thickBot="1">
      <c r="B3" s="306"/>
      <c r="C3" s="306"/>
      <c r="D3" s="306"/>
      <c r="E3" s="306"/>
      <c r="F3" s="306"/>
      <c r="G3" s="306"/>
      <c r="H3" s="531" t="s">
        <v>1031</v>
      </c>
    </row>
    <row r="4" spans="1:8" ht="13.5" thickBot="1">
      <c r="B4" s="532" t="s">
        <v>344</v>
      </c>
      <c r="C4" s="533">
        <v>39083</v>
      </c>
      <c r="D4" s="533">
        <v>39448</v>
      </c>
      <c r="E4" s="533">
        <v>39814</v>
      </c>
      <c r="F4" s="533">
        <v>40087</v>
      </c>
      <c r="G4" s="533">
        <v>40179</v>
      </c>
      <c r="H4" s="534">
        <v>40452</v>
      </c>
    </row>
    <row r="5" spans="1:8" ht="25.5">
      <c r="B5" s="523" t="s">
        <v>1051</v>
      </c>
      <c r="C5" s="535">
        <v>38950.199999999997</v>
      </c>
      <c r="D5" s="535">
        <v>49355.199999999997</v>
      </c>
      <c r="E5" s="535">
        <v>51875.7</v>
      </c>
      <c r="F5" s="535">
        <v>37700.300000000003</v>
      </c>
      <c r="G5" s="535">
        <v>48668.4</v>
      </c>
      <c r="H5" s="536">
        <v>42024.3</v>
      </c>
    </row>
    <row r="6" spans="1:8" ht="26.25" thickBot="1">
      <c r="B6" s="537" t="s">
        <v>1052</v>
      </c>
      <c r="C6" s="538">
        <v>583.4</v>
      </c>
      <c r="D6" s="538">
        <v>8613.1</v>
      </c>
      <c r="E6" s="538">
        <v>5855.2</v>
      </c>
      <c r="F6" s="538">
        <v>4444.6000000000004</v>
      </c>
      <c r="G6" s="538">
        <v>9149.7000000000007</v>
      </c>
      <c r="H6" s="539">
        <v>1647.1</v>
      </c>
    </row>
    <row r="7" spans="1:8">
      <c r="C7" s="265"/>
      <c r="D7" s="265"/>
      <c r="E7" s="265"/>
      <c r="F7" s="265"/>
      <c r="G7" s="265"/>
      <c r="H7" s="265"/>
    </row>
    <row r="8" spans="1:8">
      <c r="B8" s="226" t="s">
        <v>1053</v>
      </c>
    </row>
    <row r="27" spans="2:2">
      <c r="B27" s="230" t="s">
        <v>342</v>
      </c>
    </row>
    <row r="29" spans="2:2">
      <c r="B29" s="930" t="s">
        <v>1270</v>
      </c>
    </row>
  </sheetData>
  <phoneticPr fontId="38" type="noConversion"/>
  <hyperlinks>
    <hyperlink ref="B29" location="Contents!B132" display="to contents"/>
  </hyperlinks>
  <pageMargins left="0.75" right="0.75" top="1" bottom="1" header="0.5" footer="0.5"/>
  <pageSetup paperSize="9" orientation="portrait"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6"/>
  <dimension ref="A2:H29"/>
  <sheetViews>
    <sheetView workbookViewId="0">
      <selection activeCell="F27" sqref="F27"/>
    </sheetView>
  </sheetViews>
  <sheetFormatPr defaultRowHeight="12.75"/>
  <cols>
    <col min="2" max="2" width="48" customWidth="1"/>
    <col min="3" max="8" width="9.85546875" bestFit="1" customWidth="1"/>
  </cols>
  <sheetData>
    <row r="2" spans="1:8">
      <c r="A2" s="50" t="s">
        <v>326</v>
      </c>
      <c r="B2" s="226" t="s">
        <v>133</v>
      </c>
    </row>
    <row r="3" spans="1:8" ht="13.5" thickBot="1">
      <c r="B3" s="540"/>
      <c r="C3" s="541"/>
      <c r="D3" s="541"/>
      <c r="E3" s="541"/>
      <c r="F3" s="541"/>
      <c r="G3" s="542"/>
      <c r="H3" s="543" t="s">
        <v>1031</v>
      </c>
    </row>
    <row r="4" spans="1:8" ht="13.5" thickBot="1">
      <c r="B4" s="532" t="s">
        <v>344</v>
      </c>
      <c r="C4" s="544">
        <v>39083</v>
      </c>
      <c r="D4" s="544">
        <v>39448</v>
      </c>
      <c r="E4" s="544">
        <v>39814</v>
      </c>
      <c r="F4" s="544">
        <v>40087</v>
      </c>
      <c r="G4" s="544">
        <v>40179</v>
      </c>
      <c r="H4" s="545">
        <v>40452</v>
      </c>
    </row>
    <row r="5" spans="1:8" ht="25.5">
      <c r="B5" s="546" t="s">
        <v>1054</v>
      </c>
      <c r="C5" s="547">
        <v>38950.171000000002</v>
      </c>
      <c r="D5" s="547">
        <v>49355.199000000001</v>
      </c>
      <c r="E5" s="547">
        <v>51875.661999999997</v>
      </c>
      <c r="F5" s="547">
        <v>37700.258999999998</v>
      </c>
      <c r="G5" s="548">
        <v>48668.4</v>
      </c>
      <c r="H5" s="549">
        <v>42024.3</v>
      </c>
    </row>
    <row r="6" spans="1:8" ht="39" thickBot="1">
      <c r="B6" s="550" t="s">
        <v>1055</v>
      </c>
      <c r="C6" s="551">
        <v>2722.8919999999998</v>
      </c>
      <c r="D6" s="551">
        <v>4841.1679999999997</v>
      </c>
      <c r="E6" s="551">
        <v>10748.366</v>
      </c>
      <c r="F6" s="551">
        <v>16395.512999999999</v>
      </c>
      <c r="G6" s="551">
        <v>9001.0339999999997</v>
      </c>
      <c r="H6" s="552">
        <v>3256.1669999999999</v>
      </c>
    </row>
    <row r="8" spans="1:8">
      <c r="B8" s="226" t="s">
        <v>133</v>
      </c>
    </row>
    <row r="27" spans="2:2">
      <c r="B27" s="230" t="s">
        <v>342</v>
      </c>
    </row>
    <row r="29" spans="2:2">
      <c r="B29" s="930" t="s">
        <v>1270</v>
      </c>
    </row>
  </sheetData>
  <phoneticPr fontId="38" type="noConversion"/>
  <hyperlinks>
    <hyperlink ref="B29" location="Contents!B133" display="to contents"/>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7"/>
  <dimension ref="A2:O35"/>
  <sheetViews>
    <sheetView workbookViewId="0">
      <selection activeCell="H35" sqref="H35"/>
    </sheetView>
  </sheetViews>
  <sheetFormatPr defaultRowHeight="12.75"/>
  <cols>
    <col min="2" max="2" width="25.140625" customWidth="1"/>
    <col min="3" max="3" width="9.85546875" bestFit="1" customWidth="1"/>
    <col min="4" max="4" width="10.42578125" customWidth="1"/>
    <col min="5" max="5" width="11.28515625" customWidth="1"/>
    <col min="6" max="6" width="12" customWidth="1"/>
    <col min="7" max="7" width="10.7109375" customWidth="1"/>
    <col min="8" max="8" width="11.140625" customWidth="1"/>
  </cols>
  <sheetData>
    <row r="2" spans="1:15">
      <c r="A2" s="50" t="s">
        <v>326</v>
      </c>
      <c r="B2" s="226" t="s">
        <v>139</v>
      </c>
    </row>
    <row r="3" spans="1:15" ht="13.5" thickBot="1">
      <c r="B3" s="553"/>
      <c r="C3" s="553"/>
      <c r="D3" s="553"/>
      <c r="E3" s="553"/>
      <c r="F3" s="553"/>
      <c r="G3" s="1435" t="s">
        <v>1029</v>
      </c>
      <c r="H3" s="1435"/>
    </row>
    <row r="4" spans="1:15">
      <c r="B4" s="554" t="s">
        <v>344</v>
      </c>
      <c r="C4" s="555">
        <v>38718</v>
      </c>
      <c r="D4" s="556" t="s">
        <v>676</v>
      </c>
      <c r="E4" s="556" t="s">
        <v>1011</v>
      </c>
      <c r="F4" s="557" t="s">
        <v>979</v>
      </c>
      <c r="G4" s="558" t="s">
        <v>980</v>
      </c>
      <c r="H4" s="559" t="s">
        <v>983</v>
      </c>
    </row>
    <row r="5" spans="1:15">
      <c r="B5" s="560" t="s">
        <v>1056</v>
      </c>
      <c r="C5" s="561">
        <f>64295.1/1000</f>
        <v>64.295100000000005</v>
      </c>
      <c r="D5" s="561">
        <f>119739.3/1000</f>
        <v>119.7393</v>
      </c>
      <c r="E5" s="561">
        <f>147343.3/1000</f>
        <v>147.3433</v>
      </c>
      <c r="F5" s="561">
        <f>133487.6/1000</f>
        <v>133.48760000000001</v>
      </c>
      <c r="G5" s="562">
        <f>113289.7/1000</f>
        <v>113.2897</v>
      </c>
      <c r="H5" s="563">
        <f>106142.8/1000</f>
        <v>106.14280000000001</v>
      </c>
    </row>
    <row r="6" spans="1:15">
      <c r="B6" s="560" t="s">
        <v>134</v>
      </c>
      <c r="C6" s="561">
        <f>10699/1000</f>
        <v>10.699</v>
      </c>
      <c r="D6" s="561">
        <f>14092.3/1000</f>
        <v>14.0923</v>
      </c>
      <c r="E6" s="561">
        <f>49179.6/1000</f>
        <v>49.179600000000001</v>
      </c>
      <c r="F6" s="561">
        <f>55893.6/1000</f>
        <v>55.893599999999999</v>
      </c>
      <c r="G6" s="562">
        <f>27756/1000</f>
        <v>27.756</v>
      </c>
      <c r="H6" s="563">
        <f>18722.1/1000</f>
        <v>18.722099999999998</v>
      </c>
    </row>
    <row r="7" spans="1:15" ht="13.5" thickBot="1">
      <c r="B7" s="564" t="s">
        <v>135</v>
      </c>
      <c r="C7" s="565">
        <v>16.600000000000001</v>
      </c>
      <c r="D7" s="565">
        <v>11.799999999999999</v>
      </c>
      <c r="E7" s="565">
        <v>33.4</v>
      </c>
      <c r="F7" s="565">
        <v>41.9</v>
      </c>
      <c r="G7" s="566">
        <v>24.500020743280281</v>
      </c>
      <c r="H7" s="567">
        <v>17.599999999999998</v>
      </c>
      <c r="I7" s="568"/>
      <c r="J7" s="568"/>
      <c r="K7" s="568"/>
      <c r="L7" s="568"/>
      <c r="M7" s="568"/>
      <c r="N7" s="568"/>
      <c r="O7" s="568"/>
    </row>
    <row r="8" spans="1:15" ht="25.5">
      <c r="B8" s="569" t="s">
        <v>136</v>
      </c>
      <c r="C8" s="561">
        <v>28.531195094222621</v>
      </c>
      <c r="D8" s="561">
        <v>27.820915352136762</v>
      </c>
      <c r="E8" s="561">
        <v>27.885172718860268</v>
      </c>
      <c r="F8" s="561">
        <v>30.188767327013299</v>
      </c>
      <c r="G8" s="561">
        <v>25.540576418183431</v>
      </c>
      <c r="H8" s="561">
        <v>25.279106574431388</v>
      </c>
    </row>
    <row r="9" spans="1:15" ht="38.25">
      <c r="B9" s="570" t="s">
        <v>137</v>
      </c>
      <c r="C9" s="561">
        <v>21.453745626672159</v>
      </c>
      <c r="D9" s="561">
        <v>15.635217208184688</v>
      </c>
      <c r="E9" s="561">
        <v>25.68268553855274</v>
      </c>
      <c r="F9" s="561">
        <v>43.166629597856364</v>
      </c>
      <c r="G9" s="561">
        <v>40.199432538705061</v>
      </c>
      <c r="H9" s="561">
        <v>36.447234209493914</v>
      </c>
    </row>
    <row r="10" spans="1:15" ht="39" thickBot="1">
      <c r="A10" s="301"/>
      <c r="B10" s="571" t="s">
        <v>138</v>
      </c>
      <c r="C10" s="561">
        <v>12.731908260966376</v>
      </c>
      <c r="D10" s="561">
        <v>7.9849881279249999</v>
      </c>
      <c r="E10" s="561">
        <v>35.464348088168414</v>
      </c>
      <c r="F10" s="561">
        <v>45.723487109183409</v>
      </c>
      <c r="G10" s="561">
        <v>18.32318956791503</v>
      </c>
      <c r="H10" s="561">
        <v>4.4237899818030924</v>
      </c>
    </row>
    <row r="11" spans="1:15">
      <c r="B11" s="647" t="s">
        <v>1057</v>
      </c>
    </row>
    <row r="12" spans="1:15">
      <c r="B12" s="647" t="s">
        <v>1058</v>
      </c>
    </row>
    <row r="14" spans="1:15">
      <c r="B14" s="226" t="s">
        <v>139</v>
      </c>
    </row>
    <row r="33" spans="2:2">
      <c r="B33" s="230" t="s">
        <v>342</v>
      </c>
    </row>
    <row r="35" spans="2:2">
      <c r="B35" s="930" t="s">
        <v>1270</v>
      </c>
    </row>
  </sheetData>
  <mergeCells count="1">
    <mergeCell ref="G3:H3"/>
  </mergeCells>
  <phoneticPr fontId="38" type="noConversion"/>
  <hyperlinks>
    <hyperlink ref="B35" location="Contents!B134" display="to contents"/>
  </hyperlinks>
  <pageMargins left="0.75" right="0.75" top="1" bottom="1" header="0.5" footer="0.5"/>
  <pageSetup paperSize="9" orientation="portrait" verticalDpi="0" r:id="rId1"/>
  <headerFooter alignWithMargins="0"/>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8"/>
  <dimension ref="A2:H29"/>
  <sheetViews>
    <sheetView workbookViewId="0">
      <selection activeCell="B29" sqref="B29"/>
    </sheetView>
  </sheetViews>
  <sheetFormatPr defaultRowHeight="12.75"/>
  <cols>
    <col min="2" max="2" width="36.42578125" customWidth="1"/>
    <col min="3" max="8" width="11.140625" bestFit="1" customWidth="1"/>
  </cols>
  <sheetData>
    <row r="2" spans="1:8">
      <c r="A2" s="50" t="s">
        <v>326</v>
      </c>
      <c r="B2" s="226" t="s">
        <v>1059</v>
      </c>
    </row>
    <row r="3" spans="1:8" ht="13.5" thickBot="1">
      <c r="H3" s="50" t="s">
        <v>1029</v>
      </c>
    </row>
    <row r="4" spans="1:8" ht="13.5" thickBot="1">
      <c r="B4" s="1256" t="s">
        <v>344</v>
      </c>
      <c r="C4" s="573">
        <v>38718</v>
      </c>
      <c r="D4" s="573">
        <v>39083</v>
      </c>
      <c r="E4" s="573">
        <v>39448</v>
      </c>
      <c r="F4" s="573">
        <v>39814</v>
      </c>
      <c r="G4" s="501">
        <v>40179</v>
      </c>
      <c r="H4" s="574">
        <v>40452</v>
      </c>
    </row>
    <row r="5" spans="1:8">
      <c r="B5" s="575" t="s">
        <v>1060</v>
      </c>
      <c r="C5" s="576">
        <f>33893.607/1000</f>
        <v>33.893607000000003</v>
      </c>
      <c r="D5" s="576">
        <f>68628.264/1000</f>
        <v>68.628264000000001</v>
      </c>
      <c r="E5" s="576">
        <f>108462.609/1000</f>
        <v>108.462609</v>
      </c>
      <c r="F5" s="576">
        <f>102859.727/1000</f>
        <v>102.85972699999999</v>
      </c>
      <c r="G5" s="576">
        <f>81537.051/1000</f>
        <v>81.537051000000005</v>
      </c>
      <c r="H5" s="577">
        <f>67293.026/1000</f>
        <v>67.293025999999998</v>
      </c>
    </row>
    <row r="6" spans="1:8" ht="13.5" thickBot="1">
      <c r="B6" s="578" t="s">
        <v>1061</v>
      </c>
      <c r="C6" s="579">
        <f>3290.657/1000</f>
        <v>3.2906569999999999</v>
      </c>
      <c r="D6" s="579">
        <f>6509.922/1000</f>
        <v>6.5099219999999995</v>
      </c>
      <c r="E6" s="579">
        <f>11280.087/1000</f>
        <v>11.280087</v>
      </c>
      <c r="F6" s="579">
        <f>18054.332/1000</f>
        <v>18.054331999999999</v>
      </c>
      <c r="G6" s="579">
        <f>20666.714/1000</f>
        <v>20.666713999999999</v>
      </c>
      <c r="H6" s="580">
        <f>16232.15/1000</f>
        <v>16.232150000000001</v>
      </c>
    </row>
    <row r="8" spans="1:8">
      <c r="B8" s="226" t="s">
        <v>1059</v>
      </c>
    </row>
    <row r="27" spans="2:2">
      <c r="B27" s="230" t="s">
        <v>342</v>
      </c>
    </row>
    <row r="29" spans="2:2">
      <c r="B29" s="930" t="s">
        <v>1270</v>
      </c>
    </row>
  </sheetData>
  <phoneticPr fontId="38" type="noConversion"/>
  <hyperlinks>
    <hyperlink ref="B29" location="Contents!B135" display="to contents"/>
  </hyperlinks>
  <pageMargins left="0.75" right="0.75" top="1" bottom="1" header="0.5" footer="0.5"/>
  <pageSetup paperSize="9" orientation="portrait" verticalDpi="0"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9"/>
  <dimension ref="A2:H29"/>
  <sheetViews>
    <sheetView workbookViewId="0">
      <selection activeCell="B29" sqref="B29"/>
    </sheetView>
  </sheetViews>
  <sheetFormatPr defaultRowHeight="12.75"/>
  <cols>
    <col min="2" max="2" width="24.28515625" customWidth="1"/>
    <col min="3" max="8" width="9.85546875" bestFit="1" customWidth="1"/>
  </cols>
  <sheetData>
    <row r="2" spans="1:8">
      <c r="A2" s="50" t="s">
        <v>326</v>
      </c>
      <c r="B2" s="226" t="s">
        <v>1062</v>
      </c>
    </row>
    <row r="3" spans="1:8" ht="13.5" thickBot="1">
      <c r="B3" s="50"/>
      <c r="C3" s="50"/>
      <c r="D3" s="50"/>
      <c r="E3" s="50"/>
      <c r="F3" s="50"/>
      <c r="G3" s="50"/>
      <c r="H3" s="303" t="s">
        <v>1029</v>
      </c>
    </row>
    <row r="4" spans="1:8" ht="13.5" thickBot="1">
      <c r="B4" s="572" t="s">
        <v>344</v>
      </c>
      <c r="C4" s="581" t="s">
        <v>976</v>
      </c>
      <c r="D4" s="581" t="s">
        <v>977</v>
      </c>
      <c r="E4" s="581" t="s">
        <v>978</v>
      </c>
      <c r="F4" s="581" t="s">
        <v>979</v>
      </c>
      <c r="G4" s="581" t="s">
        <v>980</v>
      </c>
      <c r="H4" s="582" t="s">
        <v>983</v>
      </c>
    </row>
    <row r="5" spans="1:8" ht="13.5" thickBot="1">
      <c r="B5" s="583" t="s">
        <v>1063</v>
      </c>
      <c r="C5" s="584">
        <f>11141.145/1000</f>
        <v>11.141145</v>
      </c>
      <c r="D5" s="584">
        <f>31742.613/1000</f>
        <v>31.742613000000002</v>
      </c>
      <c r="E5" s="584">
        <f>52229.899/1000</f>
        <v>52.229898999999996</v>
      </c>
      <c r="F5" s="584">
        <f>41870.671/1000</f>
        <v>41.870671000000002</v>
      </c>
      <c r="G5" s="584">
        <f>29731.696/1000</f>
        <v>29.731695999999999</v>
      </c>
      <c r="H5" s="585">
        <f>28400.5/1000</f>
        <v>28.400500000000001</v>
      </c>
    </row>
    <row r="8" spans="1:8">
      <c r="B8" s="226" t="s">
        <v>1062</v>
      </c>
    </row>
    <row r="27" spans="2:2">
      <c r="B27" s="230" t="s">
        <v>342</v>
      </c>
    </row>
    <row r="29" spans="2:2">
      <c r="B29" s="930" t="s">
        <v>1270</v>
      </c>
    </row>
  </sheetData>
  <phoneticPr fontId="38" type="noConversion"/>
  <hyperlinks>
    <hyperlink ref="B29" location="Contents!B136" display="to contents"/>
  </hyperlinks>
  <pageMargins left="0.75" right="0.75" top="1" bottom="1" header="0.5" footer="0.5"/>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0"/>
  <dimension ref="A2:I33"/>
  <sheetViews>
    <sheetView topLeftCell="A2" workbookViewId="0">
      <selection activeCell="H26" sqref="H26"/>
    </sheetView>
  </sheetViews>
  <sheetFormatPr defaultRowHeight="12.75"/>
  <cols>
    <col min="1" max="1" width="10.85546875" style="474" customWidth="1"/>
    <col min="2" max="2" width="25.5703125" style="474" customWidth="1"/>
    <col min="3" max="3" width="11.28515625" style="474" bestFit="1" customWidth="1"/>
    <col min="4" max="5" width="13.7109375" style="474" customWidth="1"/>
    <col min="6" max="6" width="12.85546875" style="474" customWidth="1"/>
    <col min="7" max="7" width="13" style="474" customWidth="1"/>
    <col min="8" max="8" width="11.42578125" style="474" customWidth="1"/>
    <col min="9" max="16384" width="9.140625" style="474"/>
  </cols>
  <sheetData>
    <row r="2" spans="1:9">
      <c r="A2" s="474" t="s">
        <v>326</v>
      </c>
      <c r="B2" s="603" t="s">
        <v>527</v>
      </c>
      <c r="C2" s="603"/>
      <c r="D2" s="603"/>
      <c r="E2" s="603"/>
      <c r="F2" s="603"/>
      <c r="G2" s="603"/>
      <c r="H2" s="603"/>
      <c r="I2" s="603"/>
    </row>
    <row r="3" spans="1:9" ht="13.5" thickBot="1">
      <c r="H3" s="586" t="s">
        <v>343</v>
      </c>
    </row>
    <row r="4" spans="1:9" ht="13.5" thickBot="1">
      <c r="B4" s="587" t="s">
        <v>1064</v>
      </c>
      <c r="C4" s="588">
        <v>38718</v>
      </c>
      <c r="D4" s="589" t="s">
        <v>676</v>
      </c>
      <c r="E4" s="590">
        <v>39448</v>
      </c>
      <c r="F4" s="590">
        <v>39814</v>
      </c>
      <c r="G4" s="590">
        <v>40179</v>
      </c>
      <c r="H4" s="478">
        <v>40452</v>
      </c>
    </row>
    <row r="5" spans="1:9" ht="25.5">
      <c r="B5" s="591" t="s">
        <v>1065</v>
      </c>
      <c r="C5" s="592">
        <v>37.658570454582062</v>
      </c>
      <c r="D5" s="592">
        <v>17.46</v>
      </c>
      <c r="E5" s="592">
        <v>10.3</v>
      </c>
      <c r="F5" s="592">
        <v>9.6</v>
      </c>
      <c r="G5" s="593">
        <v>20.7</v>
      </c>
      <c r="H5" s="594">
        <v>21.92</v>
      </c>
    </row>
    <row r="6" spans="1:9">
      <c r="B6" s="595" t="s">
        <v>695</v>
      </c>
      <c r="C6" s="596">
        <v>23.098451919308687</v>
      </c>
      <c r="D6" s="596">
        <v>21.96</v>
      </c>
      <c r="E6" s="596">
        <v>39.1</v>
      </c>
      <c r="F6" s="596">
        <v>39.9</v>
      </c>
      <c r="G6" s="597">
        <v>36.5</v>
      </c>
      <c r="H6" s="598">
        <v>32.08</v>
      </c>
    </row>
    <row r="7" spans="1:9" ht="25.5">
      <c r="B7" s="595" t="s">
        <v>1066</v>
      </c>
      <c r="C7" s="596">
        <v>27.653398852226385</v>
      </c>
      <c r="D7" s="596">
        <v>43.11</v>
      </c>
      <c r="E7" s="596">
        <v>36.9</v>
      </c>
      <c r="F7" s="596">
        <v>33.799999999999997</v>
      </c>
      <c r="G7" s="597">
        <v>28.5</v>
      </c>
      <c r="H7" s="598">
        <v>32.31</v>
      </c>
    </row>
    <row r="8" spans="1:9">
      <c r="B8" s="595" t="s">
        <v>1067</v>
      </c>
      <c r="C8" s="596">
        <v>10.89955459798397</v>
      </c>
      <c r="D8" s="596">
        <v>11.01</v>
      </c>
      <c r="E8" s="596">
        <v>13</v>
      </c>
      <c r="F8" s="596">
        <v>13.9</v>
      </c>
      <c r="G8" s="597">
        <v>4.2</v>
      </c>
      <c r="H8" s="598">
        <v>2.79</v>
      </c>
    </row>
    <row r="9" spans="1:9" ht="13.5" thickBot="1">
      <c r="B9" s="599" t="s">
        <v>1068</v>
      </c>
      <c r="C9" s="600">
        <v>0.7</v>
      </c>
      <c r="D9" s="600">
        <v>6.5</v>
      </c>
      <c r="E9" s="600">
        <v>0.7</v>
      </c>
      <c r="F9" s="600">
        <v>2.8</v>
      </c>
      <c r="G9" s="601">
        <v>10.1</v>
      </c>
      <c r="H9" s="602">
        <v>10.9</v>
      </c>
    </row>
    <row r="11" spans="1:9">
      <c r="B11" s="1436"/>
      <c r="C11" s="1436"/>
      <c r="D11" s="1436"/>
      <c r="E11" s="1436"/>
      <c r="F11" s="1436"/>
      <c r="G11" s="1436"/>
      <c r="H11" s="1436"/>
      <c r="I11" s="1436"/>
    </row>
    <row r="12" spans="1:9">
      <c r="B12" s="1436" t="s">
        <v>527</v>
      </c>
      <c r="C12" s="1436"/>
      <c r="D12" s="1436"/>
      <c r="E12" s="1436"/>
      <c r="F12" s="1436"/>
      <c r="G12" s="1436"/>
      <c r="H12" s="1436"/>
      <c r="I12" s="1436"/>
    </row>
    <row r="27" spans="2:6">
      <c r="B27" s="230" t="s">
        <v>342</v>
      </c>
    </row>
    <row r="28" spans="2:6">
      <c r="E28" s="492"/>
      <c r="F28" s="492"/>
    </row>
    <row r="29" spans="2:6">
      <c r="B29" s="930" t="s">
        <v>1270</v>
      </c>
      <c r="E29" s="492"/>
      <c r="F29" s="492"/>
    </row>
    <row r="32" spans="2:6">
      <c r="D32" s="492"/>
    </row>
    <row r="33" spans="4:4">
      <c r="D33" s="492"/>
    </row>
  </sheetData>
  <mergeCells count="2">
    <mergeCell ref="B11:I11"/>
    <mergeCell ref="B12:I12"/>
  </mergeCells>
  <phoneticPr fontId="38" type="noConversion"/>
  <hyperlinks>
    <hyperlink ref="B29" location="Contents!B137" display="to contents"/>
  </hyperlinks>
  <pageMargins left="0.75" right="0.75" top="1" bottom="1" header="0.5" footer="0.5"/>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1"/>
  <dimension ref="A2:J25"/>
  <sheetViews>
    <sheetView workbookViewId="0">
      <selection activeCell="B2" sqref="B2"/>
    </sheetView>
  </sheetViews>
  <sheetFormatPr defaultRowHeight="12.75"/>
  <cols>
    <col min="2" max="2" width="35" customWidth="1"/>
    <col min="3" max="10" width="11.28515625" bestFit="1" customWidth="1"/>
  </cols>
  <sheetData>
    <row r="2" spans="1:10">
      <c r="A2" s="50" t="s">
        <v>326</v>
      </c>
      <c r="B2" s="226" t="s">
        <v>1069</v>
      </c>
    </row>
    <row r="3" spans="1:10" ht="13.5" thickBot="1"/>
    <row r="4" spans="1:10" ht="13.5" thickBot="1">
      <c r="B4" s="1256" t="s">
        <v>344</v>
      </c>
      <c r="C4" s="604" t="s">
        <v>976</v>
      </c>
      <c r="D4" s="604" t="s">
        <v>977</v>
      </c>
      <c r="E4" s="604" t="s">
        <v>978</v>
      </c>
      <c r="F4" s="604" t="s">
        <v>979</v>
      </c>
      <c r="G4" s="604" t="s">
        <v>980</v>
      </c>
      <c r="H4" s="604" t="s">
        <v>981</v>
      </c>
      <c r="I4" s="604" t="s">
        <v>982</v>
      </c>
      <c r="J4" s="604" t="s">
        <v>983</v>
      </c>
    </row>
    <row r="5" spans="1:10" ht="39" thickBot="1">
      <c r="B5" s="605" t="s">
        <v>1070</v>
      </c>
      <c r="C5" s="606">
        <v>6.0297709906961234</v>
      </c>
      <c r="D5" s="606">
        <v>7.3602976572033807</v>
      </c>
      <c r="E5" s="606">
        <v>10.769343157803828</v>
      </c>
      <c r="F5" s="606">
        <v>7.9623160836513298</v>
      </c>
      <c r="G5" s="606">
        <v>10.295614972768357</v>
      </c>
      <c r="H5" s="606">
        <v>14.368102773799061</v>
      </c>
      <c r="I5" s="606">
        <v>12.016913115983408</v>
      </c>
      <c r="J5" s="607">
        <v>14.5</v>
      </c>
    </row>
    <row r="7" spans="1:10">
      <c r="B7" s="226" t="s">
        <v>1069</v>
      </c>
    </row>
    <row r="23" spans="2:2">
      <c r="B23" s="230" t="s">
        <v>342</v>
      </c>
    </row>
    <row r="25" spans="2:2">
      <c r="B25" s="930" t="s">
        <v>1270</v>
      </c>
    </row>
  </sheetData>
  <phoneticPr fontId="38" type="noConversion"/>
  <hyperlinks>
    <hyperlink ref="B25" location="Contents!B138" display="to contents"/>
  </hyperlinks>
  <pageMargins left="0.75" right="0.75" top="1" bottom="1" header="0.5" footer="0.5"/>
  <pageSetup paperSize="9" orientation="portrait" verticalDpi="0"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2"/>
  <dimension ref="A2:H32"/>
  <sheetViews>
    <sheetView topLeftCell="A10" workbookViewId="0">
      <selection activeCell="K27" sqref="K27"/>
    </sheetView>
  </sheetViews>
  <sheetFormatPr defaultRowHeight="12.75"/>
  <cols>
    <col min="2" max="2" width="22.140625" customWidth="1"/>
    <col min="3" max="8" width="9.85546875" bestFit="1" customWidth="1"/>
  </cols>
  <sheetData>
    <row r="2" spans="1:8">
      <c r="A2" s="50" t="s">
        <v>326</v>
      </c>
      <c r="B2" s="226" t="s">
        <v>528</v>
      </c>
    </row>
    <row r="3" spans="1:8" ht="13.5" thickBot="1">
      <c r="H3" s="303" t="s">
        <v>1031</v>
      </c>
    </row>
    <row r="4" spans="1:8" ht="13.5" thickBot="1">
      <c r="B4" s="1256" t="s">
        <v>344</v>
      </c>
      <c r="C4" s="581" t="s">
        <v>976</v>
      </c>
      <c r="D4" s="581" t="s">
        <v>977</v>
      </c>
      <c r="E4" s="581" t="s">
        <v>978</v>
      </c>
      <c r="F4" s="581" t="s">
        <v>979</v>
      </c>
      <c r="G4" s="581" t="s">
        <v>980</v>
      </c>
      <c r="H4" s="608" t="s">
        <v>983</v>
      </c>
    </row>
    <row r="5" spans="1:8" ht="38.25" customHeight="1">
      <c r="B5" s="609" t="s">
        <v>1071</v>
      </c>
      <c r="C5" s="610">
        <v>35921.599999999999</v>
      </c>
      <c r="D5" s="611">
        <v>43784.3</v>
      </c>
      <c r="E5" s="610">
        <v>72164.2</v>
      </c>
      <c r="F5" s="610">
        <v>98520.1</v>
      </c>
      <c r="G5" s="610">
        <v>129372.3</v>
      </c>
      <c r="H5" s="612">
        <v>144185.5</v>
      </c>
    </row>
    <row r="6" spans="1:8">
      <c r="B6" s="613" t="s">
        <v>1101</v>
      </c>
      <c r="C6" s="614">
        <v>13377.5</v>
      </c>
      <c r="D6" s="614">
        <v>19730.5</v>
      </c>
      <c r="E6" s="614">
        <v>31493.1</v>
      </c>
      <c r="F6" s="614">
        <v>43273.2</v>
      </c>
      <c r="G6" s="615">
        <v>45608</v>
      </c>
      <c r="H6" s="616">
        <v>44587.4</v>
      </c>
    </row>
    <row r="7" spans="1:8" ht="26.25" thickBot="1">
      <c r="B7" s="617" t="s">
        <v>1102</v>
      </c>
      <c r="C7" s="579">
        <f t="shared" ref="C7:H7" si="0">C5/C6</f>
        <v>2.6852251915529806</v>
      </c>
      <c r="D7" s="579">
        <f t="shared" si="0"/>
        <v>2.2191176097919465</v>
      </c>
      <c r="E7" s="579">
        <f t="shared" si="0"/>
        <v>2.2914289161752892</v>
      </c>
      <c r="F7" s="579">
        <f t="shared" si="0"/>
        <v>2.2767001284859916</v>
      </c>
      <c r="G7" s="579">
        <f t="shared" si="0"/>
        <v>2.8366141904928961</v>
      </c>
      <c r="H7" s="618">
        <f t="shared" si="0"/>
        <v>3.2337723213284471</v>
      </c>
    </row>
    <row r="9" spans="1:8">
      <c r="B9" s="226" t="s">
        <v>528</v>
      </c>
    </row>
    <row r="30" spans="2:2">
      <c r="B30" s="230" t="s">
        <v>342</v>
      </c>
    </row>
    <row r="32" spans="2:2">
      <c r="B32" s="930" t="s">
        <v>1270</v>
      </c>
    </row>
  </sheetData>
  <phoneticPr fontId="38" type="noConversion"/>
  <hyperlinks>
    <hyperlink ref="B32" location="Contents!B139" display="to contents"/>
  </hyperlinks>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2:I59"/>
  <sheetViews>
    <sheetView workbookViewId="0">
      <selection activeCell="L23" sqref="L23"/>
    </sheetView>
  </sheetViews>
  <sheetFormatPr defaultRowHeight="12.75"/>
  <cols>
    <col min="1" max="1" width="9.140625" style="928"/>
    <col min="2" max="2" width="9.140625" style="938"/>
    <col min="3" max="3" width="10.85546875" style="928" bestFit="1" customWidth="1"/>
    <col min="4" max="4" width="9.140625" style="928"/>
    <col min="5" max="5" width="14.28515625" style="928" customWidth="1"/>
    <col min="6" max="6" width="9.140625" style="928"/>
    <col min="7" max="7" width="11.28515625" style="928" customWidth="1"/>
    <col min="8" max="16384" width="9.140625" style="928"/>
  </cols>
  <sheetData>
    <row r="2" spans="1:9">
      <c r="A2" s="1" t="s">
        <v>326</v>
      </c>
      <c r="B2" s="226" t="s">
        <v>1561</v>
      </c>
    </row>
    <row r="4" spans="1:9" ht="25.5">
      <c r="B4" s="925" t="s">
        <v>1212</v>
      </c>
      <c r="C4" s="925" t="s">
        <v>5</v>
      </c>
      <c r="D4" s="925" t="s">
        <v>1365</v>
      </c>
      <c r="E4" s="925" t="s">
        <v>1366</v>
      </c>
      <c r="F4" s="925" t="s">
        <v>1367</v>
      </c>
      <c r="G4" s="925" t="s">
        <v>1368</v>
      </c>
      <c r="I4" s="226" t="s">
        <v>1561</v>
      </c>
    </row>
    <row r="5" spans="1:9">
      <c r="B5" s="926" t="s">
        <v>534</v>
      </c>
      <c r="C5" s="1088">
        <v>184.30699999999999</v>
      </c>
      <c r="D5" s="1088">
        <v>97.154809999999998</v>
      </c>
      <c r="E5" s="1088">
        <v>118.6699</v>
      </c>
      <c r="F5" s="1088">
        <v>140.32339999999999</v>
      </c>
      <c r="G5" s="1088">
        <v>182.66820000000001</v>
      </c>
    </row>
    <row r="6" spans="1:9">
      <c r="B6" s="926" t="s">
        <v>535</v>
      </c>
      <c r="C6" s="1088">
        <v>190.3434</v>
      </c>
      <c r="D6" s="1088">
        <v>111.0262</v>
      </c>
      <c r="E6" s="1088">
        <v>149.3073</v>
      </c>
      <c r="F6" s="1088">
        <v>176.57929999999999</v>
      </c>
      <c r="G6" s="1088">
        <v>215.1156</v>
      </c>
    </row>
    <row r="7" spans="1:9">
      <c r="B7" s="926" t="s">
        <v>536</v>
      </c>
      <c r="C7" s="1088">
        <v>251.41300000000001</v>
      </c>
      <c r="D7" s="1088">
        <v>141.3449</v>
      </c>
      <c r="E7" s="1088">
        <v>197.8939</v>
      </c>
      <c r="F7" s="1088">
        <v>234.96639999999999</v>
      </c>
      <c r="G7" s="1088">
        <v>264.4744</v>
      </c>
    </row>
    <row r="8" spans="1:9">
      <c r="B8" s="926" t="s">
        <v>537</v>
      </c>
      <c r="C8" s="1088">
        <v>243.88990000000001</v>
      </c>
      <c r="D8" s="1088">
        <v>140.28530000000001</v>
      </c>
      <c r="E8" s="1088">
        <v>191.20740000000001</v>
      </c>
      <c r="F8" s="1088">
        <v>227.94980000000001</v>
      </c>
      <c r="G8" s="1088">
        <v>258.77109999999999</v>
      </c>
    </row>
    <row r="9" spans="1:9">
      <c r="B9" s="926" t="s">
        <v>538</v>
      </c>
      <c r="C9" s="1088">
        <v>267.71929999999998</v>
      </c>
      <c r="D9" s="1088">
        <v>131.4983</v>
      </c>
      <c r="E9" s="1088">
        <v>168.90860000000001</v>
      </c>
      <c r="F9" s="1088">
        <v>225.48419999999999</v>
      </c>
      <c r="G9" s="1088">
        <v>233.29769999999999</v>
      </c>
    </row>
    <row r="10" spans="1:9">
      <c r="B10" s="926" t="s">
        <v>539</v>
      </c>
      <c r="C10" s="1088">
        <v>356.75080000000003</v>
      </c>
      <c r="D10" s="1088">
        <v>164.92760000000001</v>
      </c>
      <c r="E10" s="1088">
        <v>209.88120000000001</v>
      </c>
      <c r="F10" s="1088">
        <v>290.50819999999999</v>
      </c>
      <c r="G10" s="1088">
        <v>273.1395</v>
      </c>
    </row>
    <row r="11" spans="1:9">
      <c r="B11" s="926" t="s">
        <v>540</v>
      </c>
      <c r="C11" s="1088">
        <v>385.22640000000001</v>
      </c>
      <c r="D11" s="1088">
        <v>158.35830000000001</v>
      </c>
      <c r="E11" s="1088">
        <v>211.7397</v>
      </c>
      <c r="F11" s="1088">
        <v>305.79689999999999</v>
      </c>
      <c r="G11" s="1088">
        <v>277.37189999999998</v>
      </c>
    </row>
    <row r="12" spans="1:9">
      <c r="B12" s="926" t="s">
        <v>541</v>
      </c>
      <c r="C12" s="1088">
        <v>419.14170000000001</v>
      </c>
      <c r="D12" s="1088">
        <v>178.4006</v>
      </c>
      <c r="E12" s="1088">
        <v>250.56100000000001</v>
      </c>
      <c r="F12" s="1088">
        <v>319.7373</v>
      </c>
      <c r="G12" s="1088">
        <v>305.45400000000001</v>
      </c>
    </row>
    <row r="13" spans="1:9">
      <c r="B13" s="926" t="s">
        <v>542</v>
      </c>
      <c r="C13" s="1088">
        <v>434.03</v>
      </c>
      <c r="D13" s="1088">
        <v>189.53729999999999</v>
      </c>
      <c r="E13" s="1088">
        <v>250.59399999999999</v>
      </c>
      <c r="F13" s="1088">
        <v>325.0455</v>
      </c>
      <c r="G13" s="1088">
        <v>319.96030000000002</v>
      </c>
    </row>
    <row r="14" spans="1:9">
      <c r="B14" s="926" t="s">
        <v>543</v>
      </c>
      <c r="C14" s="1088">
        <v>468.27350000000001</v>
      </c>
      <c r="D14" s="1088">
        <v>205.38329999999999</v>
      </c>
      <c r="E14" s="1088">
        <v>268.63940000000002</v>
      </c>
      <c r="F14" s="1088">
        <v>373.23700000000002</v>
      </c>
      <c r="G14" s="1088">
        <v>344.7251</v>
      </c>
    </row>
    <row r="15" spans="1:9">
      <c r="B15" s="926" t="s">
        <v>544</v>
      </c>
      <c r="C15" s="1088">
        <v>463.94049999999999</v>
      </c>
      <c r="D15" s="1088">
        <v>185.10560000000001</v>
      </c>
      <c r="E15" s="1088">
        <v>254.66569999999999</v>
      </c>
      <c r="F15" s="1088">
        <v>332.34030000000001</v>
      </c>
      <c r="G15" s="1088">
        <v>321.50150000000002</v>
      </c>
    </row>
    <row r="16" spans="1:9">
      <c r="B16" s="926" t="s">
        <v>545</v>
      </c>
      <c r="C16" s="1088">
        <v>431.11020000000002</v>
      </c>
      <c r="D16" s="1088">
        <v>160.65610000000001</v>
      </c>
      <c r="E16" s="1088">
        <v>245.48439999999999</v>
      </c>
      <c r="F16" s="1088">
        <v>329.9914</v>
      </c>
      <c r="G16" s="1088">
        <v>298.07100000000003</v>
      </c>
    </row>
    <row r="17" spans="2:9">
      <c r="B17" s="926" t="s">
        <v>546</v>
      </c>
      <c r="C17" s="1088">
        <v>385.71080000000001</v>
      </c>
      <c r="D17" s="1088">
        <v>162.46369999999999</v>
      </c>
      <c r="E17" s="1088">
        <v>263.80930000000001</v>
      </c>
      <c r="F17" s="1088">
        <v>386.91359999999997</v>
      </c>
      <c r="G17" s="1088">
        <v>293.25560000000002</v>
      </c>
    </row>
    <row r="18" spans="2:9">
      <c r="B18" s="926" t="s">
        <v>547</v>
      </c>
      <c r="C18" s="1088">
        <v>467.63420000000002</v>
      </c>
      <c r="D18" s="1088">
        <v>195.761</v>
      </c>
      <c r="E18" s="1088">
        <v>299.11630000000002</v>
      </c>
      <c r="F18" s="1088">
        <v>480.95749999999998</v>
      </c>
      <c r="G18" s="1088">
        <v>334.99369999999999</v>
      </c>
    </row>
    <row r="19" spans="2:9">
      <c r="B19" s="926" t="s">
        <v>548</v>
      </c>
      <c r="C19" s="1088">
        <v>482.26769999999999</v>
      </c>
      <c r="D19" s="1088">
        <v>210.95310000000001</v>
      </c>
      <c r="E19" s="1088">
        <v>286.82029999999997</v>
      </c>
      <c r="F19" s="1088">
        <v>550.72080000000005</v>
      </c>
      <c r="G19" s="1088">
        <v>350.48790000000002</v>
      </c>
    </row>
    <row r="20" spans="2:9">
      <c r="B20" s="926" t="s">
        <v>549</v>
      </c>
      <c r="C20" s="1088">
        <v>612.63850000000002</v>
      </c>
      <c r="D20" s="1088">
        <v>307.94929999999999</v>
      </c>
      <c r="E20" s="1088">
        <v>324.42270000000002</v>
      </c>
      <c r="F20" s="1088">
        <v>667.60410000000002</v>
      </c>
      <c r="G20" s="1088">
        <v>414.61709999999999</v>
      </c>
    </row>
    <row r="21" spans="2:9">
      <c r="B21" s="926" t="s">
        <v>550</v>
      </c>
      <c r="C21" s="1088">
        <v>1202.5909999999999</v>
      </c>
      <c r="D21" s="1088">
        <v>586.01080000000002</v>
      </c>
      <c r="E21" s="1088">
        <v>581.14729999999997</v>
      </c>
      <c r="F21" s="1088">
        <v>1768.9770000000001</v>
      </c>
      <c r="G21" s="1088">
        <v>706.72469999999998</v>
      </c>
      <c r="I21" s="924" t="s">
        <v>1371</v>
      </c>
    </row>
    <row r="22" spans="2:9">
      <c r="B22" s="926" t="s">
        <v>551</v>
      </c>
      <c r="C22" s="1088">
        <v>1176.9570000000001</v>
      </c>
      <c r="D22" s="1088">
        <v>704.06640000000004</v>
      </c>
      <c r="E22" s="1088">
        <v>619.95569999999998</v>
      </c>
      <c r="F22" s="1088">
        <v>2011.7550000000001</v>
      </c>
      <c r="G22" s="1088">
        <v>766.82180000000005</v>
      </c>
    </row>
    <row r="23" spans="2:9">
      <c r="B23" s="926" t="s">
        <v>552</v>
      </c>
      <c r="C23" s="1088">
        <v>1302.135</v>
      </c>
      <c r="D23" s="1088">
        <v>853.75250000000005</v>
      </c>
      <c r="E23" s="1088">
        <v>625.58299999999997</v>
      </c>
      <c r="F23" s="1088">
        <v>2588.6550000000002</v>
      </c>
      <c r="G23" s="1088">
        <v>804.50840000000005</v>
      </c>
      <c r="I23" s="930" t="s">
        <v>1270</v>
      </c>
    </row>
    <row r="24" spans="2:9">
      <c r="B24" s="926" t="s">
        <v>553</v>
      </c>
      <c r="C24" s="1088">
        <v>1249.9480000000001</v>
      </c>
      <c r="D24" s="1088">
        <v>725.97519999999997</v>
      </c>
      <c r="E24" s="1088">
        <v>586.51229999999998</v>
      </c>
      <c r="F24" s="1088">
        <v>2592.7890000000002</v>
      </c>
      <c r="G24" s="1088">
        <v>743.67309999999998</v>
      </c>
    </row>
    <row r="25" spans="2:9">
      <c r="B25" s="926" t="s">
        <v>1521</v>
      </c>
      <c r="C25" s="1088">
        <v>1280.4949999999999</v>
      </c>
      <c r="D25" s="1088">
        <v>685.16390000000001</v>
      </c>
      <c r="E25" s="1088">
        <v>550.35810000000004</v>
      </c>
      <c r="F25" s="1088">
        <v>3065.2959999999998</v>
      </c>
      <c r="G25" s="1088">
        <v>733.19240000000002</v>
      </c>
    </row>
    <row r="26" spans="2:9">
      <c r="B26" s="926" t="s">
        <v>1522</v>
      </c>
      <c r="C26" s="1088">
        <v>1296.143</v>
      </c>
      <c r="D26" s="1088">
        <v>670.65120000000002</v>
      </c>
      <c r="E26" s="1088">
        <v>546.33540000000005</v>
      </c>
      <c r="F26" s="1088">
        <v>3158.221</v>
      </c>
      <c r="G26" s="1088">
        <v>728.1472</v>
      </c>
    </row>
    <row r="27" spans="2:9">
      <c r="B27" s="926" t="s">
        <v>1523</v>
      </c>
      <c r="C27" s="1088">
        <v>982.8682</v>
      </c>
      <c r="D27" s="1088">
        <v>536.18669999999997</v>
      </c>
      <c r="E27" s="1088">
        <v>480.12240000000003</v>
      </c>
      <c r="F27" s="1088">
        <v>2128.7379999999998</v>
      </c>
      <c r="G27" s="1088">
        <v>655.23099999999999</v>
      </c>
    </row>
    <row r="28" spans="2:9">
      <c r="B28" s="926" t="s">
        <v>1524</v>
      </c>
      <c r="C28" s="1088">
        <v>768.63710000000003</v>
      </c>
      <c r="D28" s="1088">
        <v>430.012</v>
      </c>
      <c r="E28" s="1088">
        <v>376.45600000000002</v>
      </c>
      <c r="F28" s="1088">
        <v>1318.527</v>
      </c>
      <c r="G28" s="1088">
        <v>561.57680000000005</v>
      </c>
    </row>
    <row r="29" spans="2:9">
      <c r="B29" s="926" t="s">
        <v>1525</v>
      </c>
      <c r="C29" s="1088">
        <v>745.81560000000002</v>
      </c>
      <c r="D29" s="1088">
        <v>393.7525</v>
      </c>
      <c r="E29" s="1088">
        <v>327.01920000000001</v>
      </c>
      <c r="F29" s="1088">
        <v>1228.904</v>
      </c>
      <c r="G29" s="1088">
        <v>500.98050000000001</v>
      </c>
    </row>
    <row r="30" spans="2:9">
      <c r="B30" s="926" t="s">
        <v>1526</v>
      </c>
      <c r="C30" s="1088">
        <v>797.71550000000002</v>
      </c>
      <c r="D30" s="1088">
        <v>411.71899999999999</v>
      </c>
      <c r="E30" s="1088">
        <v>331.46559999999999</v>
      </c>
      <c r="F30" s="1088">
        <v>1154.056</v>
      </c>
      <c r="G30" s="1088">
        <v>454.33260000000001</v>
      </c>
    </row>
    <row r="31" spans="2:9">
      <c r="B31" s="926" t="s">
        <v>1527</v>
      </c>
      <c r="C31" s="1088">
        <v>703.42420000000004</v>
      </c>
      <c r="D31" s="1088">
        <v>382.8768</v>
      </c>
      <c r="E31" s="1088">
        <v>287.1687</v>
      </c>
      <c r="F31" s="1088">
        <v>822.45569999999998</v>
      </c>
      <c r="G31" s="1088">
        <v>410.88600000000002</v>
      </c>
    </row>
    <row r="32" spans="2:9">
      <c r="B32" s="926" t="s">
        <v>1528</v>
      </c>
      <c r="C32" s="1088">
        <v>571.32060000000001</v>
      </c>
      <c r="D32" s="1088">
        <v>339.51920000000001</v>
      </c>
      <c r="E32" s="1088">
        <v>267.48410000000001</v>
      </c>
      <c r="F32" s="1088">
        <v>891.08199999999999</v>
      </c>
      <c r="G32" s="1088">
        <v>390.68979999999999</v>
      </c>
    </row>
    <row r="33" spans="2:7">
      <c r="B33" s="926" t="s">
        <v>1529</v>
      </c>
      <c r="C33" s="1088">
        <v>429.9307</v>
      </c>
      <c r="D33" s="1088">
        <v>257.68020000000001</v>
      </c>
      <c r="E33" s="1088">
        <v>241.10149999999999</v>
      </c>
      <c r="F33" s="1088">
        <v>926.60270000000003</v>
      </c>
      <c r="G33" s="1088">
        <v>362.04430000000002</v>
      </c>
    </row>
    <row r="34" spans="2:7">
      <c r="B34" s="926" t="s">
        <v>1530</v>
      </c>
      <c r="C34" s="1088">
        <v>457.76600000000002</v>
      </c>
      <c r="D34" s="1088">
        <v>249.3135</v>
      </c>
      <c r="E34" s="1088">
        <v>253.0712</v>
      </c>
      <c r="F34" s="1088">
        <v>1106.3209999999999</v>
      </c>
      <c r="G34" s="1088">
        <v>367.71510000000001</v>
      </c>
    </row>
    <row r="35" spans="2:7">
      <c r="B35" s="926" t="s">
        <v>1531</v>
      </c>
      <c r="C35" s="1088">
        <v>440.10570000000001</v>
      </c>
      <c r="D35" s="1088">
        <v>229.28399999999999</v>
      </c>
      <c r="E35" s="1088">
        <v>228.39080000000001</v>
      </c>
      <c r="F35" s="1088">
        <v>1029.1099999999999</v>
      </c>
      <c r="G35" s="1088">
        <v>358.11410000000001</v>
      </c>
    </row>
    <row r="36" spans="2:7">
      <c r="B36" s="926" t="s">
        <v>1532</v>
      </c>
      <c r="C36" s="1088">
        <v>358.53190000000001</v>
      </c>
      <c r="D36" s="1088">
        <v>206.46199999999999</v>
      </c>
      <c r="E36" s="1088">
        <v>230.9256</v>
      </c>
      <c r="F36" s="1088">
        <v>799.77520000000004</v>
      </c>
      <c r="G36" s="1088">
        <v>342.87900000000002</v>
      </c>
    </row>
    <row r="37" spans="2:7">
      <c r="B37" s="926" t="s">
        <v>1533</v>
      </c>
      <c r="C37" s="1088">
        <v>378.9425</v>
      </c>
      <c r="D37" s="1088">
        <v>221.71860000000001</v>
      </c>
      <c r="E37" s="1088">
        <v>247.81190000000001</v>
      </c>
      <c r="F37" s="1088">
        <v>834.48599999999999</v>
      </c>
      <c r="G37" s="1088">
        <v>365.0942</v>
      </c>
    </row>
    <row r="38" spans="2:7">
      <c r="B38" s="926" t="s">
        <v>1534</v>
      </c>
      <c r="C38" s="1088">
        <v>289.4572</v>
      </c>
      <c r="D38" s="1088">
        <v>181.09039999999999</v>
      </c>
      <c r="E38" s="1088">
        <v>205.10210000000001</v>
      </c>
      <c r="F38" s="1088">
        <v>577.68290000000002</v>
      </c>
      <c r="G38" s="1088">
        <v>321.53969999999998</v>
      </c>
    </row>
    <row r="39" spans="2:7">
      <c r="B39" s="926" t="s">
        <v>1535</v>
      </c>
      <c r="C39" s="1088">
        <v>241.12620000000001</v>
      </c>
      <c r="D39" s="1088">
        <v>160.9025</v>
      </c>
      <c r="E39" s="1088">
        <v>181.9324</v>
      </c>
      <c r="F39" s="1088">
        <v>468.65649999999999</v>
      </c>
      <c r="G39" s="1088">
        <v>300.58800000000002</v>
      </c>
    </row>
    <row r="40" spans="2:7">
      <c r="B40" s="926" t="s">
        <v>1536</v>
      </c>
      <c r="C40" s="1088">
        <v>427.25959999999998</v>
      </c>
      <c r="D40" s="1088">
        <v>253.7252</v>
      </c>
      <c r="E40" s="1088">
        <v>229.62029999999999</v>
      </c>
      <c r="F40" s="1088">
        <v>604.072</v>
      </c>
      <c r="G40" s="1088">
        <v>372.01389999999998</v>
      </c>
    </row>
    <row r="41" spans="2:7">
      <c r="B41" s="926" t="s">
        <v>1537</v>
      </c>
      <c r="C41" s="1088">
        <v>416.27379999999999</v>
      </c>
      <c r="D41" s="1088">
        <v>276.95479999999998</v>
      </c>
      <c r="E41" s="1088">
        <v>242.4665</v>
      </c>
      <c r="F41" s="1088">
        <v>613.01340000000005</v>
      </c>
      <c r="G41" s="1088">
        <v>387.9393</v>
      </c>
    </row>
    <row r="42" spans="2:7">
      <c r="B42" s="926" t="s">
        <v>1538</v>
      </c>
      <c r="C42" s="1088">
        <v>371.1875</v>
      </c>
      <c r="D42" s="1088">
        <v>268.53039999999999</v>
      </c>
      <c r="E42" s="1088">
        <v>225.1832</v>
      </c>
      <c r="F42" s="1088">
        <v>580.17399999999998</v>
      </c>
      <c r="G42" s="1088">
        <v>376.09699999999998</v>
      </c>
    </row>
    <row r="43" spans="2:7">
      <c r="B43" s="926" t="s">
        <v>1539</v>
      </c>
      <c r="C43" s="1088">
        <v>318.52140000000003</v>
      </c>
      <c r="D43" s="1088">
        <v>244.47649999999999</v>
      </c>
      <c r="E43" s="1088">
        <v>189.381</v>
      </c>
      <c r="F43" s="1088">
        <v>506.45749999999998</v>
      </c>
      <c r="G43" s="1088">
        <v>347.39389999999997</v>
      </c>
    </row>
    <row r="44" spans="2:7">
      <c r="B44" s="926" t="s">
        <v>1540</v>
      </c>
      <c r="C44" s="1088">
        <v>349.66160000000002</v>
      </c>
      <c r="D44" s="1088">
        <v>242.5497</v>
      </c>
      <c r="E44" s="1088">
        <v>186.17099999999999</v>
      </c>
      <c r="F44" s="1088">
        <v>533.65809999999999</v>
      </c>
      <c r="G44" s="1088">
        <v>356.447</v>
      </c>
    </row>
    <row r="45" spans="2:7">
      <c r="B45" s="926" t="s">
        <v>1548</v>
      </c>
      <c r="C45" s="1088">
        <v>345.14150000000001</v>
      </c>
      <c r="D45" s="1088">
        <v>234.50370000000001</v>
      </c>
      <c r="E45" s="1088">
        <v>187.65559999999999</v>
      </c>
      <c r="F45" s="1088">
        <v>555.80610000000001</v>
      </c>
      <c r="G45" s="1088">
        <v>337.78629999999998</v>
      </c>
    </row>
    <row r="46" spans="2:7">
      <c r="C46" s="1089"/>
      <c r="D46" s="1089"/>
      <c r="E46" s="1089"/>
      <c r="F46" s="1089"/>
      <c r="G46" s="1089"/>
    </row>
    <row r="47" spans="2:7">
      <c r="C47" s="1089"/>
      <c r="D47" s="1089"/>
      <c r="E47" s="1089"/>
      <c r="F47" s="1089"/>
      <c r="G47" s="1089"/>
    </row>
    <row r="48" spans="2:7">
      <c r="C48" s="1089"/>
      <c r="D48" s="1089"/>
      <c r="E48" s="1089"/>
      <c r="F48" s="1089"/>
      <c r="G48" s="1089"/>
    </row>
    <row r="49" spans="3:7">
      <c r="C49" s="1089"/>
      <c r="D49" s="1089"/>
      <c r="E49" s="1089"/>
      <c r="F49" s="1089"/>
      <c r="G49" s="1089"/>
    </row>
    <row r="50" spans="3:7">
      <c r="C50" s="1089"/>
      <c r="D50" s="1089"/>
      <c r="E50" s="1089"/>
      <c r="F50" s="1089"/>
      <c r="G50" s="1089"/>
    </row>
    <row r="51" spans="3:7">
      <c r="C51" s="1089"/>
      <c r="D51" s="1089"/>
      <c r="E51" s="1089"/>
      <c r="F51" s="1089"/>
      <c r="G51" s="1089"/>
    </row>
    <row r="52" spans="3:7">
      <c r="C52" s="1089"/>
      <c r="D52" s="1089"/>
      <c r="E52" s="1089"/>
      <c r="F52" s="1089"/>
      <c r="G52" s="1089"/>
    </row>
    <row r="53" spans="3:7">
      <c r="C53" s="1089"/>
      <c r="D53" s="1089"/>
      <c r="E53" s="1089"/>
      <c r="F53" s="1089"/>
      <c r="G53" s="1089"/>
    </row>
    <row r="54" spans="3:7">
      <c r="C54" s="1089"/>
      <c r="D54" s="1089"/>
      <c r="E54" s="1089"/>
      <c r="F54" s="1089"/>
      <c r="G54" s="1089"/>
    </row>
    <row r="55" spans="3:7">
      <c r="C55" s="1089"/>
      <c r="D55" s="1089"/>
      <c r="E55" s="1089"/>
      <c r="F55" s="1089"/>
      <c r="G55" s="1089"/>
    </row>
    <row r="56" spans="3:7">
      <c r="C56" s="1089"/>
      <c r="D56" s="1089"/>
      <c r="E56" s="1089"/>
      <c r="F56" s="1089"/>
      <c r="G56" s="1089"/>
    </row>
    <row r="57" spans="3:7">
      <c r="C57" s="1089"/>
      <c r="D57" s="1089"/>
      <c r="E57" s="1089"/>
      <c r="F57" s="1089"/>
      <c r="G57" s="1089"/>
    </row>
    <row r="58" spans="3:7">
      <c r="C58" s="1089"/>
      <c r="D58" s="1089"/>
      <c r="E58" s="1089"/>
      <c r="F58" s="1089"/>
      <c r="G58" s="1089"/>
    </row>
    <row r="59" spans="3:7">
      <c r="C59" s="1089"/>
      <c r="D59" s="1089"/>
      <c r="E59" s="1089"/>
      <c r="F59" s="1089"/>
      <c r="G59" s="1089"/>
    </row>
  </sheetData>
  <phoneticPr fontId="38" type="noConversion"/>
  <hyperlinks>
    <hyperlink ref="I23" location="Contents!B14" display="to contents"/>
  </hyperlinks>
  <pageMargins left="0.75" right="0.75" top="1" bottom="1" header="0.5" footer="0.5"/>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3"/>
  <dimension ref="A2:D42"/>
  <sheetViews>
    <sheetView workbookViewId="0">
      <selection activeCell="B42" sqref="B42"/>
    </sheetView>
  </sheetViews>
  <sheetFormatPr defaultRowHeight="12.75"/>
  <cols>
    <col min="2" max="2" width="9.42578125" customWidth="1"/>
    <col min="3" max="3" width="38.7109375" customWidth="1"/>
    <col min="4" max="4" width="11.42578125" customWidth="1"/>
  </cols>
  <sheetData>
    <row r="2" spans="1:4">
      <c r="A2" s="50" t="s">
        <v>326</v>
      </c>
      <c r="B2" s="232" t="s">
        <v>140</v>
      </c>
    </row>
    <row r="3" spans="1:4" ht="13.5" thickBot="1"/>
    <row r="4" spans="1:4" ht="13.5" thickBot="1">
      <c r="B4" s="619" t="s">
        <v>302</v>
      </c>
      <c r="C4" s="620" t="s">
        <v>1103</v>
      </c>
      <c r="D4" s="1257">
        <v>40452</v>
      </c>
    </row>
    <row r="5" spans="1:4">
      <c r="B5" s="621">
        <v>1</v>
      </c>
      <c r="C5" s="622" t="s">
        <v>1104</v>
      </c>
      <c r="D5" s="623">
        <v>3.0661132495177315</v>
      </c>
    </row>
    <row r="6" spans="1:4">
      <c r="B6" s="624">
        <v>2</v>
      </c>
      <c r="C6" s="622" t="s">
        <v>1105</v>
      </c>
      <c r="D6" s="625">
        <v>2.4565912685136948</v>
      </c>
    </row>
    <row r="7" spans="1:4">
      <c r="B7" s="621">
        <v>3</v>
      </c>
      <c r="C7" s="622" t="s">
        <v>1106</v>
      </c>
      <c r="D7" s="625">
        <v>1.2225892229509903</v>
      </c>
    </row>
    <row r="8" spans="1:4">
      <c r="B8" s="621">
        <v>4</v>
      </c>
      <c r="C8" s="622" t="s">
        <v>1107</v>
      </c>
      <c r="D8" s="625">
        <v>0.22230708513727299</v>
      </c>
    </row>
    <row r="9" spans="1:4">
      <c r="B9" s="624">
        <v>5</v>
      </c>
      <c r="C9" s="622" t="s">
        <v>1108</v>
      </c>
      <c r="D9" s="625">
        <v>1.0086486025903203</v>
      </c>
    </row>
    <row r="10" spans="1:4">
      <c r="B10" s="621">
        <v>6</v>
      </c>
      <c r="C10" s="622" t="s">
        <v>1109</v>
      </c>
      <c r="D10" s="625">
        <v>3.0273871587901113</v>
      </c>
    </row>
    <row r="11" spans="1:4">
      <c r="B11" s="621">
        <v>7</v>
      </c>
      <c r="C11" s="622" t="s">
        <v>1110</v>
      </c>
      <c r="D11" s="625">
        <v>5.3095318452672471</v>
      </c>
    </row>
    <row r="12" spans="1:4">
      <c r="B12" s="624">
        <v>8</v>
      </c>
      <c r="C12" s="622" t="s">
        <v>1111</v>
      </c>
      <c r="D12" s="625">
        <v>9.9390292376612663</v>
      </c>
    </row>
    <row r="13" spans="1:4">
      <c r="B13" s="621">
        <v>9</v>
      </c>
      <c r="C13" s="622" t="s">
        <v>1112</v>
      </c>
      <c r="D13" s="625">
        <v>1.5516873718151385</v>
      </c>
    </row>
    <row r="14" spans="1:4">
      <c r="B14" s="621">
        <v>10</v>
      </c>
      <c r="C14" s="622" t="s">
        <v>1113</v>
      </c>
      <c r="D14" s="625">
        <v>2.2049083511223309</v>
      </c>
    </row>
    <row r="15" spans="1:4">
      <c r="B15" s="624">
        <v>11</v>
      </c>
      <c r="C15" s="622" t="s">
        <v>1114</v>
      </c>
      <c r="D15" s="625">
        <v>3.4170315582107071E-2</v>
      </c>
    </row>
    <row r="16" spans="1:4">
      <c r="B16" s="621">
        <v>12</v>
      </c>
      <c r="C16" s="622" t="s">
        <v>1115</v>
      </c>
      <c r="D16" s="625">
        <v>1.2702028973662165</v>
      </c>
    </row>
    <row r="17" spans="2:4">
      <c r="B17" s="621">
        <v>13</v>
      </c>
      <c r="C17" s="622" t="s">
        <v>1116</v>
      </c>
      <c r="D17" s="625">
        <v>0.86980741496068759</v>
      </c>
    </row>
    <row r="18" spans="2:4">
      <c r="B18" s="624">
        <v>14</v>
      </c>
      <c r="C18" s="622" t="s">
        <v>1117</v>
      </c>
      <c r="D18" s="625">
        <v>3.0647659595616557E-2</v>
      </c>
    </row>
    <row r="19" spans="2:4">
      <c r="B19" s="621">
        <v>15</v>
      </c>
      <c r="C19" s="622" t="s">
        <v>1118</v>
      </c>
      <c r="D19" s="625">
        <v>2.5427246625551039</v>
      </c>
    </row>
    <row r="20" spans="2:4">
      <c r="B20" s="621">
        <v>16</v>
      </c>
      <c r="C20" s="622" t="s">
        <v>1119</v>
      </c>
      <c r="D20" s="625">
        <v>4.4008892361627323</v>
      </c>
    </row>
    <row r="22" spans="2:4">
      <c r="B22" s="232" t="s">
        <v>140</v>
      </c>
    </row>
    <row r="40" spans="2:2">
      <c r="B40" s="269" t="s">
        <v>342</v>
      </c>
    </row>
    <row r="42" spans="2:2">
      <c r="B42" s="930" t="s">
        <v>1270</v>
      </c>
    </row>
  </sheetData>
  <phoneticPr fontId="38" type="noConversion"/>
  <hyperlinks>
    <hyperlink ref="B42" location="Contents!B140" display="to contents"/>
  </hyperlinks>
  <pageMargins left="0.75" right="0.75" top="1" bottom="1" header="0.5" footer="0.5"/>
  <pageSetup paperSize="9" orientation="portrait" verticalDpi="0" r:id="rId1"/>
  <headerFooter alignWithMargins="0"/>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4">
    <pageSetUpPr fitToPage="1"/>
  </sheetPr>
  <dimension ref="A2:I33"/>
  <sheetViews>
    <sheetView topLeftCell="A2" workbookViewId="0">
      <selection activeCell="B14" sqref="B14"/>
    </sheetView>
  </sheetViews>
  <sheetFormatPr defaultColWidth="8" defaultRowHeight="12.75"/>
  <cols>
    <col min="1" max="1" width="9.5703125" style="628" customWidth="1"/>
    <col min="2" max="2" width="38" style="628" bestFit="1" customWidth="1"/>
    <col min="3" max="3" width="9.85546875" style="628" customWidth="1"/>
    <col min="4" max="4" width="8.5703125" style="628" customWidth="1"/>
    <col min="5" max="5" width="9.140625" style="628" customWidth="1"/>
    <col min="6" max="6" width="8" style="628" customWidth="1"/>
    <col min="7" max="7" width="10.140625" style="628" customWidth="1"/>
    <col min="8" max="8" width="7.5703125" style="628" customWidth="1"/>
    <col min="9" max="16384" width="8" style="628"/>
  </cols>
  <sheetData>
    <row r="2" spans="1:9">
      <c r="A2" s="626" t="s">
        <v>326</v>
      </c>
      <c r="B2" s="1437" t="s">
        <v>1127</v>
      </c>
      <c r="C2" s="1437"/>
    </row>
    <row r="4" spans="1:9" ht="15.75" customHeight="1">
      <c r="B4" s="1438" t="s">
        <v>1064</v>
      </c>
      <c r="C4" s="1295" t="s">
        <v>996</v>
      </c>
      <c r="D4" s="1296"/>
      <c r="E4" s="1295" t="s">
        <v>997</v>
      </c>
      <c r="F4" s="1296"/>
      <c r="G4" s="1295" t="s">
        <v>998</v>
      </c>
      <c r="H4" s="1296"/>
    </row>
    <row r="5" spans="1:9">
      <c r="B5" s="1438"/>
      <c r="C5" s="630" t="s">
        <v>1031</v>
      </c>
      <c r="D5" s="630" t="s">
        <v>1000</v>
      </c>
      <c r="E5" s="630" t="s">
        <v>1031</v>
      </c>
      <c r="F5" s="630" t="s">
        <v>1000</v>
      </c>
      <c r="G5" s="630" t="s">
        <v>1031</v>
      </c>
      <c r="H5" s="630" t="s">
        <v>1000</v>
      </c>
    </row>
    <row r="6" spans="1:9">
      <c r="B6" s="631" t="s">
        <v>1128</v>
      </c>
      <c r="C6" s="632">
        <v>360520</v>
      </c>
      <c r="D6" s="633">
        <f>C6/C$15*100</f>
        <v>26.697670285401149</v>
      </c>
      <c r="E6" s="632">
        <v>609168.48937407893</v>
      </c>
      <c r="F6" s="633">
        <f t="shared" ref="F6:F15" si="0">E6/E$15*100</f>
        <v>35.310402070306679</v>
      </c>
      <c r="G6" s="632">
        <v>954620.36717370711</v>
      </c>
      <c r="H6" s="634">
        <f>G6/G$15*100</f>
        <v>45.488307559079907</v>
      </c>
      <c r="I6" s="635"/>
    </row>
    <row r="7" spans="1:9">
      <c r="B7" s="631" t="s">
        <v>1129</v>
      </c>
      <c r="C7" s="632">
        <v>167672</v>
      </c>
      <c r="D7" s="633">
        <f>C7/$C$15*100</f>
        <v>12.416653090241265</v>
      </c>
      <c r="E7" s="632">
        <v>206661.90573467998</v>
      </c>
      <c r="F7" s="633">
        <f t="shared" si="0"/>
        <v>11.979140601322575</v>
      </c>
      <c r="G7" s="632">
        <v>191314.545378932</v>
      </c>
      <c r="H7" s="634">
        <v>9.11</v>
      </c>
      <c r="I7" s="635"/>
    </row>
    <row r="8" spans="1:9">
      <c r="B8" s="631" t="s">
        <v>1130</v>
      </c>
      <c r="C8" s="636"/>
      <c r="D8" s="633">
        <f>C8/$C$15*100</f>
        <v>0</v>
      </c>
      <c r="E8" s="636">
        <v>0</v>
      </c>
      <c r="F8" s="633">
        <f t="shared" si="0"/>
        <v>0</v>
      </c>
      <c r="G8" s="632">
        <v>0</v>
      </c>
      <c r="H8" s="634">
        <f t="shared" ref="H8:H15" si="1">G8/G$15*100</f>
        <v>0</v>
      </c>
      <c r="I8" s="635"/>
    </row>
    <row r="9" spans="1:9" ht="25.5">
      <c r="B9" s="631" t="s">
        <v>1131</v>
      </c>
      <c r="C9" s="636"/>
      <c r="D9" s="633">
        <f>C9/$C$15*100</f>
        <v>0</v>
      </c>
      <c r="E9" s="636">
        <v>91449.741096314203</v>
      </c>
      <c r="F9" s="633">
        <f t="shared" si="0"/>
        <v>5.3008768241677</v>
      </c>
      <c r="G9" s="632">
        <v>42550.706587071902</v>
      </c>
      <c r="H9" s="634">
        <f t="shared" si="1"/>
        <v>2.027570010704256</v>
      </c>
      <c r="I9" s="635"/>
    </row>
    <row r="10" spans="1:9">
      <c r="B10" s="631" t="s">
        <v>1132</v>
      </c>
      <c r="C10" s="636">
        <v>32345</v>
      </c>
      <c r="D10" s="633">
        <v>2.39</v>
      </c>
      <c r="E10" s="636">
        <v>68909.118506169107</v>
      </c>
      <c r="F10" s="633">
        <f t="shared" si="0"/>
        <v>3.9943114642442614</v>
      </c>
      <c r="G10" s="632">
        <v>41357.360733588197</v>
      </c>
      <c r="H10" s="634">
        <f t="shared" si="1"/>
        <v>1.9707062719089765</v>
      </c>
      <c r="I10" s="635"/>
    </row>
    <row r="11" spans="1:9">
      <c r="B11" s="1328" t="s">
        <v>141</v>
      </c>
      <c r="C11" s="636">
        <v>17778</v>
      </c>
      <c r="D11" s="633">
        <v>1.31</v>
      </c>
      <c r="E11" s="636">
        <v>0</v>
      </c>
      <c r="F11" s="633">
        <f t="shared" si="0"/>
        <v>0</v>
      </c>
      <c r="G11" s="632">
        <v>24955.952506000001</v>
      </c>
      <c r="H11" s="634">
        <f t="shared" si="1"/>
        <v>1.1891680526193427</v>
      </c>
      <c r="I11" s="635"/>
    </row>
    <row r="12" spans="1:9">
      <c r="B12" s="1328" t="s">
        <v>142</v>
      </c>
      <c r="C12" s="632">
        <v>593586</v>
      </c>
      <c r="D12" s="633">
        <f>C12/$C$15*100</f>
        <v>43.956960263037068</v>
      </c>
      <c r="E12" s="632">
        <v>665336.40848951903</v>
      </c>
      <c r="F12" s="633">
        <f t="shared" si="0"/>
        <v>38.566170945444178</v>
      </c>
      <c r="G12" s="632">
        <v>717088.10697308462</v>
      </c>
      <c r="H12" s="634">
        <f t="shared" si="1"/>
        <v>34.169734355787682</v>
      </c>
      <c r="I12" s="635"/>
    </row>
    <row r="13" spans="1:9">
      <c r="B13" s="631" t="s">
        <v>695</v>
      </c>
      <c r="C13" s="636">
        <v>171358</v>
      </c>
      <c r="D13" s="633">
        <f>C13/$C$15*100</f>
        <v>12.689613294035754</v>
      </c>
      <c r="E13" s="632">
        <v>80486.474384609304</v>
      </c>
      <c r="F13" s="633">
        <f t="shared" si="0"/>
        <v>4.6653919585731707</v>
      </c>
      <c r="G13" s="632">
        <v>127322.06642562299</v>
      </c>
      <c r="H13" s="634">
        <f t="shared" si="1"/>
        <v>6.0669827669541672</v>
      </c>
      <c r="I13" s="635"/>
    </row>
    <row r="14" spans="1:9">
      <c r="B14" s="631" t="s">
        <v>143</v>
      </c>
      <c r="C14" s="636">
        <v>7121</v>
      </c>
      <c r="D14" s="633">
        <f>C14/$C$15*100</f>
        <v>0.52733304699417949</v>
      </c>
      <c r="E14" s="636">
        <v>3169.264091</v>
      </c>
      <c r="F14" s="633">
        <f t="shared" si="0"/>
        <v>0.18370613594143806</v>
      </c>
      <c r="G14" s="632">
        <v>-603.07183433333296</v>
      </c>
      <c r="H14" s="634">
        <f t="shared" si="1"/>
        <v>-2.8736781681697923E-2</v>
      </c>
      <c r="I14" s="635"/>
    </row>
    <row r="15" spans="1:9">
      <c r="B15" s="637" t="s">
        <v>1183</v>
      </c>
      <c r="C15" s="629">
        <v>1350380</v>
      </c>
      <c r="D15" s="629">
        <f>C15/$C$15*100</f>
        <v>100</v>
      </c>
      <c r="E15" s="629">
        <v>1725181.4016763705</v>
      </c>
      <c r="F15" s="629">
        <f t="shared" si="0"/>
        <v>100</v>
      </c>
      <c r="G15" s="629">
        <v>2098606.0339436736</v>
      </c>
      <c r="H15" s="629">
        <f t="shared" si="1"/>
        <v>100</v>
      </c>
      <c r="I15" s="635"/>
    </row>
    <row r="16" spans="1:9">
      <c r="B16" s="638"/>
      <c r="C16" s="639"/>
      <c r="D16" s="639"/>
      <c r="E16" s="639"/>
      <c r="F16" s="639"/>
      <c r="G16" s="639"/>
      <c r="H16" s="639"/>
      <c r="I16" s="635"/>
    </row>
    <row r="17" spans="2:5">
      <c r="B17" s="1437" t="s">
        <v>1127</v>
      </c>
      <c r="C17" s="1437"/>
    </row>
    <row r="19" spans="2:5">
      <c r="E19" s="640" t="s">
        <v>1008</v>
      </c>
    </row>
    <row r="20" spans="2:5" ht="31.5">
      <c r="B20" s="641" t="s">
        <v>1012</v>
      </c>
      <c r="C20" s="642" t="s">
        <v>992</v>
      </c>
      <c r="D20" s="642" t="s">
        <v>995</v>
      </c>
      <c r="E20" s="642" t="s">
        <v>983</v>
      </c>
    </row>
    <row r="21" spans="2:5" ht="31.5">
      <c r="B21" s="643" t="s">
        <v>1013</v>
      </c>
      <c r="C21" s="644">
        <v>26.697670285401149</v>
      </c>
      <c r="D21" s="644">
        <v>35.310402070306679</v>
      </c>
      <c r="E21" s="645">
        <v>45.488307559079907</v>
      </c>
    </row>
    <row r="22" spans="2:5" ht="31.5">
      <c r="B22" s="643" t="s">
        <v>1001</v>
      </c>
      <c r="C22" s="644">
        <v>12.416653090241265</v>
      </c>
      <c r="D22" s="644">
        <v>11.979140601322575</v>
      </c>
      <c r="E22" s="645">
        <v>9.11</v>
      </c>
    </row>
    <row r="23" spans="2:5" ht="31.5">
      <c r="B23" s="643" t="s">
        <v>1002</v>
      </c>
      <c r="C23" s="644">
        <v>0</v>
      </c>
      <c r="D23" s="644">
        <v>0</v>
      </c>
      <c r="E23" s="645">
        <v>0</v>
      </c>
    </row>
    <row r="24" spans="2:5" ht="31.5">
      <c r="B24" s="643" t="s">
        <v>1003</v>
      </c>
      <c r="C24" s="644">
        <v>0</v>
      </c>
      <c r="D24" s="644">
        <v>5.3008768241677</v>
      </c>
      <c r="E24" s="645">
        <v>2.027570010704256</v>
      </c>
    </row>
    <row r="25" spans="2:5" ht="31.5">
      <c r="B25" s="643" t="s">
        <v>1004</v>
      </c>
      <c r="C25" s="644">
        <v>2.39</v>
      </c>
      <c r="D25" s="644">
        <v>3.9943114642442614</v>
      </c>
      <c r="E25" s="645">
        <v>1.9707062719089765</v>
      </c>
    </row>
    <row r="26" spans="2:5" ht="15.75">
      <c r="B26" s="643" t="s">
        <v>1005</v>
      </c>
      <c r="C26" s="644">
        <v>1.31</v>
      </c>
      <c r="D26" s="644">
        <v>0</v>
      </c>
      <c r="E26" s="645">
        <v>1.1891680526193427</v>
      </c>
    </row>
    <row r="27" spans="2:5" ht="31.5">
      <c r="B27" s="643" t="s">
        <v>1006</v>
      </c>
      <c r="C27" s="644">
        <v>43.956960263037068</v>
      </c>
      <c r="D27" s="644">
        <v>38.566170945444178</v>
      </c>
      <c r="E27" s="645">
        <v>34.169734355787682</v>
      </c>
    </row>
    <row r="28" spans="2:5" ht="15.75">
      <c r="B28" s="643" t="s">
        <v>1014</v>
      </c>
      <c r="C28" s="644">
        <v>12.689613294035754</v>
      </c>
      <c r="D28" s="644">
        <v>4.6653919585731707</v>
      </c>
      <c r="E28" s="645">
        <v>6.0669827669541672</v>
      </c>
    </row>
    <row r="29" spans="2:5" ht="15.75">
      <c r="B29" s="643" t="s">
        <v>1007</v>
      </c>
      <c r="C29" s="644">
        <v>0.52733304699417949</v>
      </c>
      <c r="D29" s="644">
        <v>0.18370613594143806</v>
      </c>
      <c r="E29" s="645">
        <v>-2.8736781681697923E-2</v>
      </c>
    </row>
    <row r="30" spans="2:5" ht="15.75">
      <c r="B30" s="643" t="s">
        <v>1009</v>
      </c>
      <c r="C30" s="646">
        <v>100</v>
      </c>
      <c r="D30" s="646">
        <v>100</v>
      </c>
      <c r="E30" s="646">
        <v>100</v>
      </c>
    </row>
    <row r="31" spans="2:5">
      <c r="B31" s="647" t="s">
        <v>342</v>
      </c>
    </row>
    <row r="33" spans="2:2">
      <c r="B33" s="930" t="s">
        <v>1270</v>
      </c>
    </row>
  </sheetData>
  <mergeCells count="3">
    <mergeCell ref="B17:C17"/>
    <mergeCell ref="B2:C2"/>
    <mergeCell ref="B4:B5"/>
  </mergeCells>
  <phoneticPr fontId="43" type="noConversion"/>
  <hyperlinks>
    <hyperlink ref="B33" location="Contents!B143" display="to contents"/>
  </hyperlinks>
  <pageMargins left="0.75" right="0.75" top="1" bottom="1" header="0.5" footer="0.5"/>
  <pageSetup paperSize="9" scale="79" orientation="portrait" r:id="rId1"/>
  <headerFooter alignWithMargins="0"/>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5"/>
  <dimension ref="A2:D30"/>
  <sheetViews>
    <sheetView workbookViewId="0">
      <selection activeCell="G19" sqref="G19"/>
    </sheetView>
  </sheetViews>
  <sheetFormatPr defaultColWidth="8" defaultRowHeight="15"/>
  <cols>
    <col min="1" max="1" width="9" style="649" customWidth="1"/>
    <col min="2" max="2" width="51.28515625" style="649" customWidth="1"/>
    <col min="3" max="3" width="10.5703125" style="662" customWidth="1"/>
    <col min="4" max="4" width="9.85546875" style="663" customWidth="1"/>
    <col min="5" max="16384" width="8" style="649"/>
  </cols>
  <sheetData>
    <row r="2" spans="1:4">
      <c r="A2" s="626" t="s">
        <v>326</v>
      </c>
      <c r="B2" s="627" t="s">
        <v>1133</v>
      </c>
      <c r="C2" s="627"/>
      <c r="D2" s="627"/>
    </row>
    <row r="3" spans="1:4">
      <c r="B3" s="628"/>
      <c r="C3" s="650" t="s">
        <v>1008</v>
      </c>
      <c r="D3" s="650" t="s">
        <v>1008</v>
      </c>
    </row>
    <row r="4" spans="1:4" s="651" customFormat="1" ht="14.25">
      <c r="B4" s="652"/>
      <c r="C4" s="653">
        <v>40179</v>
      </c>
      <c r="D4" s="654">
        <v>40452</v>
      </c>
    </row>
    <row r="5" spans="1:4">
      <c r="B5" s="655" t="s">
        <v>1134</v>
      </c>
      <c r="C5" s="656">
        <v>0.97068257783771084</v>
      </c>
      <c r="D5" s="656">
        <v>1.3059386831324187</v>
      </c>
    </row>
    <row r="6" spans="1:4">
      <c r="B6" s="655" t="s">
        <v>1135</v>
      </c>
      <c r="C6" s="656">
        <v>2.09240853972923</v>
      </c>
      <c r="D6" s="656">
        <v>1.3327716690316369</v>
      </c>
    </row>
    <row r="7" spans="1:4">
      <c r="B7" s="655" t="s">
        <v>1136</v>
      </c>
      <c r="C7" s="656">
        <v>1.4704381121889809</v>
      </c>
      <c r="D7" s="656">
        <v>1.1071609948408176</v>
      </c>
    </row>
    <row r="8" spans="1:4">
      <c r="B8" s="655" t="s">
        <v>1137</v>
      </c>
      <c r="C8" s="656">
        <v>1.7102761457284776</v>
      </c>
      <c r="D8" s="656">
        <v>1.8516872627084864</v>
      </c>
    </row>
    <row r="9" spans="1:4" ht="25.5">
      <c r="B9" s="655" t="s">
        <v>858</v>
      </c>
      <c r="C9" s="656">
        <v>0</v>
      </c>
      <c r="D9" s="656">
        <v>0</v>
      </c>
    </row>
    <row r="10" spans="1:4">
      <c r="B10" s="655" t="s">
        <v>859</v>
      </c>
      <c r="C10" s="656">
        <v>1.1223485851975803</v>
      </c>
      <c r="D10" s="656">
        <v>0.85118774130233477</v>
      </c>
    </row>
    <row r="11" spans="1:4">
      <c r="B11" s="655" t="s">
        <v>860</v>
      </c>
      <c r="C11" s="656">
        <v>1.6972747865942945</v>
      </c>
      <c r="D11" s="656">
        <v>1.3778522422320145</v>
      </c>
    </row>
    <row r="12" spans="1:4">
      <c r="B12" s="655" t="s">
        <v>861</v>
      </c>
      <c r="C12" s="656">
        <v>0.56308647055390215</v>
      </c>
      <c r="D12" s="656">
        <v>0.41475246672685595</v>
      </c>
    </row>
    <row r="13" spans="1:4">
      <c r="B13" s="655" t="s">
        <v>862</v>
      </c>
      <c r="C13" s="656">
        <v>5.8119569457828228E-3</v>
      </c>
      <c r="D13" s="656">
        <v>1.3805675524855632E-3</v>
      </c>
    </row>
    <row r="14" spans="1:4">
      <c r="B14" s="655" t="s">
        <v>863</v>
      </c>
      <c r="C14" s="656">
        <v>0.56263334093913353</v>
      </c>
      <c r="D14" s="656">
        <v>0.38622306924285849</v>
      </c>
    </row>
    <row r="15" spans="1:4">
      <c r="B15" s="655" t="s">
        <v>864</v>
      </c>
      <c r="C15" s="656">
        <v>30.197301548521811</v>
      </c>
      <c r="D15" s="656">
        <v>28.23751153854796</v>
      </c>
    </row>
    <row r="16" spans="1:4">
      <c r="B16" s="657" t="s">
        <v>1138</v>
      </c>
      <c r="C16" s="656">
        <v>24.185021277247149</v>
      </c>
      <c r="D16" s="656">
        <v>23.465600968594718</v>
      </c>
    </row>
    <row r="17" spans="2:4">
      <c r="B17" s="657" t="s">
        <v>1139</v>
      </c>
      <c r="C17" s="656">
        <v>6.0122802712746646</v>
      </c>
      <c r="D17" s="656">
        <v>4.7719105699532429</v>
      </c>
    </row>
    <row r="18" spans="2:4">
      <c r="B18" s="655" t="s">
        <v>1140</v>
      </c>
      <c r="C18" s="656">
        <v>0.24380893646815932</v>
      </c>
      <c r="D18" s="656">
        <v>0.16026772268083833</v>
      </c>
    </row>
    <row r="19" spans="2:4">
      <c r="B19" s="655" t="s">
        <v>1141</v>
      </c>
      <c r="C19" s="656">
        <v>8.4556608592721658E-3</v>
      </c>
      <c r="D19" s="656">
        <v>0</v>
      </c>
    </row>
    <row r="20" spans="2:4">
      <c r="B20" s="655" t="s">
        <v>865</v>
      </c>
      <c r="C20" s="656">
        <v>0</v>
      </c>
      <c r="D20" s="656">
        <v>8.2949037842918225E-2</v>
      </c>
    </row>
    <row r="21" spans="2:4">
      <c r="B21" s="655" t="s">
        <v>866</v>
      </c>
      <c r="C21" s="656">
        <v>0</v>
      </c>
      <c r="D21" s="656">
        <v>0.23501279747175996</v>
      </c>
    </row>
    <row r="22" spans="2:4">
      <c r="B22" s="655" t="s">
        <v>1142</v>
      </c>
      <c r="C22" s="656">
        <v>0</v>
      </c>
      <c r="D22" s="656">
        <v>0</v>
      </c>
    </row>
    <row r="23" spans="2:4">
      <c r="B23" s="655" t="s">
        <v>1143</v>
      </c>
      <c r="C23" s="656">
        <v>0</v>
      </c>
      <c r="D23" s="656">
        <v>0</v>
      </c>
    </row>
    <row r="24" spans="2:4">
      <c r="B24" s="655" t="s">
        <v>1512</v>
      </c>
      <c r="C24" s="656">
        <v>0</v>
      </c>
      <c r="D24" s="656">
        <v>0</v>
      </c>
    </row>
    <row r="25" spans="2:4">
      <c r="B25" s="655" t="s">
        <v>1144</v>
      </c>
      <c r="C25" s="656">
        <v>0.77049510524745013</v>
      </c>
      <c r="D25" s="656">
        <v>2.2176809137295481</v>
      </c>
    </row>
    <row r="26" spans="2:4">
      <c r="B26" s="655" t="s">
        <v>867</v>
      </c>
      <c r="C26" s="656">
        <v>0</v>
      </c>
      <c r="D26" s="656">
        <v>0</v>
      </c>
    </row>
    <row r="27" spans="2:4">
      <c r="B27" s="1297" t="s">
        <v>144</v>
      </c>
      <c r="C27" s="658"/>
      <c r="D27" s="658"/>
    </row>
    <row r="28" spans="2:4">
      <c r="B28" s="647" t="s">
        <v>342</v>
      </c>
      <c r="C28" s="659"/>
      <c r="D28" s="659"/>
    </row>
    <row r="29" spans="2:4">
      <c r="C29" s="660"/>
      <c r="D29" s="661"/>
    </row>
    <row r="30" spans="2:4">
      <c r="B30" s="930" t="s">
        <v>1270</v>
      </c>
      <c r="C30" s="659"/>
      <c r="D30" s="659"/>
    </row>
  </sheetData>
  <phoneticPr fontId="43" type="noConversion"/>
  <hyperlinks>
    <hyperlink ref="B30" location="Contents!B144" display="to contents"/>
  </hyperlinks>
  <pageMargins left="0.7" right="0.7" top="0.75" bottom="0.75" header="0.3" footer="0.3"/>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6"/>
  <dimension ref="A1:Q38"/>
  <sheetViews>
    <sheetView topLeftCell="A10" workbookViewId="0">
      <selection activeCell="B38" sqref="B38"/>
    </sheetView>
  </sheetViews>
  <sheetFormatPr defaultColWidth="8" defaultRowHeight="12.75"/>
  <cols>
    <col min="1" max="1" width="10.42578125" style="664" customWidth="1"/>
    <col min="2" max="2" width="30.28515625" style="664" customWidth="1"/>
    <col min="3" max="5" width="9.85546875" style="664" bestFit="1" customWidth="1"/>
    <col min="6" max="16384" width="8" style="664"/>
  </cols>
  <sheetData>
    <row r="1" spans="1:17">
      <c r="B1" s="626"/>
    </row>
    <row r="2" spans="1:17">
      <c r="A2" s="626" t="s">
        <v>326</v>
      </c>
      <c r="B2" s="665" t="s">
        <v>1145</v>
      </c>
    </row>
    <row r="4" spans="1:17" s="666" customFormat="1">
      <c r="B4" s="667" t="s">
        <v>1146</v>
      </c>
      <c r="C4" s="668" t="s">
        <v>187</v>
      </c>
      <c r="D4" s="668" t="s">
        <v>188</v>
      </c>
      <c r="E4" s="668" t="s">
        <v>189</v>
      </c>
      <c r="F4" s="668" t="s">
        <v>190</v>
      </c>
      <c r="G4" s="668" t="s">
        <v>191</v>
      </c>
      <c r="H4" s="668" t="s">
        <v>192</v>
      </c>
      <c r="I4" s="668" t="s">
        <v>193</v>
      </c>
      <c r="J4" s="668" t="s">
        <v>194</v>
      </c>
      <c r="K4" s="668" t="s">
        <v>195</v>
      </c>
      <c r="L4" s="668" t="s">
        <v>196</v>
      </c>
      <c r="M4" s="668" t="s">
        <v>197</v>
      </c>
      <c r="N4" s="668" t="s">
        <v>198</v>
      </c>
      <c r="O4" s="668" t="s">
        <v>199</v>
      </c>
    </row>
    <row r="5" spans="1:17" s="669" customFormat="1" ht="38.25">
      <c r="B5" s="670" t="s">
        <v>1147</v>
      </c>
      <c r="C5" s="671">
        <v>12.69</v>
      </c>
      <c r="D5" s="671">
        <v>9.4700000000000006</v>
      </c>
      <c r="E5" s="671">
        <v>-0.84</v>
      </c>
      <c r="F5" s="671">
        <v>11.95</v>
      </c>
      <c r="G5" s="671">
        <v>11.99</v>
      </c>
      <c r="H5" s="671">
        <v>9.27</v>
      </c>
      <c r="I5" s="671">
        <v>9.34</v>
      </c>
      <c r="J5" s="671">
        <v>9.0399999999999991</v>
      </c>
      <c r="K5" s="671">
        <v>6.72</v>
      </c>
      <c r="L5" s="671">
        <v>5.47</v>
      </c>
      <c r="M5" s="671">
        <v>5.47</v>
      </c>
      <c r="N5" s="671">
        <v>4.6900000000000004</v>
      </c>
      <c r="O5" s="671">
        <v>4.54</v>
      </c>
    </row>
    <row r="6" spans="1:17" s="672" customFormat="1" ht="42" customHeight="1">
      <c r="B6" s="670" t="s">
        <v>1148</v>
      </c>
      <c r="C6" s="671">
        <v>25.38</v>
      </c>
      <c r="D6" s="671">
        <v>32.9</v>
      </c>
      <c r="E6" s="671">
        <v>22.79</v>
      </c>
      <c r="F6" s="671">
        <v>21.54</v>
      </c>
      <c r="G6" s="671">
        <v>19.3</v>
      </c>
      <c r="H6" s="671">
        <v>19.54</v>
      </c>
      <c r="I6" s="671">
        <v>20.100000000000001</v>
      </c>
      <c r="J6" s="671">
        <v>20.309999999999999</v>
      </c>
      <c r="K6" s="671">
        <v>18.91</v>
      </c>
      <c r="L6" s="671">
        <v>17.96</v>
      </c>
      <c r="M6" s="671">
        <v>16.43</v>
      </c>
      <c r="N6" s="671">
        <v>16.71</v>
      </c>
      <c r="O6" s="671">
        <v>17.11</v>
      </c>
    </row>
    <row r="7" spans="1:17" s="669" customFormat="1" ht="38.25">
      <c r="B7" s="670" t="s">
        <v>1149</v>
      </c>
      <c r="C7" s="671">
        <v>50.64</v>
      </c>
      <c r="D7" s="671">
        <v>46.15</v>
      </c>
      <c r="E7" s="671">
        <v>36.61</v>
      </c>
      <c r="F7" s="671">
        <v>47.52</v>
      </c>
      <c r="G7" s="671">
        <v>46.51</v>
      </c>
      <c r="H7" s="671">
        <v>46.16</v>
      </c>
      <c r="I7" s="671">
        <v>46.3</v>
      </c>
      <c r="J7" s="671">
        <v>46.57</v>
      </c>
      <c r="K7" s="671">
        <v>45.43</v>
      </c>
      <c r="L7" s="671">
        <v>44.95</v>
      </c>
      <c r="M7" s="671">
        <v>43.63</v>
      </c>
      <c r="N7" s="671">
        <v>43.35</v>
      </c>
      <c r="O7" s="671">
        <v>43.29</v>
      </c>
    </row>
    <row r="8" spans="1:17">
      <c r="B8" s="628"/>
      <c r="C8" s="628"/>
      <c r="D8" s="628"/>
      <c r="E8" s="628"/>
      <c r="F8" s="628"/>
      <c r="G8" s="628"/>
      <c r="H8" s="628"/>
      <c r="I8" s="628"/>
      <c r="J8" s="628"/>
      <c r="K8" s="628"/>
      <c r="L8" s="628"/>
      <c r="M8" s="628"/>
      <c r="N8" s="628"/>
      <c r="O8" s="628"/>
    </row>
    <row r="9" spans="1:17" ht="25.5">
      <c r="B9" s="670" t="s">
        <v>1150</v>
      </c>
      <c r="C9" s="671">
        <v>8.4</v>
      </c>
      <c r="D9" s="671">
        <v>18.8</v>
      </c>
      <c r="E9" s="671">
        <v>9.5</v>
      </c>
      <c r="F9" s="671">
        <v>6.2</v>
      </c>
      <c r="G9" s="671">
        <v>7.3</v>
      </c>
      <c r="H9" s="671">
        <v>7.4</v>
      </c>
      <c r="I9" s="671">
        <v>7.2</v>
      </c>
      <c r="J9" s="671">
        <v>7.1</v>
      </c>
      <c r="K9" s="671">
        <v>6.72</v>
      </c>
      <c r="L9" s="671">
        <v>6.8</v>
      </c>
      <c r="M9" s="671">
        <v>6.7</v>
      </c>
      <c r="N9" s="671">
        <v>6.5</v>
      </c>
      <c r="O9" s="671">
        <v>6.7</v>
      </c>
      <c r="Q9" s="673"/>
    </row>
    <row r="10" spans="1:17" ht="25.5">
      <c r="B10" s="670" t="s">
        <v>1151</v>
      </c>
      <c r="C10" s="671">
        <v>24.45</v>
      </c>
      <c r="D10" s="671">
        <v>38.57</v>
      </c>
      <c r="E10" s="671">
        <v>41.01</v>
      </c>
      <c r="F10" s="671">
        <v>38.15</v>
      </c>
      <c r="G10" s="671">
        <v>38.450000000000003</v>
      </c>
      <c r="H10" s="671">
        <v>38.69</v>
      </c>
      <c r="I10" s="671">
        <v>38.57</v>
      </c>
      <c r="J10" s="671">
        <v>38.78</v>
      </c>
      <c r="K10" s="671">
        <v>38.61</v>
      </c>
      <c r="L10" s="671">
        <v>37.9</v>
      </c>
      <c r="M10" s="671">
        <v>36.869999999999997</v>
      </c>
      <c r="N10" s="671">
        <v>35.840000000000003</v>
      </c>
      <c r="O10" s="671">
        <v>33.69</v>
      </c>
      <c r="Q10" s="673"/>
    </row>
    <row r="11" spans="1:17" ht="25.5">
      <c r="B11" s="670" t="s">
        <v>1152</v>
      </c>
      <c r="C11" s="671">
        <v>41.69</v>
      </c>
      <c r="D11" s="671">
        <v>57.9</v>
      </c>
      <c r="E11" s="671">
        <v>61.9</v>
      </c>
      <c r="F11" s="671">
        <v>61.14</v>
      </c>
      <c r="G11" s="671">
        <v>61.78</v>
      </c>
      <c r="H11" s="671">
        <v>62.67</v>
      </c>
      <c r="I11" s="671">
        <v>62.67</v>
      </c>
      <c r="J11" s="671">
        <v>62.77</v>
      </c>
      <c r="K11" s="671">
        <v>62.56</v>
      </c>
      <c r="L11" s="671">
        <v>62.34</v>
      </c>
      <c r="M11" s="671">
        <v>61.88</v>
      </c>
      <c r="N11" s="671">
        <v>61.53</v>
      </c>
      <c r="O11" s="671">
        <v>61.3</v>
      </c>
      <c r="Q11" s="673"/>
    </row>
    <row r="13" spans="1:17">
      <c r="B13" s="665" t="s">
        <v>1153</v>
      </c>
    </row>
    <row r="37" spans="2:2">
      <c r="B37" s="647" t="s">
        <v>342</v>
      </c>
    </row>
    <row r="38" spans="2:2">
      <c r="B38" s="930" t="s">
        <v>1270</v>
      </c>
    </row>
  </sheetData>
  <phoneticPr fontId="43" type="noConversion"/>
  <hyperlinks>
    <hyperlink ref="B38" location="Contents!B145" display="to contents"/>
  </hyperlinks>
  <pageMargins left="0.7" right="0.7" top="0.75" bottom="0.75" header="0.3" footer="0.3"/>
  <pageSetup paperSize="9" orientation="portrait"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7"/>
  <dimension ref="A1:AE28"/>
  <sheetViews>
    <sheetView workbookViewId="0">
      <selection activeCell="B28" sqref="B28"/>
    </sheetView>
  </sheetViews>
  <sheetFormatPr defaultColWidth="8" defaultRowHeight="15.75"/>
  <cols>
    <col min="1" max="1" width="10.140625" style="664" customWidth="1"/>
    <col min="2" max="2" width="14.5703125" style="664" customWidth="1"/>
    <col min="3" max="3" width="10.140625" style="693" customWidth="1"/>
    <col min="4" max="4" width="8.140625" style="693" customWidth="1"/>
    <col min="5" max="5" width="10.7109375" style="693" customWidth="1"/>
    <col min="6" max="6" width="7.85546875" style="693" customWidth="1"/>
    <col min="7" max="7" width="10.140625" style="694" customWidth="1"/>
    <col min="8" max="8" width="8.42578125" style="694" customWidth="1"/>
    <col min="9" max="9" width="10.28515625" style="694" customWidth="1"/>
    <col min="10" max="10" width="8.140625" style="694" customWidth="1"/>
    <col min="11" max="11" width="10.5703125" style="694" customWidth="1"/>
    <col min="12" max="12" width="8" style="694" customWidth="1"/>
    <col min="13" max="13" width="9.85546875" style="694" customWidth="1"/>
    <col min="14" max="14" width="8.42578125" style="694" customWidth="1"/>
    <col min="15" max="15" width="10" style="694" customWidth="1"/>
    <col min="16" max="16" width="8.42578125" style="694" customWidth="1"/>
    <col min="17" max="17" width="11" style="694" customWidth="1"/>
    <col min="18" max="18" width="9.140625" style="694" customWidth="1"/>
    <col min="19" max="19" width="11.140625" style="694" customWidth="1"/>
    <col min="20" max="20" width="9.28515625" style="694" customWidth="1"/>
    <col min="21" max="21" width="10.5703125" style="694" customWidth="1"/>
    <col min="22" max="22" width="8.7109375" style="694" customWidth="1"/>
    <col min="23" max="23" width="11.28515625" style="664" customWidth="1"/>
    <col min="24" max="24" width="9.7109375" style="664" customWidth="1"/>
    <col min="25" max="25" width="10.28515625" style="664" customWidth="1"/>
    <col min="26" max="16384" width="8" style="664"/>
  </cols>
  <sheetData>
    <row r="1" spans="1:31" s="628" customFormat="1" ht="12.75">
      <c r="C1" s="674"/>
      <c r="D1" s="674"/>
      <c r="E1" s="674"/>
      <c r="F1" s="674"/>
    </row>
    <row r="2" spans="1:31" s="628" customFormat="1">
      <c r="A2" s="626" t="s">
        <v>326</v>
      </c>
      <c r="B2" s="675" t="s">
        <v>200</v>
      </c>
      <c r="C2" s="648"/>
      <c r="D2" s="648"/>
      <c r="E2" s="648"/>
      <c r="F2" s="648"/>
      <c r="G2" s="648"/>
      <c r="H2" s="648"/>
      <c r="I2" s="648"/>
      <c r="J2" s="648"/>
      <c r="K2" s="648"/>
      <c r="L2" s="648"/>
      <c r="M2" s="676"/>
      <c r="N2" s="676"/>
      <c r="O2" s="676"/>
      <c r="P2" s="676"/>
      <c r="Q2" s="676"/>
      <c r="R2" s="676"/>
      <c r="S2" s="676"/>
      <c r="T2" s="676"/>
      <c r="U2" s="676"/>
      <c r="V2" s="676"/>
      <c r="W2" s="676"/>
      <c r="X2" s="676"/>
      <c r="Y2" s="676"/>
    </row>
    <row r="3" spans="1:31" s="628" customFormat="1" ht="16.5" customHeight="1">
      <c r="B3" s="628" t="s">
        <v>201</v>
      </c>
      <c r="C3" s="677"/>
      <c r="D3" s="677"/>
      <c r="E3" s="677"/>
      <c r="F3" s="677"/>
      <c r="G3" s="677"/>
      <c r="H3" s="677"/>
      <c r="I3" s="677"/>
      <c r="J3" s="677"/>
      <c r="K3" s="677"/>
      <c r="L3" s="677"/>
      <c r="M3" s="677"/>
      <c r="N3" s="677"/>
      <c r="O3" s="677"/>
      <c r="P3" s="677"/>
      <c r="Q3" s="677"/>
      <c r="R3" s="677"/>
      <c r="S3" s="677"/>
      <c r="T3" s="677"/>
      <c r="U3" s="677"/>
      <c r="V3" s="677"/>
      <c r="W3" s="677"/>
      <c r="X3" s="677"/>
      <c r="Y3" s="677"/>
    </row>
    <row r="4" spans="1:31" s="628" customFormat="1" ht="16.5" customHeight="1">
      <c r="B4" s="678"/>
      <c r="C4" s="677"/>
      <c r="D4" s="677"/>
      <c r="E4" s="677"/>
      <c r="F4" s="677"/>
      <c r="G4" s="677"/>
      <c r="H4" s="677"/>
      <c r="I4" s="677"/>
      <c r="J4" s="677"/>
      <c r="K4" s="677"/>
      <c r="L4" s="677"/>
      <c r="M4" s="677"/>
      <c r="N4" s="677"/>
      <c r="O4" s="677"/>
      <c r="P4" s="677"/>
      <c r="Q4" s="677"/>
      <c r="R4" s="677"/>
      <c r="S4" s="677"/>
      <c r="T4" s="677"/>
      <c r="U4" s="677"/>
      <c r="V4" s="677"/>
      <c r="W4" s="677"/>
      <c r="X4" s="677"/>
      <c r="Y4" s="679"/>
    </row>
    <row r="5" spans="1:31" s="628" customFormat="1" ht="27.75" customHeight="1">
      <c r="B5" s="680" t="s">
        <v>344</v>
      </c>
      <c r="C5" s="681">
        <v>39448</v>
      </c>
      <c r="D5" s="682" t="s">
        <v>212</v>
      </c>
      <c r="E5" s="681">
        <v>39814</v>
      </c>
      <c r="F5" s="682" t="s">
        <v>213</v>
      </c>
      <c r="G5" s="683">
        <v>40179</v>
      </c>
      <c r="H5" s="682" t="s">
        <v>204</v>
      </c>
      <c r="I5" s="683">
        <v>40210</v>
      </c>
      <c r="J5" s="682" t="s">
        <v>205</v>
      </c>
      <c r="K5" s="684" t="s">
        <v>1155</v>
      </c>
      <c r="L5" s="682" t="s">
        <v>206</v>
      </c>
      <c r="M5" s="683">
        <v>40269</v>
      </c>
      <c r="N5" s="682" t="s">
        <v>207</v>
      </c>
      <c r="O5" s="683">
        <v>40299</v>
      </c>
      <c r="P5" s="682" t="s">
        <v>1156</v>
      </c>
      <c r="Q5" s="683">
        <v>40330</v>
      </c>
      <c r="R5" s="682" t="s">
        <v>208</v>
      </c>
      <c r="S5" s="683">
        <v>40360</v>
      </c>
      <c r="T5" s="685" t="s">
        <v>209</v>
      </c>
      <c r="U5" s="683">
        <v>40391</v>
      </c>
      <c r="V5" s="682" t="s">
        <v>210</v>
      </c>
      <c r="W5" s="683">
        <v>40422</v>
      </c>
      <c r="X5" s="682" t="s">
        <v>211</v>
      </c>
      <c r="Y5" s="683">
        <v>40452</v>
      </c>
    </row>
    <row r="6" spans="1:31" s="628" customFormat="1" ht="41.25" customHeight="1">
      <c r="B6" s="686" t="s">
        <v>202</v>
      </c>
      <c r="C6" s="687">
        <v>411.26055200000002</v>
      </c>
      <c r="D6" s="688">
        <f>E6-C6</f>
        <v>-29.258816000000024</v>
      </c>
      <c r="E6" s="687">
        <v>382.00173599999999</v>
      </c>
      <c r="F6" s="688">
        <f>G6-E6</f>
        <v>214.55265700000001</v>
      </c>
      <c r="G6" s="687">
        <v>596.554393</v>
      </c>
      <c r="H6" s="688">
        <f>I6-G6</f>
        <v>17.547593000000006</v>
      </c>
      <c r="I6" s="687">
        <v>614.10198600000001</v>
      </c>
      <c r="J6" s="688">
        <f>K6-I6</f>
        <v>6.2270180000000437</v>
      </c>
      <c r="K6" s="687">
        <v>620.32900400000005</v>
      </c>
      <c r="L6" s="688">
        <f>M6-K6</f>
        <v>21.011956999999938</v>
      </c>
      <c r="M6" s="687">
        <v>641.34096099999999</v>
      </c>
      <c r="N6" s="688">
        <f>O6-M6</f>
        <v>6.1577750000000151</v>
      </c>
      <c r="O6" s="687">
        <v>647.49873600000001</v>
      </c>
      <c r="P6" s="688">
        <f>Q6-O6</f>
        <v>-11.518824999999993</v>
      </c>
      <c r="Q6" s="687">
        <v>635.97991100000002</v>
      </c>
      <c r="R6" s="688">
        <f>S6-Q6</f>
        <v>-8.2941389999999728</v>
      </c>
      <c r="S6" s="687">
        <v>627.68577200000004</v>
      </c>
      <c r="T6" s="688">
        <f>U6-S6</f>
        <v>8.5027279999999337</v>
      </c>
      <c r="U6" s="687">
        <v>636.18849999999998</v>
      </c>
      <c r="V6" s="688">
        <f>W6-U6</f>
        <v>12.743642000000023</v>
      </c>
      <c r="W6" s="689">
        <v>648.932142</v>
      </c>
      <c r="X6" s="690">
        <f>Y6-W6</f>
        <v>15.728809999999953</v>
      </c>
      <c r="Y6" s="689">
        <v>664.66095199999995</v>
      </c>
    </row>
    <row r="7" spans="1:31" s="628" customFormat="1" ht="41.25" customHeight="1">
      <c r="B7" s="686" t="s">
        <v>203</v>
      </c>
      <c r="C7" s="687">
        <v>1208.120845613</v>
      </c>
      <c r="D7" s="688">
        <f>E7-C7</f>
        <v>212.38836187213997</v>
      </c>
      <c r="E7" s="687">
        <v>1420.50920748514</v>
      </c>
      <c r="F7" s="688">
        <f>G7-E7</f>
        <v>439.99929251485992</v>
      </c>
      <c r="G7" s="687">
        <v>1860.5084999999999</v>
      </c>
      <c r="H7" s="688">
        <f>I7-G7</f>
        <v>32.507598000000144</v>
      </c>
      <c r="I7" s="687">
        <v>1893.0160980000001</v>
      </c>
      <c r="J7" s="688">
        <f>K7-I7</f>
        <v>25.89671199999998</v>
      </c>
      <c r="K7" s="689">
        <v>1918.91281</v>
      </c>
      <c r="L7" s="688">
        <f>M7-K7</f>
        <v>37.202238999999963</v>
      </c>
      <c r="M7" s="687">
        <v>1956.115049</v>
      </c>
      <c r="N7" s="688">
        <f>O7-M7</f>
        <v>29.319844999999987</v>
      </c>
      <c r="O7" s="687">
        <v>1985.434894</v>
      </c>
      <c r="P7" s="688">
        <f>Q7-O7</f>
        <v>15.61277999999993</v>
      </c>
      <c r="Q7" s="687">
        <v>2001.0476739999999</v>
      </c>
      <c r="R7" s="688">
        <f>S7-Q7</f>
        <v>18.91529300000002</v>
      </c>
      <c r="S7" s="687">
        <v>2019.9629669999999</v>
      </c>
      <c r="T7" s="688">
        <f>U7-S7</f>
        <v>34.254041000000143</v>
      </c>
      <c r="U7" s="687">
        <v>2054.2170080000001</v>
      </c>
      <c r="V7" s="688">
        <f>W7-U7</f>
        <v>35.090707999999722</v>
      </c>
      <c r="W7" s="689">
        <v>2089.3077159999998</v>
      </c>
      <c r="X7" s="690">
        <f>Y7-W7</f>
        <v>40.294536000000335</v>
      </c>
      <c r="Y7" s="689">
        <v>2129.6022520000001</v>
      </c>
    </row>
    <row r="8" spans="1:31" s="628" customFormat="1" ht="12.75">
      <c r="B8" s="691"/>
      <c r="C8" s="1310"/>
      <c r="D8" s="1310"/>
      <c r="E8" s="1310"/>
      <c r="F8" s="1310"/>
      <c r="G8" s="1310"/>
      <c r="H8" s="1310"/>
      <c r="I8" s="1310"/>
      <c r="J8" s="1310"/>
      <c r="K8" s="1310"/>
      <c r="L8" s="1310"/>
      <c r="M8" s="1310"/>
      <c r="N8" s="1310"/>
      <c r="O8" s="1310"/>
      <c r="P8" s="1310"/>
      <c r="Q8" s="1310"/>
      <c r="R8" s="1310"/>
      <c r="S8" s="1319"/>
      <c r="T8" s="1319"/>
      <c r="U8" s="1319"/>
      <c r="V8" s="1319"/>
      <c r="W8" s="1310"/>
      <c r="X8" s="1310"/>
      <c r="Y8" s="1310"/>
      <c r="Z8" s="1320"/>
      <c r="AA8" s="1320"/>
      <c r="AB8" s="1320"/>
      <c r="AC8" s="1320"/>
      <c r="AD8" s="1320"/>
      <c r="AE8" s="1320"/>
    </row>
    <row r="9" spans="1:31">
      <c r="B9" s="1311" t="s">
        <v>200</v>
      </c>
      <c r="C9" s="1312"/>
      <c r="D9" s="1312"/>
      <c r="E9" s="1312"/>
      <c r="F9" s="1312"/>
      <c r="G9" s="1312"/>
      <c r="H9" s="1312"/>
      <c r="I9" s="1313"/>
      <c r="J9" s="1313"/>
      <c r="K9" s="1313"/>
      <c r="L9" s="1313"/>
      <c r="M9" s="1313"/>
      <c r="N9" s="1313"/>
      <c r="O9" s="1313"/>
      <c r="P9" s="1313"/>
      <c r="Q9" s="1313"/>
      <c r="R9" s="1313"/>
      <c r="S9" s="1318"/>
      <c r="T9" s="1318"/>
      <c r="U9" s="1318"/>
      <c r="V9" s="1318"/>
      <c r="W9" s="1321"/>
      <c r="X9" s="1321"/>
      <c r="Y9" s="1321"/>
      <c r="Z9" s="1316"/>
      <c r="AA9" s="1316"/>
      <c r="AB9" s="1316"/>
      <c r="AC9" s="1316"/>
      <c r="AD9" s="1316"/>
      <c r="AE9" s="1316"/>
    </row>
    <row r="10" spans="1:31">
      <c r="B10" s="1314"/>
      <c r="C10" s="1313"/>
      <c r="D10" s="1313"/>
      <c r="E10" s="1313"/>
      <c r="F10" s="1313"/>
      <c r="G10" s="1313"/>
      <c r="H10" s="1313"/>
      <c r="I10" s="1315"/>
      <c r="J10" s="1313"/>
      <c r="K10" s="1313"/>
      <c r="L10" s="1310"/>
      <c r="M10" s="1313"/>
      <c r="N10" s="1313"/>
      <c r="O10" s="1313"/>
      <c r="P10" s="1313"/>
      <c r="Q10" s="1313"/>
      <c r="R10" s="1313"/>
      <c r="S10" s="1318"/>
      <c r="T10" s="1318"/>
      <c r="U10" s="1318"/>
      <c r="V10" s="1318"/>
      <c r="W10" s="1321"/>
      <c r="X10" s="1321"/>
      <c r="Y10" s="1321"/>
      <c r="Z10" s="1316"/>
      <c r="AA10" s="1316"/>
      <c r="AB10" s="1316"/>
      <c r="AC10" s="1316"/>
      <c r="AD10" s="1316"/>
      <c r="AE10" s="1316"/>
    </row>
    <row r="11" spans="1:31">
      <c r="B11" s="1316"/>
      <c r="C11" s="1313"/>
      <c r="D11" s="1313"/>
      <c r="E11" s="1313"/>
      <c r="F11" s="1313"/>
      <c r="G11" s="1313"/>
      <c r="H11" s="1313"/>
      <c r="I11" s="1315"/>
      <c r="J11" s="1313"/>
      <c r="K11" s="1313"/>
      <c r="L11" s="1310"/>
      <c r="M11" s="1313"/>
      <c r="N11" s="1313"/>
      <c r="O11" s="1313"/>
      <c r="P11" s="1313"/>
      <c r="Q11" s="1313"/>
      <c r="R11" s="1313"/>
      <c r="S11" s="1318"/>
      <c r="T11" s="1318"/>
      <c r="U11" s="1310"/>
      <c r="V11" s="1318"/>
      <c r="W11" s="1321"/>
      <c r="X11" s="1321"/>
      <c r="Y11" s="1321"/>
      <c r="Z11" s="1316"/>
      <c r="AA11" s="1316"/>
      <c r="AB11" s="1316"/>
      <c r="AC11" s="1316"/>
      <c r="AD11" s="1316"/>
      <c r="AE11" s="1316"/>
    </row>
    <row r="12" spans="1:31">
      <c r="B12" s="1316"/>
      <c r="C12" s="1317"/>
      <c r="D12" s="1317"/>
      <c r="E12" s="1317"/>
      <c r="F12" s="1317"/>
      <c r="G12" s="1318"/>
      <c r="H12" s="1318"/>
      <c r="I12" s="1318"/>
      <c r="J12" s="1318"/>
      <c r="K12" s="1318"/>
      <c r="L12" s="1318"/>
      <c r="M12" s="1318"/>
      <c r="N12" s="1318"/>
      <c r="O12" s="1318"/>
      <c r="P12" s="1318"/>
      <c r="Q12" s="1318"/>
      <c r="R12" s="1318"/>
      <c r="S12" s="1318"/>
      <c r="T12" s="1318"/>
      <c r="U12" s="1310"/>
      <c r="V12" s="1318"/>
      <c r="W12" s="1321"/>
      <c r="X12" s="1321"/>
      <c r="Y12" s="1321"/>
      <c r="Z12" s="1316"/>
      <c r="AA12" s="1316"/>
      <c r="AB12" s="1316"/>
      <c r="AC12" s="1316"/>
      <c r="AD12" s="1316"/>
      <c r="AE12" s="1316"/>
    </row>
    <row r="13" spans="1:31">
      <c r="B13" s="1316"/>
      <c r="C13" s="1317"/>
      <c r="D13" s="1317"/>
      <c r="E13" s="1317"/>
      <c r="F13" s="1317"/>
      <c r="G13" s="1318"/>
      <c r="H13" s="1318"/>
      <c r="I13" s="1318"/>
      <c r="J13" s="1318"/>
      <c r="K13" s="1318"/>
      <c r="L13" s="1318"/>
      <c r="M13" s="1318"/>
      <c r="N13" s="1318"/>
      <c r="O13" s="1318"/>
      <c r="P13" s="1318"/>
      <c r="Q13" s="1318"/>
      <c r="R13" s="1318"/>
      <c r="S13" s="1318"/>
      <c r="T13" s="1318"/>
      <c r="U13" s="1318"/>
      <c r="V13" s="1318"/>
      <c r="W13" s="692"/>
      <c r="X13" s="692"/>
      <c r="Y13" s="692"/>
    </row>
    <row r="26" spans="2:2">
      <c r="B26" s="647" t="s">
        <v>342</v>
      </c>
    </row>
    <row r="28" spans="2:2">
      <c r="B28" s="930" t="s">
        <v>1270</v>
      </c>
    </row>
  </sheetData>
  <phoneticPr fontId="43" type="noConversion"/>
  <hyperlinks>
    <hyperlink ref="B28" location="Contents!B146" display="to contents"/>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8"/>
  <dimension ref="A1:T32"/>
  <sheetViews>
    <sheetView workbookViewId="0">
      <selection activeCell="I17" sqref="I17"/>
    </sheetView>
  </sheetViews>
  <sheetFormatPr defaultColWidth="8" defaultRowHeight="12.75"/>
  <cols>
    <col min="1" max="1" width="10" style="664" customWidth="1"/>
    <col min="2" max="2" width="38.5703125" style="697" customWidth="1"/>
    <col min="3" max="3" width="9.5703125" style="697" customWidth="1"/>
    <col min="4" max="4" width="9.85546875" style="697" customWidth="1"/>
    <col min="5" max="5" width="10" style="697" customWidth="1"/>
    <col min="6" max="6" width="11" style="697" customWidth="1"/>
    <col min="7" max="7" width="9.85546875" style="697" customWidth="1"/>
    <col min="8" max="8" width="11.7109375" style="697" customWidth="1"/>
    <col min="9" max="17" width="13.7109375" style="697" customWidth="1"/>
    <col min="18" max="16384" width="8" style="664"/>
  </cols>
  <sheetData>
    <row r="1" spans="1:20">
      <c r="B1" s="674"/>
      <c r="C1" s="695"/>
      <c r="D1" s="695"/>
      <c r="E1" s="695"/>
      <c r="F1" s="695"/>
      <c r="G1" s="695"/>
      <c r="H1" s="695"/>
      <c r="I1" s="695"/>
      <c r="J1" s="695"/>
      <c r="K1" s="695"/>
      <c r="L1" s="695"/>
      <c r="M1" s="695"/>
      <c r="N1" s="695"/>
      <c r="O1" s="695"/>
      <c r="P1" s="695"/>
      <c r="Q1" s="695"/>
      <c r="R1" s="628"/>
      <c r="S1" s="628"/>
      <c r="T1" s="628"/>
    </row>
    <row r="2" spans="1:20">
      <c r="A2" s="626" t="s">
        <v>326</v>
      </c>
      <c r="B2" s="1437" t="s">
        <v>894</v>
      </c>
      <c r="C2" s="1437"/>
      <c r="D2" s="1437"/>
      <c r="E2" s="1439"/>
    </row>
    <row r="3" spans="1:20">
      <c r="A3" s="626"/>
      <c r="B3" s="627"/>
      <c r="C3" s="627"/>
      <c r="D3" s="627"/>
    </row>
    <row r="4" spans="1:20" ht="27.75" customHeight="1">
      <c r="B4" s="680" t="s">
        <v>344</v>
      </c>
      <c r="C4" s="698" t="s">
        <v>978</v>
      </c>
      <c r="D4" s="698" t="s">
        <v>979</v>
      </c>
      <c r="E4" s="698" t="s">
        <v>980</v>
      </c>
      <c r="F4" s="698" t="s">
        <v>981</v>
      </c>
      <c r="G4" s="698" t="s">
        <v>982</v>
      </c>
      <c r="H4" s="698" t="s">
        <v>983</v>
      </c>
    </row>
    <row r="5" spans="1:20">
      <c r="B5" s="699" t="s">
        <v>214</v>
      </c>
      <c r="C5" s="687">
        <v>16.819783000000001</v>
      </c>
      <c r="D5" s="687">
        <v>16.290942999999999</v>
      </c>
      <c r="E5" s="687">
        <v>17.38941445962416</v>
      </c>
      <c r="F5" s="687">
        <v>11.377616</v>
      </c>
      <c r="G5" s="700">
        <v>11.684837999999999</v>
      </c>
      <c r="H5" s="700">
        <v>11.762631019999999</v>
      </c>
    </row>
    <row r="6" spans="1:20" ht="25.5">
      <c r="B6" s="699" t="s">
        <v>215</v>
      </c>
      <c r="C6" s="687">
        <v>259.23241100000001</v>
      </c>
      <c r="D6" s="687">
        <v>634.12473999999997</v>
      </c>
      <c r="E6" s="687">
        <v>1102.1717625712729</v>
      </c>
      <c r="F6" s="687">
        <v>877.34470529999999</v>
      </c>
      <c r="G6" s="700">
        <v>785.11220500000002</v>
      </c>
      <c r="H6" s="700">
        <v>795.86873900000001</v>
      </c>
    </row>
    <row r="7" spans="1:20" ht="25.5">
      <c r="B7" s="699" t="s">
        <v>216</v>
      </c>
      <c r="C7" s="687">
        <v>6.1880369999999996</v>
      </c>
      <c r="D7" s="687">
        <v>5.6403610000000004</v>
      </c>
      <c r="E7" s="687">
        <v>6.0841502075669709</v>
      </c>
      <c r="F7" s="687">
        <v>0.68907099999999999</v>
      </c>
      <c r="G7" s="700">
        <v>0.78803299999999998</v>
      </c>
      <c r="H7" s="700">
        <v>0.92803400000000003</v>
      </c>
    </row>
    <row r="8" spans="1:20" ht="25.5" customHeight="1">
      <c r="B8" s="699" t="s">
        <v>217</v>
      </c>
      <c r="C8" s="687">
        <v>318.40351099999998</v>
      </c>
      <c r="D8" s="687">
        <v>710.03053</v>
      </c>
      <c r="E8" s="687">
        <v>1162.0813746479262</v>
      </c>
      <c r="F8" s="687">
        <v>1211.0364772999999</v>
      </c>
      <c r="G8" s="700">
        <v>1149.544445</v>
      </c>
      <c r="H8" s="700">
        <v>1149.9905602000001</v>
      </c>
    </row>
    <row r="10" spans="1:20">
      <c r="B10" s="1437" t="s">
        <v>893</v>
      </c>
      <c r="C10" s="1437"/>
      <c r="D10" s="1437"/>
    </row>
    <row r="30" spans="2:2">
      <c r="B30" s="647" t="s">
        <v>342</v>
      </c>
    </row>
    <row r="32" spans="2:2">
      <c r="B32" s="930" t="s">
        <v>1270</v>
      </c>
    </row>
  </sheetData>
  <mergeCells count="2">
    <mergeCell ref="B10:D10"/>
    <mergeCell ref="B2:E2"/>
  </mergeCells>
  <phoneticPr fontId="43" type="noConversion"/>
  <hyperlinks>
    <hyperlink ref="B32" location="Contents!B147" display="to contents"/>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9"/>
  <dimension ref="A1:L47"/>
  <sheetViews>
    <sheetView workbookViewId="0">
      <selection activeCell="H24" sqref="H24"/>
    </sheetView>
  </sheetViews>
  <sheetFormatPr defaultColWidth="6.7109375" defaultRowHeight="12.75"/>
  <cols>
    <col min="1" max="1" width="9.5703125" style="708" customWidth="1"/>
    <col min="2" max="2" width="39.85546875" style="714" customWidth="1"/>
    <col min="3" max="3" width="10.42578125" style="708" customWidth="1"/>
    <col min="4" max="7" width="10.140625" style="708" customWidth="1"/>
    <col min="8" max="16384" width="6.7109375" style="708"/>
  </cols>
  <sheetData>
    <row r="1" spans="1:12" s="701" customFormat="1">
      <c r="B1" s="702"/>
    </row>
    <row r="2" spans="1:12" s="701" customFormat="1">
      <c r="A2" s="626" t="s">
        <v>326</v>
      </c>
      <c r="B2" s="1288" t="s">
        <v>234</v>
      </c>
      <c r="C2" s="696"/>
      <c r="D2" s="696"/>
      <c r="E2" s="696"/>
      <c r="F2" s="696"/>
      <c r="G2" s="696"/>
      <c r="H2" s="696"/>
      <c r="I2" s="696"/>
      <c r="J2" s="696"/>
      <c r="K2" s="696"/>
      <c r="L2" s="696"/>
    </row>
    <row r="3" spans="1:12" s="701" customFormat="1">
      <c r="B3" s="703"/>
      <c r="G3" s="704"/>
    </row>
    <row r="4" spans="1:12" s="705" customFormat="1">
      <c r="B4" s="706" t="s">
        <v>218</v>
      </c>
      <c r="C4" s="707" t="s">
        <v>979</v>
      </c>
      <c r="D4" s="707" t="s">
        <v>980</v>
      </c>
      <c r="E4" s="707" t="s">
        <v>981</v>
      </c>
      <c r="F4" s="707" t="s">
        <v>982</v>
      </c>
      <c r="G4" s="707" t="s">
        <v>983</v>
      </c>
    </row>
    <row r="5" spans="1:12" ht="25.5">
      <c r="B5" s="709" t="s">
        <v>219</v>
      </c>
      <c r="C5" s="710">
        <v>2.1762902565210953</v>
      </c>
      <c r="D5" s="710">
        <v>3.2819025153632317</v>
      </c>
      <c r="E5" s="710">
        <v>2.9827653377434777</v>
      </c>
      <c r="F5" s="710">
        <v>2.9627119079033664</v>
      </c>
      <c r="G5" s="710">
        <v>1.7065833124031375</v>
      </c>
    </row>
    <row r="6" spans="1:12">
      <c r="B6" s="709" t="s">
        <v>220</v>
      </c>
      <c r="C6" s="710">
        <v>0.17202424293202195</v>
      </c>
      <c r="D6" s="710">
        <v>3.9345401630970445</v>
      </c>
      <c r="E6" s="710">
        <v>3.93952084855693</v>
      </c>
      <c r="F6" s="710">
        <v>4.2021658215533497</v>
      </c>
      <c r="G6" s="710">
        <v>5.873317704172818</v>
      </c>
    </row>
    <row r="7" spans="1:12">
      <c r="B7" s="709" t="s">
        <v>221</v>
      </c>
      <c r="C7" s="710">
        <v>2.9183238364064277</v>
      </c>
      <c r="D7" s="710">
        <v>5.5213121323304408</v>
      </c>
      <c r="E7" s="710">
        <v>3.9043707053477505</v>
      </c>
      <c r="F7" s="710">
        <v>4.5612123846686687</v>
      </c>
      <c r="G7" s="710">
        <v>4.30534570997734</v>
      </c>
    </row>
    <row r="8" spans="1:12">
      <c r="B8" s="709" t="s">
        <v>222</v>
      </c>
      <c r="C8" s="710">
        <v>0.67794468862509816</v>
      </c>
      <c r="D8" s="710">
        <v>9.9975830828734331</v>
      </c>
      <c r="E8" s="710">
        <v>8.6455085372497251</v>
      </c>
      <c r="F8" s="710">
        <v>6.7087045749739529</v>
      </c>
      <c r="G8" s="710">
        <v>4.2677410081422087</v>
      </c>
    </row>
    <row r="9" spans="1:12">
      <c r="B9" s="709" t="s">
        <v>223</v>
      </c>
      <c r="C9" s="710">
        <v>3.0680700431300685</v>
      </c>
      <c r="D9" s="710">
        <v>5.4815526645448438</v>
      </c>
      <c r="E9" s="710">
        <v>5.6819087752507818</v>
      </c>
      <c r="F9" s="710">
        <v>6.5580585862680838</v>
      </c>
      <c r="G9" s="710">
        <v>5.3760610866538077</v>
      </c>
    </row>
    <row r="10" spans="1:12" ht="25.5">
      <c r="B10" s="709" t="s">
        <v>224</v>
      </c>
      <c r="C10" s="710">
        <v>2.2533762030983575</v>
      </c>
      <c r="D10" s="710">
        <v>5.9103193247538703</v>
      </c>
      <c r="E10" s="710">
        <v>6.0216438868856574</v>
      </c>
      <c r="F10" s="710">
        <v>9.4843161389801338</v>
      </c>
      <c r="G10" s="710">
        <v>10.3984166254935</v>
      </c>
    </row>
    <row r="11" spans="1:12" ht="25.5">
      <c r="B11" s="709" t="s">
        <v>225</v>
      </c>
      <c r="C11" s="710">
        <v>0.96005881489834666</v>
      </c>
      <c r="D11" s="710">
        <v>0.22576997417457687</v>
      </c>
      <c r="E11" s="710">
        <v>0.21060207153165825</v>
      </c>
      <c r="F11" s="710">
        <v>0.20220149450592501</v>
      </c>
      <c r="G11" s="710">
        <v>0.14235371362440674</v>
      </c>
    </row>
    <row r="12" spans="1:12">
      <c r="B12" s="709" t="s">
        <v>226</v>
      </c>
      <c r="C12" s="710">
        <v>5.4727161434441225</v>
      </c>
      <c r="D12" s="710">
        <v>12.443909466728591</v>
      </c>
      <c r="E12" s="710">
        <v>14.855913003848217</v>
      </c>
      <c r="F12" s="710">
        <v>17.405148592645254</v>
      </c>
      <c r="G12" s="710">
        <v>17.529755177738615</v>
      </c>
    </row>
    <row r="13" spans="1:12">
      <c r="B13" s="709" t="s">
        <v>227</v>
      </c>
      <c r="C13" s="710">
        <v>0</v>
      </c>
      <c r="D13" s="710">
        <v>5.990976435381218</v>
      </c>
      <c r="E13" s="710">
        <v>5.3933246776198907</v>
      </c>
      <c r="F13" s="710">
        <v>5.663564663944836</v>
      </c>
      <c r="G13" s="710">
        <v>4.9539220875338907</v>
      </c>
    </row>
    <row r="14" spans="1:12">
      <c r="B14" s="709" t="s">
        <v>228</v>
      </c>
      <c r="C14" s="710">
        <v>3.1784619338051345</v>
      </c>
      <c r="D14" s="710">
        <v>2.8941208875678064</v>
      </c>
      <c r="E14" s="710">
        <v>4.7032434355849784</v>
      </c>
      <c r="F14" s="710">
        <v>4.8910880025147385</v>
      </c>
      <c r="G14" s="710">
        <v>4.2246602994190967</v>
      </c>
    </row>
    <row r="15" spans="1:12">
      <c r="B15" s="709" t="s">
        <v>229</v>
      </c>
      <c r="C15" s="710">
        <v>6.3993994426960619</v>
      </c>
      <c r="D15" s="710">
        <v>9.4909657932958691</v>
      </c>
      <c r="E15" s="710">
        <v>11.686889280570947</v>
      </c>
      <c r="F15" s="710">
        <v>11.466473648582646</v>
      </c>
      <c r="G15" s="710">
        <v>8.9842569979310802</v>
      </c>
    </row>
    <row r="16" spans="1:12">
      <c r="B16" s="709" t="s">
        <v>230</v>
      </c>
      <c r="C16" s="710">
        <v>4.3327573645325561</v>
      </c>
      <c r="D16" s="710">
        <v>7.2893129479439853</v>
      </c>
      <c r="E16" s="710">
        <v>7.0134533702236501</v>
      </c>
      <c r="F16" s="710">
        <v>6.0481832002952638</v>
      </c>
      <c r="G16" s="710">
        <v>4.0735212581290074</v>
      </c>
    </row>
    <row r="17" spans="2:8">
      <c r="B17" s="709" t="s">
        <v>231</v>
      </c>
      <c r="C17" s="710">
        <v>0</v>
      </c>
      <c r="D17" s="710">
        <v>1.9632490819603783</v>
      </c>
      <c r="E17" s="710">
        <v>1.1990741772165519</v>
      </c>
      <c r="F17" s="710">
        <v>0.5328780114244851</v>
      </c>
      <c r="G17" s="710">
        <v>0.22017947152418541</v>
      </c>
    </row>
    <row r="18" spans="2:8">
      <c r="B18" s="709" t="s">
        <v>232</v>
      </c>
      <c r="C18" s="710">
        <v>2.6958109956969292</v>
      </c>
      <c r="D18" s="710">
        <v>4.0471710352319477</v>
      </c>
      <c r="E18" s="710">
        <v>5.4976284568413298</v>
      </c>
      <c r="F18" s="710"/>
      <c r="G18" s="710"/>
    </row>
    <row r="19" spans="2:8" s="713" customFormat="1">
      <c r="B19" s="711" t="s">
        <v>233</v>
      </c>
      <c r="C19" s="712">
        <v>1.9447887855402624</v>
      </c>
      <c r="D19" s="712">
        <v>3.8415933235699473</v>
      </c>
      <c r="E19" s="712">
        <v>3.848087430711121</v>
      </c>
      <c r="F19" s="712">
        <v>4.214449711265174</v>
      </c>
      <c r="G19" s="712">
        <v>3.9174084845603265</v>
      </c>
    </row>
    <row r="21" spans="2:8">
      <c r="B21" s="1440" t="s">
        <v>235</v>
      </c>
      <c r="C21" s="1439"/>
      <c r="D21" s="1439"/>
      <c r="E21" s="1439"/>
      <c r="F21" s="1439"/>
      <c r="G21" s="1439"/>
      <c r="H21" s="1439"/>
    </row>
    <row r="38" spans="2:2">
      <c r="B38" s="647" t="s">
        <v>342</v>
      </c>
    </row>
    <row r="40" spans="2:2">
      <c r="B40" s="930" t="s">
        <v>1270</v>
      </c>
    </row>
    <row r="47" spans="2:2">
      <c r="B47" s="1174"/>
    </row>
  </sheetData>
  <mergeCells count="1">
    <mergeCell ref="B21:H21"/>
  </mergeCells>
  <phoneticPr fontId="43" type="noConversion"/>
  <hyperlinks>
    <hyperlink ref="B40" location="Contents!B148" display="to contents"/>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0"/>
  <dimension ref="A2:M33"/>
  <sheetViews>
    <sheetView topLeftCell="A10" workbookViewId="0">
      <selection activeCell="B33" sqref="B33"/>
    </sheetView>
  </sheetViews>
  <sheetFormatPr defaultColWidth="8" defaultRowHeight="12.75"/>
  <cols>
    <col min="1" max="1" width="9.42578125" style="664" customWidth="1"/>
    <col min="2" max="2" width="19.42578125" style="697" customWidth="1"/>
    <col min="3" max="3" width="10.140625" style="697" customWidth="1"/>
    <col min="4" max="4" width="10.42578125" style="697" customWidth="1"/>
    <col min="5" max="6" width="10.28515625" style="697" customWidth="1"/>
    <col min="7" max="7" width="10.42578125" style="697" customWidth="1"/>
    <col min="8" max="8" width="10.7109375" style="697" customWidth="1"/>
    <col min="9" max="9" width="10.5703125" style="697" customWidth="1"/>
    <col min="10" max="10" width="10.28515625" style="697" customWidth="1"/>
    <col min="11" max="11" width="10.140625" style="697" customWidth="1"/>
    <col min="12" max="12" width="10.5703125" style="697" customWidth="1"/>
    <col min="13" max="13" width="9.7109375" style="697" customWidth="1"/>
    <col min="14" max="16384" width="8" style="664"/>
  </cols>
  <sheetData>
    <row r="2" spans="1:13" ht="15.75">
      <c r="A2" s="626" t="s">
        <v>326</v>
      </c>
      <c r="B2" s="627" t="s">
        <v>664</v>
      </c>
      <c r="C2" s="627"/>
      <c r="D2" s="696"/>
      <c r="E2" s="696"/>
      <c r="F2" s="715"/>
      <c r="G2" s="715"/>
      <c r="H2" s="715"/>
      <c r="I2" s="715"/>
      <c r="J2" s="715"/>
      <c r="K2" s="715"/>
      <c r="L2" s="715"/>
    </row>
    <row r="4" spans="1:13" ht="25.5">
      <c r="B4" s="680" t="s">
        <v>344</v>
      </c>
      <c r="C4" s="698" t="s">
        <v>976</v>
      </c>
      <c r="D4" s="698" t="s">
        <v>977</v>
      </c>
      <c r="E4" s="698" t="s">
        <v>978</v>
      </c>
      <c r="F4" s="698" t="s">
        <v>979</v>
      </c>
      <c r="G4" s="698" t="s">
        <v>993</v>
      </c>
      <c r="H4" s="698" t="s">
        <v>994</v>
      </c>
      <c r="I4" s="698" t="s">
        <v>995</v>
      </c>
      <c r="J4" s="698" t="s">
        <v>980</v>
      </c>
      <c r="K4" s="698" t="s">
        <v>981</v>
      </c>
      <c r="L4" s="698" t="s">
        <v>982</v>
      </c>
      <c r="M4" s="698" t="s">
        <v>983</v>
      </c>
    </row>
    <row r="5" spans="1:13" ht="37.5" customHeight="1">
      <c r="B5" s="631" t="s">
        <v>236</v>
      </c>
      <c r="C5" s="716">
        <v>155.13358400000001</v>
      </c>
      <c r="D5" s="716">
        <v>255.68970100000001</v>
      </c>
      <c r="E5" s="716">
        <v>339.33911000000001</v>
      </c>
      <c r="F5" s="716">
        <v>306.983407</v>
      </c>
      <c r="G5" s="716">
        <v>367.18696499999999</v>
      </c>
      <c r="H5" s="716">
        <v>410.75776881702956</v>
      </c>
      <c r="I5" s="716">
        <v>452.39004699999998</v>
      </c>
      <c r="J5" s="716">
        <v>481.66075000000001</v>
      </c>
      <c r="K5" s="716">
        <v>517.25458300000003</v>
      </c>
      <c r="L5" s="717">
        <v>503.39572399999997</v>
      </c>
      <c r="M5" s="716">
        <v>532.54604500000005</v>
      </c>
    </row>
    <row r="6" spans="1:13" ht="24.75" customHeight="1">
      <c r="B6" s="631" t="s">
        <v>237</v>
      </c>
      <c r="C6" s="716">
        <v>512.42545399999995</v>
      </c>
      <c r="D6" s="716">
        <v>683.88844099999994</v>
      </c>
      <c r="E6" s="716">
        <v>912.124055</v>
      </c>
      <c r="F6" s="716">
        <v>1184.662861</v>
      </c>
      <c r="G6" s="716">
        <v>1252.5228569999999</v>
      </c>
      <c r="H6" s="716">
        <v>1328.0535030000001</v>
      </c>
      <c r="I6" s="716">
        <v>1403.0632009999999</v>
      </c>
      <c r="J6" s="716">
        <v>1488.803408</v>
      </c>
      <c r="K6" s="716">
        <v>1565.544721</v>
      </c>
      <c r="L6" s="717">
        <v>1628.0466200000001</v>
      </c>
      <c r="M6" s="716">
        <v>1720.448169</v>
      </c>
    </row>
    <row r="7" spans="1:13" ht="24.75" customHeight="1">
      <c r="B7" s="631" t="s">
        <v>203</v>
      </c>
      <c r="C7" s="716">
        <v>648.5806796208941</v>
      </c>
      <c r="D7" s="716">
        <v>909.69657199999995</v>
      </c>
      <c r="E7" s="716">
        <v>1208.120845613</v>
      </c>
      <c r="F7" s="716">
        <v>1420.50920748514</v>
      </c>
      <c r="G7" s="716">
        <v>1536.4201867550569</v>
      </c>
      <c r="H7" s="716">
        <v>1645.0791610000001</v>
      </c>
      <c r="I7" s="716">
        <v>1754.6789041895001</v>
      </c>
      <c r="J7" s="716">
        <v>1860.5084999999999</v>
      </c>
      <c r="K7" s="716">
        <v>1956.115049</v>
      </c>
      <c r="L7" s="717">
        <v>2019.9629669999999</v>
      </c>
      <c r="M7" s="716">
        <v>2129.6022520000001</v>
      </c>
    </row>
    <row r="8" spans="1:13">
      <c r="L8" s="718"/>
    </row>
    <row r="9" spans="1:13">
      <c r="B9" s="1437" t="s">
        <v>238</v>
      </c>
      <c r="C9" s="1437"/>
      <c r="D9" s="1439"/>
      <c r="E9" s="1439"/>
    </row>
    <row r="10" spans="1:13">
      <c r="D10" s="718"/>
    </row>
    <row r="11" spans="1:13">
      <c r="D11" s="718"/>
    </row>
    <row r="31" spans="2:2">
      <c r="B31" s="647" t="s">
        <v>342</v>
      </c>
    </row>
    <row r="33" spans="2:2">
      <c r="B33" s="930" t="s">
        <v>1270</v>
      </c>
    </row>
  </sheetData>
  <mergeCells count="1">
    <mergeCell ref="B9:E9"/>
  </mergeCells>
  <phoneticPr fontId="43" type="noConversion"/>
  <hyperlinks>
    <hyperlink ref="B33" location="Contents!B149" display="to contents"/>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1">
    <pageSetUpPr fitToPage="1"/>
  </sheetPr>
  <dimension ref="A2:J26"/>
  <sheetViews>
    <sheetView workbookViewId="0">
      <selection activeCell="B26" sqref="B26"/>
    </sheetView>
  </sheetViews>
  <sheetFormatPr defaultRowHeight="12.75"/>
  <cols>
    <col min="1" max="1" width="9.140625" style="50"/>
    <col min="2" max="2" width="47" style="50" customWidth="1"/>
    <col min="3" max="3" width="12.7109375" style="50" customWidth="1"/>
    <col min="4" max="4" width="13.85546875" style="50" customWidth="1"/>
    <col min="5" max="5" width="12.28515625" style="50" customWidth="1"/>
    <col min="6" max="6" width="11.85546875" style="50" customWidth="1"/>
    <col min="7" max="7" width="11.28515625" style="50" customWidth="1"/>
    <col min="8" max="8" width="11.5703125" style="50" customWidth="1"/>
    <col min="9" max="9" width="11.140625" style="50" bestFit="1" customWidth="1"/>
    <col min="10" max="10" width="10.42578125" style="50" customWidth="1"/>
    <col min="11" max="11" width="10.7109375" style="50" customWidth="1"/>
    <col min="12" max="12" width="10.85546875" style="50" customWidth="1"/>
    <col min="13" max="13" width="10.28515625" style="50" customWidth="1"/>
    <col min="14" max="16384" width="9.140625" style="50"/>
  </cols>
  <sheetData>
    <row r="2" spans="1:10">
      <c r="A2" s="50" t="s">
        <v>326</v>
      </c>
      <c r="B2" s="226" t="s">
        <v>239</v>
      </c>
    </row>
    <row r="3" spans="1:10">
      <c r="C3" s="719"/>
      <c r="J3" s="303" t="s">
        <v>1016</v>
      </c>
    </row>
    <row r="4" spans="1:10" ht="15.75" customHeight="1">
      <c r="B4" s="720" t="s">
        <v>344</v>
      </c>
      <c r="C4" s="721" t="s">
        <v>976</v>
      </c>
      <c r="D4" s="721" t="s">
        <v>977</v>
      </c>
      <c r="E4" s="721" t="s">
        <v>978</v>
      </c>
      <c r="F4" s="721" t="s">
        <v>979</v>
      </c>
      <c r="G4" s="721" t="s">
        <v>980</v>
      </c>
      <c r="H4" s="721" t="s">
        <v>981</v>
      </c>
      <c r="I4" s="721" t="s">
        <v>982</v>
      </c>
      <c r="J4" s="721" t="s">
        <v>983</v>
      </c>
    </row>
    <row r="5" spans="1:10" ht="38.25">
      <c r="B5" s="722" t="s">
        <v>239</v>
      </c>
      <c r="C5" s="576">
        <v>99.704812000000004</v>
      </c>
      <c r="D5" s="576">
        <v>81.767296999999999</v>
      </c>
      <c r="E5" s="576">
        <v>108.494382</v>
      </c>
      <c r="F5" s="576">
        <v>162.41471200000001</v>
      </c>
      <c r="G5" s="576">
        <v>178.77581000000001</v>
      </c>
      <c r="H5" s="576">
        <v>158.31827799999999</v>
      </c>
      <c r="I5" s="576">
        <v>173.61781300000001</v>
      </c>
      <c r="J5" s="576">
        <v>179.90784600000001</v>
      </c>
    </row>
    <row r="6" spans="1:10">
      <c r="C6" s="282"/>
      <c r="D6" s="277"/>
      <c r="E6" s="277"/>
      <c r="F6" s="277"/>
      <c r="G6" s="277"/>
      <c r="J6" s="277"/>
    </row>
    <row r="7" spans="1:10">
      <c r="B7" s="226" t="s">
        <v>239</v>
      </c>
    </row>
    <row r="8" spans="1:10">
      <c r="C8" s="723"/>
    </row>
    <row r="9" spans="1:10">
      <c r="C9" s="723"/>
    </row>
    <row r="10" spans="1:10">
      <c r="C10" s="723"/>
    </row>
    <row r="11" spans="1:10">
      <c r="C11" s="282"/>
    </row>
    <row r="12" spans="1:10">
      <c r="C12" s="282"/>
    </row>
    <row r="13" spans="1:10">
      <c r="C13" s="282"/>
    </row>
    <row r="24" spans="2:2">
      <c r="B24" s="269" t="s">
        <v>342</v>
      </c>
    </row>
    <row r="26" spans="2:2">
      <c r="B26" s="930" t="s">
        <v>1270</v>
      </c>
    </row>
  </sheetData>
  <phoneticPr fontId="0" type="noConversion"/>
  <hyperlinks>
    <hyperlink ref="B26" location="Contents!B152" display="to contents"/>
  </hyperlinks>
  <pageMargins left="0" right="0" top="0.98425196850393704" bottom="0.98425196850393704" header="0.51181102362204722" footer="0.51181102362204722"/>
  <pageSetup paperSize="9"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2"/>
  <dimension ref="A2:H38"/>
  <sheetViews>
    <sheetView workbookViewId="0">
      <selection activeCell="B7" sqref="B7"/>
    </sheetView>
  </sheetViews>
  <sheetFormatPr defaultRowHeight="12.75"/>
  <cols>
    <col min="1" max="1" width="9.140625" style="50"/>
    <col min="2" max="2" width="26.42578125" style="50" customWidth="1"/>
    <col min="3" max="3" width="12.5703125" style="50" customWidth="1"/>
    <col min="4" max="4" width="14.42578125" style="50" customWidth="1"/>
    <col min="5" max="5" width="13.7109375" style="50" customWidth="1"/>
    <col min="6" max="6" width="11.42578125" style="50" customWidth="1"/>
    <col min="7" max="7" width="11.7109375" style="50" customWidth="1"/>
    <col min="8" max="8" width="14.42578125" style="50" customWidth="1"/>
    <col min="9" max="9" width="12" style="50" customWidth="1"/>
    <col min="10" max="16384" width="9.140625" style="50"/>
  </cols>
  <sheetData>
    <row r="2" spans="1:8" ht="12.75" customHeight="1">
      <c r="A2" s="50" t="s">
        <v>326</v>
      </c>
      <c r="B2" s="724" t="s">
        <v>642</v>
      </c>
      <c r="C2" s="725"/>
      <c r="D2" s="725"/>
      <c r="E2" s="725"/>
      <c r="F2" s="725"/>
      <c r="G2" s="725"/>
      <c r="H2" s="725"/>
    </row>
    <row r="4" spans="1:8">
      <c r="D4" s="726" t="s">
        <v>240</v>
      </c>
    </row>
    <row r="5" spans="1:8">
      <c r="B5" s="227"/>
      <c r="C5" s="286">
        <v>40087</v>
      </c>
      <c r="D5" s="286">
        <v>40452</v>
      </c>
    </row>
    <row r="6" spans="1:8" ht="25.5">
      <c r="B6" s="264" t="s">
        <v>241</v>
      </c>
      <c r="C6" s="727">
        <v>26709301</v>
      </c>
      <c r="D6" s="727">
        <v>23532423</v>
      </c>
    </row>
    <row r="7" spans="1:8">
      <c r="B7" s="264" t="s">
        <v>242</v>
      </c>
      <c r="C7" s="728">
        <v>172951771</v>
      </c>
      <c r="D7" s="729">
        <v>157790722</v>
      </c>
      <c r="F7" s="730"/>
      <c r="G7" s="730"/>
      <c r="H7" s="730"/>
    </row>
    <row r="8" spans="1:8">
      <c r="B8" s="264" t="s">
        <v>243</v>
      </c>
      <c r="C8" s="728">
        <v>22866080</v>
      </c>
      <c r="D8" s="729">
        <v>22117124</v>
      </c>
    </row>
    <row r="9" spans="1:8">
      <c r="B9" s="264" t="s">
        <v>244</v>
      </c>
      <c r="C9" s="48">
        <f>SUM(C6:C8)</f>
        <v>222527152</v>
      </c>
      <c r="D9" s="48">
        <f>SUM(D6:D8)</f>
        <v>203440269</v>
      </c>
    </row>
    <row r="10" spans="1:8">
      <c r="D10" s="282"/>
    </row>
    <row r="11" spans="1:8">
      <c r="D11" s="282"/>
    </row>
    <row r="12" spans="1:8">
      <c r="B12" s="227"/>
      <c r="C12" s="286">
        <v>40087</v>
      </c>
      <c r="D12" s="286">
        <v>40452</v>
      </c>
    </row>
    <row r="13" spans="1:8" ht="25.5">
      <c r="B13" s="264" t="s">
        <v>241</v>
      </c>
      <c r="C13" s="731">
        <v>0.12002715515812599</v>
      </c>
      <c r="D13" s="731">
        <v>0.11567239423970679</v>
      </c>
    </row>
    <row r="14" spans="1:8">
      <c r="B14" s="264" t="s">
        <v>242</v>
      </c>
      <c r="C14" s="731">
        <v>0.77721648547409616</v>
      </c>
      <c r="D14" s="731">
        <v>0.7756120397186459</v>
      </c>
    </row>
    <row r="15" spans="1:8">
      <c r="B15" s="264" t="s">
        <v>243</v>
      </c>
      <c r="C15" s="731">
        <v>0.10275635936777729</v>
      </c>
      <c r="D15" s="731">
        <v>0.10871556604164734</v>
      </c>
    </row>
    <row r="16" spans="1:8">
      <c r="B16" s="264" t="s">
        <v>244</v>
      </c>
      <c r="C16" s="731">
        <v>1</v>
      </c>
      <c r="D16" s="731">
        <v>1</v>
      </c>
    </row>
    <row r="18" spans="2:4">
      <c r="B18" s="724" t="s">
        <v>642</v>
      </c>
      <c r="C18" s="725"/>
      <c r="D18" s="725"/>
    </row>
    <row r="36" spans="2:2">
      <c r="B36" s="269" t="s">
        <v>342</v>
      </c>
    </row>
    <row r="38" spans="2:2">
      <c r="B38" s="930" t="s">
        <v>1270</v>
      </c>
    </row>
  </sheetData>
  <phoneticPr fontId="38" type="noConversion"/>
  <hyperlinks>
    <hyperlink ref="B38" location="Contents!B153" display="to contents"/>
  </hyperlinks>
  <pageMargins left="0.75" right="0.75" top="1" bottom="1" header="0.5" footer="0.5"/>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H54"/>
  <sheetViews>
    <sheetView workbookViewId="0">
      <selection activeCell="H22" sqref="H22"/>
    </sheetView>
  </sheetViews>
  <sheetFormatPr defaultRowHeight="12.75"/>
  <cols>
    <col min="1" max="16384" width="9.140625" style="918"/>
  </cols>
  <sheetData>
    <row r="1" spans="1:8">
      <c r="A1" s="918" t="s">
        <v>1342</v>
      </c>
    </row>
    <row r="2" spans="1:8">
      <c r="A2" s="1" t="s">
        <v>326</v>
      </c>
      <c r="B2" s="226" t="s">
        <v>1372</v>
      </c>
      <c r="H2" s="226" t="s">
        <v>1372</v>
      </c>
    </row>
    <row r="4" spans="1:8">
      <c r="B4" s="925" t="s">
        <v>1212</v>
      </c>
      <c r="C4" s="973" t="s">
        <v>927</v>
      </c>
      <c r="D4" s="973" t="s">
        <v>929</v>
      </c>
      <c r="E4" s="971" t="s">
        <v>928</v>
      </c>
      <c r="F4" s="973" t="s">
        <v>7</v>
      </c>
    </row>
    <row r="5" spans="1:8">
      <c r="B5" s="1284">
        <v>39083</v>
      </c>
      <c r="C5" s="920">
        <v>4.7572910000000004</v>
      </c>
      <c r="D5" s="920">
        <v>1.6972389999999999</v>
      </c>
      <c r="E5" s="920">
        <v>4.0826089999999997</v>
      </c>
      <c r="F5" s="920">
        <v>4.0199569999999998</v>
      </c>
    </row>
    <row r="6" spans="1:8">
      <c r="B6" s="1284">
        <v>39114</v>
      </c>
      <c r="C6" s="920">
        <v>4.7226900000000001</v>
      </c>
      <c r="D6" s="920">
        <v>1.6985950000000001</v>
      </c>
      <c r="E6" s="920">
        <v>4.1094999999999997</v>
      </c>
      <c r="F6" s="920">
        <v>4.0470600000000001</v>
      </c>
    </row>
    <row r="7" spans="1:8">
      <c r="B7" s="1284">
        <v>39142</v>
      </c>
      <c r="C7" s="920">
        <v>4.561077</v>
      </c>
      <c r="D7" s="920">
        <v>1.616914</v>
      </c>
      <c r="E7" s="920">
        <v>4.0104550000000003</v>
      </c>
      <c r="F7" s="920">
        <v>3.9464450000000002</v>
      </c>
    </row>
    <row r="8" spans="1:8">
      <c r="B8" s="1284">
        <v>39173</v>
      </c>
      <c r="C8" s="920">
        <v>4.6896899999999997</v>
      </c>
      <c r="D8" s="920">
        <v>1.668024</v>
      </c>
      <c r="E8" s="920">
        <v>4.2138099999999996</v>
      </c>
      <c r="F8" s="920">
        <v>4.151624</v>
      </c>
    </row>
    <row r="9" spans="1:8">
      <c r="B9" s="1284">
        <v>39203</v>
      </c>
      <c r="C9" s="920">
        <v>4.7489039999999996</v>
      </c>
      <c r="D9" s="920">
        <v>1.668452</v>
      </c>
      <c r="E9" s="920">
        <v>4.3434780000000002</v>
      </c>
      <c r="F9" s="920">
        <v>4.284491</v>
      </c>
    </row>
    <row r="10" spans="1:8">
      <c r="B10" s="1284">
        <v>39234</v>
      </c>
      <c r="C10" s="920">
        <v>5.0970519999999997</v>
      </c>
      <c r="D10" s="920">
        <v>1.880171</v>
      </c>
      <c r="E10" s="920">
        <v>4.6323809999999996</v>
      </c>
      <c r="F10" s="920">
        <v>4.5769950000000001</v>
      </c>
    </row>
    <row r="11" spans="1:8">
      <c r="B11" s="1284">
        <v>39264</v>
      </c>
      <c r="C11" s="920">
        <v>4.9984770000000003</v>
      </c>
      <c r="D11" s="920">
        <v>1.885032</v>
      </c>
      <c r="E11" s="920">
        <v>4.592727</v>
      </c>
      <c r="F11" s="920">
        <v>4.5126179999999998</v>
      </c>
    </row>
    <row r="12" spans="1:8">
      <c r="B12" s="1284">
        <v>39295</v>
      </c>
      <c r="C12" s="920">
        <v>4.6687560000000001</v>
      </c>
      <c r="D12" s="920">
        <v>1.668439</v>
      </c>
      <c r="E12" s="920">
        <v>4.4004349999999999</v>
      </c>
      <c r="F12" s="920">
        <v>4.3002479999999998</v>
      </c>
    </row>
    <row r="13" spans="1:8">
      <c r="B13" s="1284">
        <v>39326</v>
      </c>
      <c r="C13" s="920">
        <v>4.5112909999999999</v>
      </c>
      <c r="D13" s="920">
        <v>1.6092299999999999</v>
      </c>
      <c r="E13" s="920">
        <v>4.3499999999999996</v>
      </c>
      <c r="F13" s="920">
        <v>4.2390249999999998</v>
      </c>
    </row>
    <row r="14" spans="1:8">
      <c r="B14" s="1284">
        <v>39356</v>
      </c>
      <c r="C14" s="920">
        <v>4.5190000000000001</v>
      </c>
      <c r="D14" s="920">
        <v>1.656361</v>
      </c>
      <c r="E14" s="920">
        <v>4.3839129999999997</v>
      </c>
      <c r="F14" s="920">
        <v>4.2898569999999996</v>
      </c>
    </row>
    <row r="15" spans="1:8">
      <c r="B15" s="1284">
        <v>39387</v>
      </c>
      <c r="C15" s="920">
        <v>4.1417729999999997</v>
      </c>
      <c r="D15" s="920">
        <v>1.5143089999999999</v>
      </c>
      <c r="E15" s="920">
        <v>4.2159089999999999</v>
      </c>
      <c r="F15" s="920">
        <v>4.0953999999999997</v>
      </c>
    </row>
    <row r="16" spans="1:8">
      <c r="B16" s="1284">
        <v>39417</v>
      </c>
      <c r="C16" s="920">
        <v>4.0983340000000004</v>
      </c>
      <c r="D16" s="920">
        <v>1.5253669999999999</v>
      </c>
      <c r="E16" s="920">
        <v>4.3585710000000004</v>
      </c>
      <c r="F16" s="920">
        <v>4.265676</v>
      </c>
    </row>
    <row r="17" spans="2:8">
      <c r="B17" s="1284">
        <v>39448</v>
      </c>
      <c r="C17" s="920">
        <v>3.727087</v>
      </c>
      <c r="D17" s="920">
        <v>1.430909</v>
      </c>
      <c r="E17" s="920">
        <v>4.1560870000000003</v>
      </c>
      <c r="F17" s="920">
        <v>4.0442520000000002</v>
      </c>
    </row>
    <row r="18" spans="2:8">
      <c r="B18" s="1284">
        <v>39479</v>
      </c>
      <c r="C18" s="920">
        <v>3.7297229999999999</v>
      </c>
      <c r="D18" s="920">
        <v>1.442814</v>
      </c>
      <c r="E18" s="920">
        <v>4.0690480000000004</v>
      </c>
      <c r="F18" s="920">
        <v>3.957471</v>
      </c>
    </row>
    <row r="19" spans="2:8">
      <c r="B19" s="1284">
        <v>39508</v>
      </c>
      <c r="C19" s="920">
        <v>3.4835569999999998</v>
      </c>
      <c r="D19" s="920">
        <v>1.3058430000000001</v>
      </c>
      <c r="E19" s="920">
        <v>3.9995240000000001</v>
      </c>
      <c r="F19" s="920">
        <v>3.8025899999999999</v>
      </c>
    </row>
    <row r="20" spans="2:8">
      <c r="B20" s="1284">
        <v>39539</v>
      </c>
      <c r="C20" s="920">
        <v>3.6511680000000002</v>
      </c>
      <c r="D20" s="920">
        <v>1.4115</v>
      </c>
      <c r="E20" s="920">
        <v>4.22</v>
      </c>
      <c r="F20" s="920">
        <v>4.0506820000000001</v>
      </c>
      <c r="H20" s="230" t="s">
        <v>947</v>
      </c>
    </row>
    <row r="21" spans="2:8">
      <c r="B21" s="1284">
        <v>39569</v>
      </c>
      <c r="C21" s="920">
        <v>3.8707370000000001</v>
      </c>
      <c r="D21" s="920">
        <v>1.661068</v>
      </c>
      <c r="E21" s="920">
        <v>4.3586359999999997</v>
      </c>
      <c r="F21" s="920">
        <v>4.2026089999999998</v>
      </c>
    </row>
    <row r="22" spans="2:8">
      <c r="B22" s="1284">
        <v>39600</v>
      </c>
      <c r="C22" s="920">
        <v>4.0822479999999999</v>
      </c>
      <c r="D22" s="920">
        <v>1.754148</v>
      </c>
      <c r="E22" s="920">
        <v>4.7280949999999997</v>
      </c>
      <c r="F22" s="920">
        <v>4.5257139999999998</v>
      </c>
      <c r="H22" s="930" t="s">
        <v>1270</v>
      </c>
    </row>
    <row r="23" spans="2:8">
      <c r="B23" s="1284">
        <v>39630</v>
      </c>
      <c r="C23" s="920">
        <v>3.9815909999999999</v>
      </c>
      <c r="D23" s="920">
        <v>1.605917</v>
      </c>
      <c r="E23" s="920">
        <v>4.7065219999999997</v>
      </c>
      <c r="F23" s="920">
        <v>4.4987830000000004</v>
      </c>
    </row>
    <row r="24" spans="2:8">
      <c r="B24" s="1284">
        <v>39661</v>
      </c>
      <c r="C24" s="920">
        <v>3.8787569999999998</v>
      </c>
      <c r="D24" s="920">
        <v>1.4593480000000001</v>
      </c>
      <c r="E24" s="920">
        <v>4.4480950000000004</v>
      </c>
      <c r="F24" s="920">
        <v>4.2135860000000003</v>
      </c>
    </row>
    <row r="25" spans="2:8">
      <c r="B25" s="1284">
        <v>39692</v>
      </c>
      <c r="C25" s="920">
        <v>3.6776819999999999</v>
      </c>
      <c r="D25" s="920">
        <v>1.4866950000000001</v>
      </c>
      <c r="E25" s="920">
        <v>4.3954550000000001</v>
      </c>
      <c r="F25" s="920">
        <v>4.1012269999999997</v>
      </c>
    </row>
    <row r="26" spans="2:8">
      <c r="B26" s="1284">
        <v>39722</v>
      </c>
      <c r="C26" s="920">
        <v>3.7788040000000001</v>
      </c>
      <c r="D26" s="920">
        <v>1.5027349999999999</v>
      </c>
      <c r="E26" s="920">
        <v>4.255217</v>
      </c>
      <c r="F26" s="920">
        <v>3.894374</v>
      </c>
    </row>
    <row r="27" spans="2:8">
      <c r="B27" s="1284">
        <v>39753</v>
      </c>
      <c r="C27" s="920">
        <v>3.49316</v>
      </c>
      <c r="D27" s="920">
        <v>1.46065</v>
      </c>
      <c r="E27" s="920">
        <v>3.9815</v>
      </c>
      <c r="F27" s="920">
        <v>3.5419550000000002</v>
      </c>
    </row>
    <row r="28" spans="2:8">
      <c r="B28" s="1284">
        <v>39783</v>
      </c>
      <c r="C28" s="920">
        <v>2.4003220000000001</v>
      </c>
      <c r="D28" s="920">
        <v>1.307483</v>
      </c>
      <c r="E28" s="920">
        <v>3.6013039999999998</v>
      </c>
      <c r="F28" s="920">
        <v>3.0385260000000001</v>
      </c>
    </row>
    <row r="29" spans="2:8">
      <c r="B29" s="1284">
        <v>39814</v>
      </c>
      <c r="C29" s="920">
        <v>2.4642819999999999</v>
      </c>
      <c r="D29" s="920">
        <v>1.2439910000000001</v>
      </c>
      <c r="E29" s="920">
        <v>3.7190910000000001</v>
      </c>
      <c r="F29" s="920">
        <v>3.0824859999999998</v>
      </c>
    </row>
    <row r="30" spans="2:8">
      <c r="B30" s="1284">
        <v>39845</v>
      </c>
      <c r="C30" s="920">
        <v>2.8498399999999999</v>
      </c>
      <c r="D30" s="920">
        <v>1.288565</v>
      </c>
      <c r="E30" s="920">
        <v>3.7589999999999999</v>
      </c>
      <c r="F30" s="920">
        <v>3.1510899999999999</v>
      </c>
    </row>
    <row r="31" spans="2:8">
      <c r="B31" s="1284">
        <v>39873</v>
      </c>
      <c r="C31" s="920">
        <v>2.8085680000000002</v>
      </c>
      <c r="D31" s="920">
        <v>1.2961590000000001</v>
      </c>
      <c r="E31" s="920">
        <v>3.6913640000000001</v>
      </c>
      <c r="F31" s="920">
        <v>3.0573769999999998</v>
      </c>
    </row>
    <row r="32" spans="2:8">
      <c r="B32" s="1284">
        <v>39904</v>
      </c>
      <c r="C32" s="920">
        <v>2.900455</v>
      </c>
      <c r="D32" s="920">
        <v>1.424682</v>
      </c>
      <c r="E32" s="920">
        <v>3.7404549999999999</v>
      </c>
      <c r="F32" s="920">
        <v>3.1835909999999998</v>
      </c>
    </row>
    <row r="33" spans="2:6">
      <c r="B33" s="1284">
        <v>39934</v>
      </c>
      <c r="C33" s="920">
        <v>3.2900900000000002</v>
      </c>
      <c r="D33" s="920">
        <v>1.4293480000000001</v>
      </c>
      <c r="E33" s="920">
        <v>3.842857</v>
      </c>
      <c r="F33" s="920">
        <v>3.3919709999999998</v>
      </c>
    </row>
    <row r="34" spans="2:6">
      <c r="B34" s="1284">
        <v>39965</v>
      </c>
      <c r="C34" s="920">
        <v>3.7054990000000001</v>
      </c>
      <c r="D34" s="920">
        <v>1.4545459999999999</v>
      </c>
      <c r="E34" s="920">
        <v>3.986818</v>
      </c>
      <c r="F34" s="920">
        <v>3.5410270000000001</v>
      </c>
    </row>
    <row r="35" spans="2:6">
      <c r="B35" s="1284">
        <v>39995</v>
      </c>
      <c r="C35" s="920">
        <v>3.533852</v>
      </c>
      <c r="D35" s="920">
        <v>1.344865</v>
      </c>
      <c r="E35" s="920">
        <v>3.7686959999999998</v>
      </c>
      <c r="F35" s="920">
        <v>3.3610910000000001</v>
      </c>
    </row>
    <row r="36" spans="2:6">
      <c r="B36" s="1284">
        <v>40026</v>
      </c>
      <c r="C36" s="920">
        <v>3.5787849999999999</v>
      </c>
      <c r="D36" s="920">
        <v>1.3745289999999999</v>
      </c>
      <c r="E36" s="920">
        <v>3.657619</v>
      </c>
      <c r="F36" s="920">
        <v>3.3316759999999999</v>
      </c>
    </row>
    <row r="37" spans="2:6">
      <c r="B37" s="1284">
        <v>40057</v>
      </c>
      <c r="C37" s="920">
        <v>3.3923450000000002</v>
      </c>
      <c r="D37" s="920">
        <v>1.3155269999999999</v>
      </c>
      <c r="E37" s="920">
        <v>3.6349999999999998</v>
      </c>
      <c r="F37" s="920">
        <v>3.2879179999999999</v>
      </c>
    </row>
    <row r="38" spans="2:6">
      <c r="B38" s="1284">
        <v>40087</v>
      </c>
      <c r="C38" s="920">
        <v>3.3643730000000001</v>
      </c>
      <c r="D38" s="920">
        <v>1.319841</v>
      </c>
      <c r="E38" s="920">
        <v>3.5768179999999998</v>
      </c>
      <c r="F38" s="920">
        <v>3.2292000000000001</v>
      </c>
    </row>
    <row r="39" spans="2:6">
      <c r="B39" s="1284">
        <v>40118</v>
      </c>
      <c r="C39" s="920">
        <v>3.3884859999999999</v>
      </c>
      <c r="D39" s="920">
        <v>1.344176</v>
      </c>
      <c r="E39" s="920">
        <v>3.564762</v>
      </c>
      <c r="F39" s="920">
        <v>3.2414429999999999</v>
      </c>
    </row>
    <row r="40" spans="2:6">
      <c r="B40" s="1284">
        <v>40148</v>
      </c>
      <c r="C40" s="920">
        <v>3.591717</v>
      </c>
      <c r="D40" s="920">
        <v>1.2575609999999999</v>
      </c>
      <c r="E40" s="920">
        <v>3.5291299999999999</v>
      </c>
      <c r="F40" s="920">
        <v>3.2186780000000002</v>
      </c>
    </row>
    <row r="41" spans="2:6">
      <c r="B41" s="1284">
        <v>40179</v>
      </c>
      <c r="C41" s="920">
        <v>3.7176330000000002</v>
      </c>
      <c r="D41" s="920">
        <v>1.321143</v>
      </c>
      <c r="E41" s="920">
        <v>3.5938099999999999</v>
      </c>
      <c r="F41" s="920">
        <v>3.2861379999999998</v>
      </c>
    </row>
    <row r="42" spans="2:6">
      <c r="B42" s="1284">
        <v>40210</v>
      </c>
      <c r="C42" s="920">
        <v>3.6797300000000002</v>
      </c>
      <c r="D42" s="920">
        <v>1.3265</v>
      </c>
      <c r="E42" s="920">
        <v>3.5225</v>
      </c>
      <c r="F42" s="920">
        <v>3.186785</v>
      </c>
    </row>
    <row r="43" spans="2:6">
      <c r="B43" s="1284">
        <v>40238</v>
      </c>
      <c r="C43" s="920">
        <v>3.7209479999999999</v>
      </c>
      <c r="D43" s="920">
        <v>1.3389390000000001</v>
      </c>
      <c r="E43" s="920">
        <v>3.4891299999999998</v>
      </c>
      <c r="F43" s="920">
        <v>3.1245910000000001</v>
      </c>
    </row>
    <row r="44" spans="2:6">
      <c r="B44" s="1284">
        <v>40269</v>
      </c>
      <c r="C44" s="920">
        <v>3.8201179999999999</v>
      </c>
      <c r="D44" s="920">
        <v>1.3431040000000001</v>
      </c>
      <c r="E44" s="920">
        <v>3.4790909999999999</v>
      </c>
      <c r="F44" s="920">
        <v>3.0810499999999998</v>
      </c>
    </row>
    <row r="45" spans="2:6">
      <c r="B45" s="1284">
        <v>40299</v>
      </c>
      <c r="C45" s="920">
        <v>3.4003950000000001</v>
      </c>
      <c r="D45" s="920">
        <v>1.271028</v>
      </c>
      <c r="E45" s="920">
        <v>3.3004760000000002</v>
      </c>
      <c r="F45" s="920">
        <v>2.7490480000000002</v>
      </c>
    </row>
    <row r="46" spans="2:6">
      <c r="B46" s="1284">
        <v>40330</v>
      </c>
      <c r="C46" s="920">
        <v>3.18825</v>
      </c>
      <c r="D46" s="920">
        <v>1.1987000000000001</v>
      </c>
      <c r="E46" s="920">
        <v>3.3360970000000001</v>
      </c>
      <c r="F46" s="920">
        <v>2.6270950000000002</v>
      </c>
    </row>
    <row r="47" spans="2:6">
      <c r="B47" s="1284">
        <v>40360</v>
      </c>
      <c r="C47" s="920">
        <v>2.9847730000000001</v>
      </c>
      <c r="D47" s="920">
        <v>1.094536</v>
      </c>
      <c r="E47" s="920">
        <v>3.2734190000000001</v>
      </c>
      <c r="F47" s="920">
        <v>2.6451820000000001</v>
      </c>
    </row>
    <row r="48" spans="2:6">
      <c r="B48" s="1284">
        <v>40391</v>
      </c>
      <c r="C48" s="920">
        <v>2.680936</v>
      </c>
      <c r="D48" s="920">
        <v>0.97824560000000005</v>
      </c>
      <c r="E48" s="920">
        <v>3.0008170000000001</v>
      </c>
      <c r="F48" s="920">
        <v>2.3584450000000001</v>
      </c>
    </row>
    <row r="49" spans="2:6">
      <c r="B49" s="1284">
        <v>40422</v>
      </c>
      <c r="C49" s="920">
        <v>2.638023</v>
      </c>
      <c r="D49" s="920">
        <v>1.053636</v>
      </c>
      <c r="E49" s="920">
        <v>3.0259320000000001</v>
      </c>
      <c r="F49" s="920">
        <v>2.3328410000000002</v>
      </c>
    </row>
    <row r="50" spans="2:6">
      <c r="B50" s="1284">
        <v>40452</v>
      </c>
      <c r="C50" s="920">
        <v>2.5088620000000001</v>
      </c>
      <c r="D50" s="920">
        <v>0.88757620000000004</v>
      </c>
      <c r="E50" s="920">
        <v>3.0345499999999999</v>
      </c>
      <c r="F50" s="920">
        <v>2.3697759999999999</v>
      </c>
    </row>
    <row r="51" spans="2:6">
      <c r="B51" s="1284">
        <v>40483</v>
      </c>
      <c r="C51" s="920">
        <v>2.5932599999999999</v>
      </c>
      <c r="D51" s="920">
        <v>0.95035000000000003</v>
      </c>
      <c r="E51" s="920">
        <v>3.1943920000000001</v>
      </c>
      <c r="F51" s="920">
        <v>2.4338700000000002</v>
      </c>
    </row>
    <row r="52" spans="2:6">
      <c r="B52" s="919"/>
    </row>
    <row r="53" spans="2:6">
      <c r="B53" s="50"/>
    </row>
    <row r="54" spans="2:6">
      <c r="B54" s="919"/>
    </row>
  </sheetData>
  <phoneticPr fontId="38" type="noConversion"/>
  <hyperlinks>
    <hyperlink ref="H22" location="Contents!B15" display="to contents"/>
  </hyperlinks>
  <pageMargins left="0.75" right="0.75" top="1" bottom="1" header="0.5" footer="0.5"/>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3"/>
  <dimension ref="A2:D30"/>
  <sheetViews>
    <sheetView workbookViewId="0">
      <selection activeCell="B30" sqref="B30"/>
    </sheetView>
  </sheetViews>
  <sheetFormatPr defaultRowHeight="12.75"/>
  <cols>
    <col min="1" max="1" width="9.140625" style="50"/>
    <col min="2" max="2" width="18.7109375" style="50" customWidth="1"/>
    <col min="3" max="3" width="15.7109375" style="50" customWidth="1"/>
    <col min="4" max="4" width="16.140625" style="50" customWidth="1"/>
    <col min="5" max="5" width="12.28515625" style="50" customWidth="1"/>
    <col min="6" max="16384" width="9.140625" style="50"/>
  </cols>
  <sheetData>
    <row r="2" spans="1:4">
      <c r="A2" s="50" t="s">
        <v>326</v>
      </c>
      <c r="B2" s="1441" t="s">
        <v>643</v>
      </c>
      <c r="C2" s="1442"/>
      <c r="D2" s="1443"/>
    </row>
    <row r="4" spans="1:4">
      <c r="D4" s="303" t="s">
        <v>240</v>
      </c>
    </row>
    <row r="5" spans="1:4">
      <c r="B5" s="227"/>
      <c r="C5" s="286">
        <v>40087</v>
      </c>
      <c r="D5" s="286">
        <v>40452</v>
      </c>
    </row>
    <row r="6" spans="1:4">
      <c r="B6" s="264" t="s">
        <v>245</v>
      </c>
      <c r="C6" s="732">
        <v>189865167</v>
      </c>
      <c r="D6" s="732">
        <v>137023581</v>
      </c>
    </row>
    <row r="7" spans="1:4">
      <c r="B7" s="264" t="s">
        <v>246</v>
      </c>
      <c r="C7" s="732">
        <v>20127091</v>
      </c>
      <c r="D7" s="732">
        <v>44023639</v>
      </c>
    </row>
    <row r="8" spans="1:4">
      <c r="B8" s="264" t="s">
        <v>247</v>
      </c>
      <c r="C8" s="732">
        <v>12534894</v>
      </c>
      <c r="D8" s="732">
        <v>22393049</v>
      </c>
    </row>
    <row r="9" spans="1:4">
      <c r="B9" s="733" t="s">
        <v>1183</v>
      </c>
      <c r="C9" s="734">
        <v>222527152</v>
      </c>
      <c r="D9" s="734">
        <v>203440269</v>
      </c>
    </row>
    <row r="11" spans="1:4" ht="12.75" customHeight="1">
      <c r="B11" s="1441" t="s">
        <v>643</v>
      </c>
      <c r="C11" s="1442"/>
      <c r="D11" s="1443"/>
    </row>
    <row r="28" spans="2:2">
      <c r="B28" s="269" t="s">
        <v>342</v>
      </c>
    </row>
    <row r="30" spans="2:2">
      <c r="B30" s="930" t="s">
        <v>1270</v>
      </c>
    </row>
  </sheetData>
  <mergeCells count="2">
    <mergeCell ref="B2:D2"/>
    <mergeCell ref="B11:D11"/>
  </mergeCells>
  <phoneticPr fontId="38" type="noConversion"/>
  <hyperlinks>
    <hyperlink ref="B30" location="Contents!B154" display="to contents"/>
  </hyperlinks>
  <pageMargins left="0.75" right="0.75" top="1" bottom="1" header="0.5" footer="0.5"/>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4"/>
  <dimension ref="A1:L30"/>
  <sheetViews>
    <sheetView workbookViewId="0">
      <selection activeCell="B30" sqref="B30"/>
    </sheetView>
  </sheetViews>
  <sheetFormatPr defaultRowHeight="12.75"/>
  <cols>
    <col min="1" max="1" width="9.140625" style="50"/>
    <col min="2" max="2" width="26.28515625" style="50" customWidth="1"/>
    <col min="3" max="3" width="10.42578125" style="50" customWidth="1"/>
    <col min="4" max="4" width="11.140625" style="50" customWidth="1"/>
    <col min="5" max="5" width="10.7109375" style="50" customWidth="1"/>
    <col min="6" max="6" width="10.42578125" style="50" customWidth="1"/>
    <col min="7" max="7" width="11" style="50" customWidth="1"/>
    <col min="8" max="8" width="11.85546875" style="50" customWidth="1"/>
    <col min="9" max="10" width="10.7109375" style="50" customWidth="1"/>
    <col min="11" max="11" width="10.42578125" style="50" customWidth="1"/>
    <col min="12" max="12" width="12.140625" style="50" customWidth="1"/>
    <col min="13" max="13" width="11.140625" style="50" customWidth="1"/>
    <col min="14" max="14" width="10.42578125" style="50" customWidth="1"/>
    <col min="15" max="15" width="11" style="50" customWidth="1"/>
    <col min="16" max="16" width="11.5703125" style="50" customWidth="1"/>
    <col min="17" max="16384" width="9.140625" style="50"/>
  </cols>
  <sheetData>
    <row r="1" spans="1:12">
      <c r="B1" s="19"/>
      <c r="K1" s="735"/>
      <c r="L1" s="736"/>
    </row>
    <row r="2" spans="1:12">
      <c r="A2" s="50" t="s">
        <v>326</v>
      </c>
      <c r="B2" s="18" t="s">
        <v>644</v>
      </c>
      <c r="D2" s="19"/>
      <c r="E2" s="19"/>
      <c r="F2" s="19"/>
      <c r="G2" s="19"/>
      <c r="H2" s="19"/>
      <c r="I2" s="19"/>
      <c r="J2" s="19"/>
      <c r="K2" s="19"/>
      <c r="L2" s="19"/>
    </row>
    <row r="3" spans="1:12" ht="13.5" thickBot="1">
      <c r="B3" s="19"/>
      <c r="C3" s="19"/>
      <c r="D3" s="19"/>
      <c r="E3" s="19"/>
      <c r="F3" s="19"/>
      <c r="G3" s="19"/>
      <c r="H3" s="19"/>
      <c r="I3" s="19"/>
      <c r="J3" s="19"/>
      <c r="K3" s="19"/>
      <c r="L3" s="19"/>
    </row>
    <row r="4" spans="1:12">
      <c r="B4" s="1259" t="s">
        <v>248</v>
      </c>
      <c r="C4" s="737" t="s">
        <v>979</v>
      </c>
      <c r="D4" s="737" t="s">
        <v>993</v>
      </c>
      <c r="E4" s="737" t="s">
        <v>994</v>
      </c>
      <c r="F4" s="737" t="s">
        <v>995</v>
      </c>
      <c r="G4" s="737" t="s">
        <v>980</v>
      </c>
      <c r="H4" s="737" t="s">
        <v>981</v>
      </c>
      <c r="I4" s="737" t="s">
        <v>982</v>
      </c>
      <c r="J4" s="738" t="s">
        <v>983</v>
      </c>
      <c r="K4" s="19"/>
      <c r="L4" s="19"/>
    </row>
    <row r="5" spans="1:12">
      <c r="B5" s="739" t="s">
        <v>316</v>
      </c>
      <c r="C5" s="740">
        <v>4.7149653303887935E-2</v>
      </c>
      <c r="D5" s="740">
        <v>-7.4588606703370225E-2</v>
      </c>
      <c r="E5" s="740">
        <v>-3.1300197766942012E-2</v>
      </c>
      <c r="F5" s="740">
        <v>-1.863610469620848E-2</v>
      </c>
      <c r="G5" s="740">
        <v>-4.8484823410591016E-2</v>
      </c>
      <c r="H5" s="740">
        <v>1.8808983950390996E-2</v>
      </c>
      <c r="I5" s="740">
        <v>-2.7982140954155542E-2</v>
      </c>
      <c r="J5" s="741">
        <v>-2.0953262218749831E-2</v>
      </c>
      <c r="K5" s="19"/>
      <c r="L5" s="19"/>
    </row>
    <row r="6" spans="1:12" ht="13.5" thickBot="1">
      <c r="B6" s="742" t="s">
        <v>315</v>
      </c>
      <c r="C6" s="743">
        <v>4.0489261742996739E-2</v>
      </c>
      <c r="D6" s="743">
        <v>-3.1416900799079113E-2</v>
      </c>
      <c r="E6" s="743">
        <v>-1.1019234945272943E-2</v>
      </c>
      <c r="F6" s="743">
        <v>-6.5717171736762621E-3</v>
      </c>
      <c r="G6" s="743">
        <v>-1.52746869463408E-2</v>
      </c>
      <c r="H6" s="743">
        <v>6.728432477440806E-3</v>
      </c>
      <c r="I6" s="743">
        <v>-9.6201770649595869E-3</v>
      </c>
      <c r="J6" s="744">
        <v>-8.2835950034634582E-3</v>
      </c>
    </row>
    <row r="9" spans="1:12">
      <c r="B9" s="18" t="s">
        <v>644</v>
      </c>
      <c r="D9" s="19"/>
      <c r="E9" s="19"/>
      <c r="F9" s="19"/>
    </row>
    <row r="28" spans="2:2">
      <c r="B28" s="269" t="s">
        <v>342</v>
      </c>
    </row>
    <row r="30" spans="2:2">
      <c r="B30" s="930" t="s">
        <v>1270</v>
      </c>
    </row>
  </sheetData>
  <phoneticPr fontId="38" type="noConversion"/>
  <hyperlinks>
    <hyperlink ref="B30" location="Contents!B155" display="to contents"/>
  </hyperlinks>
  <pageMargins left="0.75" right="0.75" top="1" bottom="1" header="0.5" footer="0.5"/>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5"/>
  <dimension ref="A1:P25"/>
  <sheetViews>
    <sheetView workbookViewId="0">
      <selection activeCell="B25" sqref="B25"/>
    </sheetView>
  </sheetViews>
  <sheetFormatPr defaultColWidth="10.28515625" defaultRowHeight="12.75"/>
  <cols>
    <col min="1" max="16384" width="10.28515625" style="50"/>
  </cols>
  <sheetData>
    <row r="1" spans="1:16">
      <c r="P1" s="745" t="s">
        <v>307</v>
      </c>
    </row>
    <row r="2" spans="1:16">
      <c r="A2" s="50" t="s">
        <v>326</v>
      </c>
      <c r="B2" s="226" t="s">
        <v>645</v>
      </c>
    </row>
    <row r="4" spans="1:16">
      <c r="B4" s="227"/>
      <c r="C4" s="746" t="s">
        <v>976</v>
      </c>
      <c r="D4" s="746" t="s">
        <v>977</v>
      </c>
      <c r="E4" s="746" t="s">
        <v>978</v>
      </c>
      <c r="F4" s="746" t="s">
        <v>185</v>
      </c>
      <c r="G4" s="746" t="s">
        <v>991</v>
      </c>
      <c r="H4" s="746" t="s">
        <v>992</v>
      </c>
      <c r="I4" s="747" t="s">
        <v>979</v>
      </c>
      <c r="J4" s="747" t="s">
        <v>993</v>
      </c>
      <c r="K4" s="747" t="s">
        <v>994</v>
      </c>
      <c r="L4" s="747" t="s">
        <v>995</v>
      </c>
      <c r="M4" s="747" t="s">
        <v>980</v>
      </c>
      <c r="N4" s="747" t="s">
        <v>981</v>
      </c>
      <c r="O4" s="747" t="s">
        <v>982</v>
      </c>
      <c r="P4" s="747" t="s">
        <v>983</v>
      </c>
    </row>
    <row r="5" spans="1:16" ht="25.5">
      <c r="B5" s="733" t="s">
        <v>249</v>
      </c>
      <c r="C5" s="748">
        <v>1.87374707561202</v>
      </c>
      <c r="D5" s="748">
        <v>1.8139807475210969</v>
      </c>
      <c r="E5" s="748">
        <v>4.5517779105996885</v>
      </c>
      <c r="F5" s="748">
        <v>4.4816984378334208</v>
      </c>
      <c r="G5" s="748">
        <v>5.3988275182681136</v>
      </c>
      <c r="H5" s="748">
        <v>1.9558474615165682</v>
      </c>
      <c r="I5" s="748">
        <v>6.079111321433941</v>
      </c>
      <c r="J5" s="748">
        <v>0.72771969837671802</v>
      </c>
      <c r="K5" s="748">
        <v>0.54332898505309957</v>
      </c>
      <c r="L5" s="748">
        <v>0.54472033175347723</v>
      </c>
      <c r="M5" s="748">
        <v>0.4599405052967358</v>
      </c>
      <c r="N5" s="748">
        <v>0.55696401712343813</v>
      </c>
      <c r="O5" s="748">
        <v>0.52391874436808072</v>
      </c>
      <c r="P5" s="748">
        <v>0.6538131477888407</v>
      </c>
    </row>
    <row r="8" spans="1:16">
      <c r="B8" s="226" t="s">
        <v>645</v>
      </c>
    </row>
    <row r="23" spans="2:2">
      <c r="B23" s="269" t="s">
        <v>342</v>
      </c>
    </row>
    <row r="25" spans="2:2">
      <c r="B25" s="930" t="s">
        <v>1270</v>
      </c>
    </row>
  </sheetData>
  <phoneticPr fontId="38" type="noConversion"/>
  <hyperlinks>
    <hyperlink ref="B25" location="Contents!B156" display="to contents"/>
  </hyperlinks>
  <pageMargins left="0.75" right="0.75" top="1" bottom="1" header="0.5" footer="0.5"/>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6"/>
  <dimension ref="A2:M31"/>
  <sheetViews>
    <sheetView topLeftCell="A4" workbookViewId="0">
      <selection activeCell="B31" sqref="B31"/>
    </sheetView>
  </sheetViews>
  <sheetFormatPr defaultRowHeight="12.75"/>
  <cols>
    <col min="1" max="1" width="9.140625" style="50"/>
    <col min="2" max="2" width="23.85546875" style="50" customWidth="1"/>
    <col min="3" max="3" width="12.5703125" style="50" customWidth="1"/>
    <col min="4" max="4" width="13.140625" style="50" customWidth="1"/>
    <col min="5" max="5" width="13.7109375" style="50" customWidth="1"/>
    <col min="6" max="6" width="11.42578125" style="50" customWidth="1"/>
    <col min="7" max="7" width="11.7109375" style="50" customWidth="1"/>
    <col min="8" max="8" width="13.28515625" style="50" customWidth="1"/>
    <col min="9" max="9" width="12" style="50" customWidth="1"/>
    <col min="10" max="10" width="10.7109375" style="50" customWidth="1"/>
    <col min="11" max="11" width="11.42578125" style="50" customWidth="1"/>
    <col min="12" max="12" width="11.7109375" style="50" customWidth="1"/>
    <col min="13" max="13" width="12.5703125" style="50" customWidth="1"/>
    <col min="14" max="16384" width="9.140625" style="50"/>
  </cols>
  <sheetData>
    <row r="2" spans="1:13" ht="12.75" customHeight="1">
      <c r="A2" s="50" t="s">
        <v>326</v>
      </c>
      <c r="B2" s="1444" t="s">
        <v>646</v>
      </c>
      <c r="C2" s="1445"/>
      <c r="D2" s="1445"/>
      <c r="E2" s="1445"/>
      <c r="F2" s="1445"/>
      <c r="G2" s="1445"/>
      <c r="H2" s="1445"/>
      <c r="I2" s="289"/>
    </row>
    <row r="3" spans="1:13">
      <c r="C3" s="289"/>
      <c r="D3" s="289"/>
      <c r="E3" s="289"/>
      <c r="F3" s="289"/>
      <c r="G3" s="289"/>
      <c r="I3" s="289"/>
      <c r="M3" s="726" t="s">
        <v>975</v>
      </c>
    </row>
    <row r="4" spans="1:13">
      <c r="B4" s="227"/>
      <c r="C4" s="721" t="s">
        <v>976</v>
      </c>
      <c r="D4" s="721" t="s">
        <v>977</v>
      </c>
      <c r="E4" s="747" t="s">
        <v>978</v>
      </c>
      <c r="F4" s="747" t="s">
        <v>979</v>
      </c>
      <c r="G4" s="747" t="s">
        <v>993</v>
      </c>
      <c r="H4" s="747" t="s">
        <v>994</v>
      </c>
      <c r="I4" s="747" t="s">
        <v>995</v>
      </c>
      <c r="J4" s="747" t="s">
        <v>980</v>
      </c>
      <c r="K4" s="747" t="s">
        <v>981</v>
      </c>
      <c r="L4" s="747" t="s">
        <v>982</v>
      </c>
      <c r="M4" s="747" t="s">
        <v>983</v>
      </c>
    </row>
    <row r="5" spans="1:13">
      <c r="B5" s="264" t="s">
        <v>250</v>
      </c>
      <c r="C5" s="749">
        <v>75.346254000000002</v>
      </c>
      <c r="D5" s="749">
        <v>126.554328</v>
      </c>
      <c r="E5" s="749">
        <v>216.13512499999999</v>
      </c>
      <c r="F5" s="749">
        <v>214.57782499999999</v>
      </c>
      <c r="G5" s="749">
        <v>102.24359800000001</v>
      </c>
      <c r="H5" s="749">
        <v>90.543131000000002</v>
      </c>
      <c r="I5" s="749">
        <v>86.123118000000005</v>
      </c>
      <c r="J5" s="749">
        <v>80.280483000000004</v>
      </c>
      <c r="K5" s="749">
        <v>78.173344999999998</v>
      </c>
      <c r="L5" s="749">
        <v>121.20461299999999</v>
      </c>
      <c r="M5" s="749">
        <v>122.183408</v>
      </c>
    </row>
    <row r="6" spans="1:13">
      <c r="B6" s="264" t="s">
        <v>251</v>
      </c>
      <c r="C6" s="749">
        <v>62.053899000000001</v>
      </c>
      <c r="D6" s="749">
        <v>98.836708999999999</v>
      </c>
      <c r="E6" s="749">
        <v>171.56764999999999</v>
      </c>
      <c r="F6" s="749">
        <v>162.37736200000001</v>
      </c>
      <c r="G6" s="749">
        <v>77.938503999999995</v>
      </c>
      <c r="H6" s="749">
        <v>67.214296000000004</v>
      </c>
      <c r="I6" s="749">
        <v>67.732174000000001</v>
      </c>
      <c r="J6" s="749">
        <v>61.660367999999998</v>
      </c>
      <c r="K6" s="749">
        <v>59.570481999999998</v>
      </c>
      <c r="L6" s="749">
        <v>87.725098000000003</v>
      </c>
      <c r="M6" s="749">
        <v>89.254090000000005</v>
      </c>
    </row>
    <row r="7" spans="1:13">
      <c r="B7" s="264" t="s">
        <v>252</v>
      </c>
      <c r="C7" s="749">
        <v>13.292355000000001</v>
      </c>
      <c r="D7" s="749">
        <v>27.717925000000001</v>
      </c>
      <c r="E7" s="749">
        <v>44.567475000000002</v>
      </c>
      <c r="F7" s="749">
        <v>52.200462999999999</v>
      </c>
      <c r="G7" s="749">
        <v>24.305094</v>
      </c>
      <c r="H7" s="749">
        <v>23.328835000000002</v>
      </c>
      <c r="I7" s="749">
        <v>18.390944000000001</v>
      </c>
      <c r="J7" s="749">
        <v>18.620114999999998</v>
      </c>
      <c r="K7" s="749">
        <v>18.602862999999999</v>
      </c>
      <c r="L7" s="749">
        <v>33.479514999999999</v>
      </c>
      <c r="M7" s="749">
        <v>32.929318000000002</v>
      </c>
    </row>
    <row r="8" spans="1:13" ht="25.5">
      <c r="B8" s="733" t="s">
        <v>253</v>
      </c>
      <c r="C8" s="750">
        <v>0.21420660448749562</v>
      </c>
      <c r="D8" s="750">
        <v>0.28044160191533696</v>
      </c>
      <c r="E8" s="750">
        <v>0.25976619135367307</v>
      </c>
      <c r="F8" s="750">
        <v>0.32147623509242623</v>
      </c>
      <c r="G8" s="750">
        <v>0.31184963468120974</v>
      </c>
      <c r="H8" s="750">
        <v>0.34708144529253121</v>
      </c>
      <c r="I8" s="750">
        <v>0.27152448997133921</v>
      </c>
      <c r="J8" s="750">
        <v>0.30197865507387173</v>
      </c>
      <c r="K8" s="750">
        <v>0.31228323786267165</v>
      </c>
      <c r="L8" s="750">
        <v>0.3816412379499422</v>
      </c>
      <c r="M8" s="750">
        <v>0.36893903685534185</v>
      </c>
    </row>
    <row r="10" spans="1:13" ht="12.75" customHeight="1">
      <c r="B10" s="1444" t="s">
        <v>646</v>
      </c>
      <c r="C10" s="1442"/>
      <c r="D10" s="1442"/>
      <c r="E10" s="1442"/>
      <c r="F10" s="1442"/>
      <c r="G10" s="1442"/>
      <c r="H10" s="1442"/>
    </row>
    <row r="29" spans="2:2">
      <c r="B29" s="269" t="s">
        <v>342</v>
      </c>
    </row>
    <row r="31" spans="2:2">
      <c r="B31" s="930" t="s">
        <v>1270</v>
      </c>
    </row>
  </sheetData>
  <mergeCells count="2">
    <mergeCell ref="B2:H2"/>
    <mergeCell ref="B10:H10"/>
  </mergeCells>
  <phoneticPr fontId="38" type="noConversion"/>
  <hyperlinks>
    <hyperlink ref="B31" location="Contents!B157" display="to contents"/>
  </hyperlinks>
  <pageMargins left="0.75" right="0.75" top="1" bottom="1" header="0.5" footer="0.5"/>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7"/>
  <dimension ref="A2:P63"/>
  <sheetViews>
    <sheetView workbookViewId="0">
      <selection activeCell="B27" sqref="B27"/>
    </sheetView>
  </sheetViews>
  <sheetFormatPr defaultRowHeight="12.75"/>
  <cols>
    <col min="1" max="1" width="9.140625" style="50"/>
    <col min="2" max="2" width="30.85546875" style="50" customWidth="1"/>
    <col min="3" max="3" width="13.140625" style="50" customWidth="1"/>
    <col min="4" max="4" width="10.85546875" style="50" bestFit="1" customWidth="1"/>
    <col min="5" max="5" width="13.7109375" style="50" customWidth="1"/>
    <col min="6" max="6" width="10.85546875" style="50" bestFit="1" customWidth="1"/>
    <col min="7" max="7" width="13" style="50" customWidth="1"/>
    <col min="8" max="10" width="11.5703125" style="50" customWidth="1"/>
    <col min="11" max="11" width="11.85546875" style="50" customWidth="1"/>
    <col min="12" max="12" width="12.5703125" style="50" customWidth="1"/>
    <col min="13" max="13" width="13.140625" style="50" customWidth="1"/>
    <col min="14" max="14" width="11.140625" style="50" customWidth="1"/>
    <col min="15" max="15" width="11" style="50" customWidth="1"/>
    <col min="16" max="16" width="9.140625" style="50"/>
    <col min="17" max="17" width="11.5703125" style="50" customWidth="1"/>
    <col min="18" max="18" width="10.7109375" style="50" customWidth="1"/>
    <col min="19" max="19" width="11.5703125" style="50" customWidth="1"/>
    <col min="20" max="20" width="11.42578125" style="50" customWidth="1"/>
    <col min="21" max="21" width="12.7109375" style="50" customWidth="1"/>
    <col min="22" max="22" width="9.140625" style="50"/>
    <col min="23" max="23" width="12.7109375" style="50" customWidth="1"/>
    <col min="24" max="24" width="10.5703125" style="50" customWidth="1"/>
    <col min="25" max="25" width="11.5703125" style="50" customWidth="1"/>
    <col min="26" max="16384" width="9.140625" style="50"/>
  </cols>
  <sheetData>
    <row r="2" spans="1:16" ht="12.75" customHeight="1">
      <c r="A2" s="50" t="s">
        <v>326</v>
      </c>
      <c r="B2" s="232" t="s">
        <v>647</v>
      </c>
      <c r="C2" s="725"/>
      <c r="D2" s="725"/>
      <c r="E2" s="725"/>
      <c r="F2" s="725"/>
      <c r="G2" s="725"/>
      <c r="H2" s="725"/>
      <c r="I2" s="725"/>
      <c r="J2" s="725"/>
      <c r="K2" s="725"/>
      <c r="L2" s="725"/>
      <c r="M2" s="725"/>
      <c r="N2" s="725"/>
      <c r="O2" s="725"/>
      <c r="P2" s="725"/>
    </row>
    <row r="3" spans="1:16">
      <c r="M3" s="50" t="s">
        <v>1016</v>
      </c>
    </row>
    <row r="4" spans="1:16">
      <c r="B4" s="751" t="s">
        <v>344</v>
      </c>
      <c r="C4" s="752" t="s">
        <v>976</v>
      </c>
      <c r="D4" s="752" t="s">
        <v>977</v>
      </c>
      <c r="E4" s="721" t="s">
        <v>978</v>
      </c>
      <c r="F4" s="721" t="s">
        <v>979</v>
      </c>
      <c r="G4" s="721" t="s">
        <v>993</v>
      </c>
      <c r="H4" s="721" t="s">
        <v>994</v>
      </c>
      <c r="I4" s="721" t="s">
        <v>995</v>
      </c>
      <c r="J4" s="747" t="s">
        <v>980</v>
      </c>
      <c r="K4" s="721" t="s">
        <v>981</v>
      </c>
      <c r="L4" s="721" t="s">
        <v>982</v>
      </c>
      <c r="M4" s="721" t="s">
        <v>983</v>
      </c>
    </row>
    <row r="5" spans="1:16">
      <c r="B5" s="751" t="s">
        <v>254</v>
      </c>
      <c r="C5" s="753">
        <v>68.328055000000006</v>
      </c>
      <c r="D5" s="753">
        <v>104.43286000000001</v>
      </c>
      <c r="E5" s="754">
        <v>180.37712400000001</v>
      </c>
      <c r="F5" s="754">
        <v>170.38484299999999</v>
      </c>
      <c r="G5" s="754">
        <v>92.510795999999999</v>
      </c>
      <c r="H5" s="754">
        <v>81.983866000000006</v>
      </c>
      <c r="I5" s="754">
        <v>75.429647000000003</v>
      </c>
      <c r="J5" s="755">
        <v>68.357060000000004</v>
      </c>
      <c r="K5" s="754">
        <v>64.039871000000005</v>
      </c>
      <c r="L5" s="754">
        <v>81.975155000000001</v>
      </c>
      <c r="M5" s="754">
        <v>80.254216999999997</v>
      </c>
    </row>
    <row r="6" spans="1:16">
      <c r="B6" s="756"/>
      <c r="C6" s="757"/>
      <c r="D6" s="282"/>
    </row>
    <row r="7" spans="1:16">
      <c r="B7" s="756"/>
      <c r="C7" s="757"/>
      <c r="D7" s="282"/>
    </row>
    <row r="8" spans="1:16">
      <c r="B8" s="232" t="s">
        <v>647</v>
      </c>
      <c r="C8" s="725"/>
      <c r="D8" s="282"/>
    </row>
    <row r="9" spans="1:16">
      <c r="B9" s="756"/>
      <c r="C9" s="758"/>
      <c r="D9" s="282"/>
    </row>
    <row r="10" spans="1:16">
      <c r="B10" s="756"/>
      <c r="C10" s="758"/>
      <c r="D10" s="282"/>
    </row>
    <row r="11" spans="1:16">
      <c r="B11" s="756"/>
      <c r="C11" s="757"/>
      <c r="D11" s="282"/>
    </row>
    <row r="12" spans="1:16">
      <c r="B12" s="756"/>
      <c r="C12" s="757"/>
      <c r="D12" s="282"/>
    </row>
    <row r="13" spans="1:16">
      <c r="B13" s="756"/>
      <c r="C13" s="757"/>
      <c r="D13" s="282"/>
    </row>
    <row r="14" spans="1:16">
      <c r="B14" s="756"/>
      <c r="C14" s="757"/>
      <c r="D14" s="282"/>
    </row>
    <row r="15" spans="1:16">
      <c r="B15" s="756"/>
      <c r="C15" s="757"/>
      <c r="D15" s="282"/>
    </row>
    <row r="16" spans="1:16">
      <c r="B16" s="756"/>
      <c r="C16" s="757"/>
      <c r="D16" s="282"/>
    </row>
    <row r="17" spans="2:4">
      <c r="B17" s="756"/>
      <c r="C17" s="757"/>
      <c r="D17" s="282"/>
    </row>
    <row r="18" spans="2:4">
      <c r="B18" s="756"/>
      <c r="C18" s="758"/>
      <c r="D18" s="282"/>
    </row>
    <row r="19" spans="2:4">
      <c r="B19" s="756"/>
      <c r="C19" s="758"/>
      <c r="D19" s="282"/>
    </row>
    <row r="20" spans="2:4">
      <c r="B20" s="756"/>
      <c r="C20" s="759"/>
      <c r="D20" s="282"/>
    </row>
    <row r="21" spans="2:4">
      <c r="B21" s="756"/>
      <c r="C21" s="759"/>
      <c r="D21" s="282"/>
    </row>
    <row r="22" spans="2:4">
      <c r="B22" s="756"/>
      <c r="C22" s="759"/>
      <c r="D22" s="282"/>
    </row>
    <row r="23" spans="2:4">
      <c r="B23" s="756"/>
      <c r="C23" s="759"/>
      <c r="D23" s="282"/>
    </row>
    <row r="24" spans="2:4">
      <c r="B24" s="756"/>
      <c r="C24" s="759"/>
      <c r="D24" s="282"/>
    </row>
    <row r="25" spans="2:4">
      <c r="B25" s="760" t="s">
        <v>342</v>
      </c>
      <c r="C25" s="282"/>
      <c r="D25" s="282"/>
    </row>
    <row r="26" spans="2:4">
      <c r="B26" s="282"/>
      <c r="C26" s="282"/>
      <c r="D26" s="282"/>
    </row>
    <row r="27" spans="2:4">
      <c r="B27" s="930" t="s">
        <v>1270</v>
      </c>
      <c r="C27" s="282"/>
      <c r="D27" s="282"/>
    </row>
    <row r="28" spans="2:4">
      <c r="B28" s="282"/>
      <c r="C28" s="282"/>
      <c r="D28" s="282"/>
    </row>
    <row r="29" spans="2:4">
      <c r="B29" s="282"/>
      <c r="C29" s="282"/>
      <c r="D29" s="282"/>
    </row>
    <row r="30" spans="2:4">
      <c r="B30" s="282"/>
      <c r="C30" s="282"/>
      <c r="D30" s="282"/>
    </row>
    <row r="31" spans="2:4">
      <c r="B31" s="282"/>
      <c r="C31" s="282"/>
      <c r="D31" s="282"/>
    </row>
    <row r="32" spans="2:4">
      <c r="B32" s="282"/>
      <c r="C32" s="282"/>
      <c r="D32" s="282"/>
    </row>
    <row r="33" spans="2:4">
      <c r="B33" s="1174"/>
      <c r="C33" s="282"/>
      <c r="D33" s="282"/>
    </row>
    <row r="34" spans="2:4">
      <c r="B34" s="282"/>
      <c r="C34" s="282"/>
      <c r="D34" s="282"/>
    </row>
    <row r="35" spans="2:4">
      <c r="B35" s="282"/>
      <c r="C35" s="282"/>
      <c r="D35" s="282"/>
    </row>
    <row r="36" spans="2:4">
      <c r="B36" s="282"/>
      <c r="C36" s="282"/>
      <c r="D36" s="282"/>
    </row>
    <row r="37" spans="2:4">
      <c r="B37" s="282"/>
      <c r="C37" s="282"/>
      <c r="D37" s="282"/>
    </row>
    <row r="38" spans="2:4">
      <c r="B38" s="282"/>
      <c r="C38" s="282"/>
      <c r="D38" s="282"/>
    </row>
    <row r="39" spans="2:4">
      <c r="B39" s="282"/>
      <c r="C39" s="282"/>
      <c r="D39" s="282"/>
    </row>
    <row r="40" spans="2:4">
      <c r="B40" s="282"/>
      <c r="C40" s="282"/>
      <c r="D40" s="282"/>
    </row>
    <row r="41" spans="2:4">
      <c r="B41" s="282"/>
      <c r="C41" s="282"/>
      <c r="D41" s="282"/>
    </row>
    <row r="42" spans="2:4">
      <c r="B42" s="282"/>
      <c r="C42" s="282"/>
      <c r="D42" s="282"/>
    </row>
    <row r="43" spans="2:4">
      <c r="B43" s="282"/>
      <c r="C43" s="282"/>
      <c r="D43" s="282"/>
    </row>
    <row r="44" spans="2:4">
      <c r="B44" s="282"/>
      <c r="C44" s="282"/>
      <c r="D44" s="282"/>
    </row>
    <row r="45" spans="2:4">
      <c r="B45" s="282"/>
      <c r="C45" s="282"/>
      <c r="D45" s="282"/>
    </row>
    <row r="46" spans="2:4">
      <c r="B46" s="282"/>
      <c r="C46" s="282"/>
      <c r="D46" s="282"/>
    </row>
    <row r="47" spans="2:4">
      <c r="B47" s="282"/>
      <c r="C47" s="282"/>
      <c r="D47" s="282"/>
    </row>
    <row r="48" spans="2:4">
      <c r="B48" s="282"/>
      <c r="C48" s="282"/>
      <c r="D48" s="282"/>
    </row>
    <row r="49" spans="2:4">
      <c r="B49" s="282"/>
      <c r="C49" s="282"/>
      <c r="D49" s="282"/>
    </row>
    <row r="50" spans="2:4">
      <c r="B50" s="282"/>
      <c r="C50" s="282"/>
      <c r="D50" s="282"/>
    </row>
    <row r="51" spans="2:4">
      <c r="B51" s="282"/>
      <c r="C51" s="282"/>
      <c r="D51" s="282"/>
    </row>
    <row r="52" spans="2:4">
      <c r="B52" s="282"/>
      <c r="C52" s="282"/>
      <c r="D52" s="282"/>
    </row>
    <row r="53" spans="2:4">
      <c r="B53" s="282"/>
      <c r="C53" s="282"/>
      <c r="D53" s="282"/>
    </row>
    <row r="54" spans="2:4">
      <c r="B54" s="282"/>
      <c r="C54" s="282"/>
      <c r="D54" s="282"/>
    </row>
    <row r="55" spans="2:4">
      <c r="B55" s="282"/>
      <c r="C55" s="282"/>
      <c r="D55" s="282"/>
    </row>
    <row r="56" spans="2:4">
      <c r="B56" s="282"/>
      <c r="C56" s="282"/>
      <c r="D56" s="282"/>
    </row>
    <row r="57" spans="2:4">
      <c r="B57" s="282"/>
      <c r="C57" s="282"/>
      <c r="D57" s="282"/>
    </row>
    <row r="58" spans="2:4">
      <c r="B58" s="282"/>
      <c r="C58" s="282"/>
      <c r="D58" s="282"/>
    </row>
    <row r="59" spans="2:4">
      <c r="B59" s="282"/>
      <c r="C59" s="282"/>
      <c r="D59" s="282"/>
    </row>
    <row r="60" spans="2:4">
      <c r="B60" s="282"/>
      <c r="C60" s="282"/>
      <c r="D60" s="282"/>
    </row>
    <row r="61" spans="2:4">
      <c r="B61" s="282"/>
      <c r="C61" s="282"/>
      <c r="D61" s="282"/>
    </row>
    <row r="62" spans="2:4">
      <c r="B62" s="282"/>
      <c r="C62" s="282"/>
      <c r="D62" s="282"/>
    </row>
    <row r="63" spans="2:4">
      <c r="B63" s="282"/>
      <c r="C63" s="282"/>
      <c r="D63" s="282"/>
    </row>
  </sheetData>
  <phoneticPr fontId="38" type="noConversion"/>
  <hyperlinks>
    <hyperlink ref="B27" location="Contents!B158" display="to contents"/>
  </hyperlinks>
  <pageMargins left="0.75" right="0.75" top="1" bottom="1" header="0.5" footer="0.5"/>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8"/>
  <dimension ref="A1:M24"/>
  <sheetViews>
    <sheetView workbookViewId="0">
      <selection activeCell="B23" sqref="B23"/>
    </sheetView>
  </sheetViews>
  <sheetFormatPr defaultRowHeight="12.75"/>
  <cols>
    <col min="1" max="1" width="9.140625" style="761"/>
    <col min="2" max="2" width="24.28515625" style="761" customWidth="1"/>
    <col min="3" max="3" width="13.28515625" style="761" customWidth="1"/>
    <col min="4" max="4" width="18.140625" style="761" customWidth="1"/>
    <col min="5" max="5" width="19.5703125" style="761" bestFit="1" customWidth="1"/>
    <col min="6" max="6" width="15.28515625" style="761" customWidth="1"/>
    <col min="7" max="8" width="9.140625" style="761"/>
    <col min="9" max="9" width="12" style="761" customWidth="1"/>
    <col min="10" max="10" width="9.5703125" style="761" customWidth="1"/>
    <col min="11" max="16384" width="9.140625" style="761"/>
  </cols>
  <sheetData>
    <row r="1" spans="1:13">
      <c r="I1" s="1446" t="s">
        <v>999</v>
      </c>
      <c r="J1" s="1446"/>
      <c r="K1" s="1447"/>
      <c r="L1" s="762" t="s">
        <v>1000</v>
      </c>
      <c r="M1" s="763"/>
    </row>
    <row r="2" spans="1:13">
      <c r="A2" s="761" t="s">
        <v>326</v>
      </c>
      <c r="B2" s="764" t="s">
        <v>662</v>
      </c>
      <c r="I2" s="763" t="s">
        <v>162</v>
      </c>
      <c r="J2" s="763" t="s">
        <v>163</v>
      </c>
      <c r="K2" s="763"/>
      <c r="L2" s="763"/>
      <c r="M2" s="763"/>
    </row>
    <row r="3" spans="1:13" ht="13.5" thickBot="1">
      <c r="B3" s="761" t="s">
        <v>1029</v>
      </c>
      <c r="C3" s="765" t="s">
        <v>1288</v>
      </c>
      <c r="E3" s="761" t="s">
        <v>1029</v>
      </c>
      <c r="F3" s="765" t="s">
        <v>1289</v>
      </c>
      <c r="M3" s="763"/>
    </row>
    <row r="4" spans="1:13">
      <c r="B4" s="766" t="s">
        <v>255</v>
      </c>
      <c r="C4" s="767">
        <v>50.1</v>
      </c>
      <c r="E4" s="766" t="s">
        <v>255</v>
      </c>
      <c r="F4" s="767">
        <v>69.5</v>
      </c>
      <c r="M4" s="763"/>
    </row>
    <row r="5" spans="1:13">
      <c r="B5" s="768" t="s">
        <v>256</v>
      </c>
      <c r="C5" s="769">
        <v>14.7</v>
      </c>
      <c r="E5" s="768" t="s">
        <v>256</v>
      </c>
      <c r="F5" s="769">
        <v>4.0999999999999996</v>
      </c>
      <c r="M5" s="763"/>
    </row>
    <row r="6" spans="1:13" ht="13.5" thickBot="1">
      <c r="B6" s="770" t="s">
        <v>257</v>
      </c>
      <c r="C6" s="771">
        <v>10.6</v>
      </c>
      <c r="E6" s="770" t="s">
        <v>257</v>
      </c>
      <c r="F6" s="771">
        <v>6.7</v>
      </c>
      <c r="M6" s="763"/>
    </row>
    <row r="7" spans="1:13">
      <c r="F7" s="772"/>
      <c r="G7" s="772"/>
      <c r="M7" s="763"/>
    </row>
    <row r="8" spans="1:13">
      <c r="B8" s="773" t="s">
        <v>258</v>
      </c>
      <c r="C8" s="774"/>
      <c r="D8" s="774"/>
      <c r="E8" s="774"/>
      <c r="F8" s="774"/>
      <c r="I8" s="775"/>
      <c r="J8" s="775"/>
      <c r="K8" s="775"/>
      <c r="L8" s="763"/>
      <c r="M8" s="763"/>
    </row>
    <row r="9" spans="1:13">
      <c r="I9" s="763"/>
      <c r="J9" s="763"/>
      <c r="K9" s="763"/>
      <c r="L9" s="763"/>
      <c r="M9" s="763"/>
    </row>
    <row r="10" spans="1:13">
      <c r="I10" s="776"/>
      <c r="J10" s="763"/>
      <c r="K10" s="763"/>
      <c r="L10" s="763"/>
      <c r="M10" s="763"/>
    </row>
    <row r="11" spans="1:13">
      <c r="I11" s="764"/>
    </row>
    <row r="12" spans="1:13">
      <c r="I12" s="764"/>
    </row>
    <row r="13" spans="1:13">
      <c r="I13" s="764"/>
    </row>
    <row r="14" spans="1:13">
      <c r="I14" s="764"/>
    </row>
    <row r="15" spans="1:13">
      <c r="I15" s="764"/>
    </row>
    <row r="16" spans="1:13">
      <c r="I16" s="764"/>
    </row>
    <row r="17" spans="2:9">
      <c r="I17" s="764"/>
    </row>
    <row r="18" spans="2:9">
      <c r="I18" s="764"/>
    </row>
    <row r="21" spans="2:9">
      <c r="B21" s="777" t="s">
        <v>342</v>
      </c>
    </row>
    <row r="22" spans="2:9">
      <c r="B22" s="778"/>
    </row>
    <row r="23" spans="2:9">
      <c r="B23" s="930" t="s">
        <v>1270</v>
      </c>
    </row>
    <row r="24" spans="2:9">
      <c r="B24" s="15"/>
    </row>
  </sheetData>
  <mergeCells count="1">
    <mergeCell ref="I1:K1"/>
  </mergeCells>
  <phoneticPr fontId="38" type="noConversion"/>
  <hyperlinks>
    <hyperlink ref="B23" location="Contents!B159" display="to contents"/>
  </hyperlinks>
  <pageMargins left="0.75" right="0.75" top="1" bottom="1" header="0.5" footer="0.5"/>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9"/>
  <dimension ref="A2:J29"/>
  <sheetViews>
    <sheetView workbookViewId="0">
      <selection activeCell="B29" sqref="B29"/>
    </sheetView>
  </sheetViews>
  <sheetFormatPr defaultRowHeight="12.75"/>
  <cols>
    <col min="1" max="1" width="9.140625" style="50"/>
    <col min="2" max="2" width="28.5703125" style="50" customWidth="1"/>
    <col min="3" max="3" width="11.42578125" style="50" customWidth="1"/>
    <col min="4" max="4" width="10.7109375" style="50" customWidth="1"/>
    <col min="5" max="5" width="10.5703125" style="50" customWidth="1"/>
    <col min="6" max="6" width="10.28515625" style="50" customWidth="1"/>
    <col min="7" max="7" width="11.7109375" style="50" customWidth="1"/>
    <col min="8" max="8" width="10.5703125" style="50" customWidth="1"/>
    <col min="9" max="9" width="11.7109375" style="50" customWidth="1"/>
    <col min="10" max="10" width="12" style="50" customWidth="1"/>
    <col min="11" max="12" width="10.42578125" style="50" customWidth="1"/>
    <col min="13" max="13" width="9.85546875" style="50" customWidth="1"/>
    <col min="14" max="14" width="10" style="50" customWidth="1"/>
    <col min="15" max="16384" width="9.140625" style="50"/>
  </cols>
  <sheetData>
    <row r="2" spans="1:10">
      <c r="A2" s="50" t="s">
        <v>326</v>
      </c>
      <c r="B2" s="226" t="s">
        <v>663</v>
      </c>
    </row>
    <row r="4" spans="1:10">
      <c r="B4" s="720" t="s">
        <v>344</v>
      </c>
      <c r="C4" s="779" t="s">
        <v>979</v>
      </c>
      <c r="D4" s="779" t="s">
        <v>993</v>
      </c>
      <c r="E4" s="779" t="s">
        <v>994</v>
      </c>
      <c r="F4" s="779" t="s">
        <v>995</v>
      </c>
      <c r="G4" s="779" t="s">
        <v>980</v>
      </c>
      <c r="H4" s="779" t="s">
        <v>981</v>
      </c>
      <c r="I4" s="779" t="s">
        <v>982</v>
      </c>
      <c r="J4" s="779" t="s">
        <v>983</v>
      </c>
    </row>
    <row r="5" spans="1:10">
      <c r="B5" s="720" t="s">
        <v>316</v>
      </c>
      <c r="C5" s="780">
        <v>2.3561840821220301E-2</v>
      </c>
      <c r="D5" s="781">
        <v>1.6574714749097452E-3</v>
      </c>
      <c r="E5" s="781">
        <v>-4.6849960574542195E-2</v>
      </c>
      <c r="F5" s="781">
        <v>-0.29199594104576687</v>
      </c>
      <c r="G5" s="781">
        <v>-0.22153794431452223</v>
      </c>
      <c r="H5" s="780">
        <v>2.7410834558100009E-3</v>
      </c>
      <c r="I5" s="780">
        <v>2.1625701567062724E-2</v>
      </c>
      <c r="J5" s="780">
        <v>1.075986450736696E-2</v>
      </c>
    </row>
    <row r="6" spans="1:10">
      <c r="B6" s="720" t="s">
        <v>315</v>
      </c>
      <c r="C6" s="780">
        <v>5.731901700466952E-3</v>
      </c>
      <c r="D6" s="781">
        <v>3.9400999953072854E-4</v>
      </c>
      <c r="E6" s="781">
        <v>-1.2071097916859093E-2</v>
      </c>
      <c r="F6" s="781">
        <v>-6.235353671240746E-2</v>
      </c>
      <c r="G6" s="781">
        <v>-5.1383123840946496E-2</v>
      </c>
      <c r="H6" s="780">
        <v>6.5229395006699531E-4</v>
      </c>
      <c r="I6" s="780">
        <v>5.9735185161640669E-3</v>
      </c>
      <c r="J6" s="780">
        <v>2.899861820845593E-3</v>
      </c>
    </row>
    <row r="8" spans="1:10">
      <c r="B8" s="226" t="s">
        <v>663</v>
      </c>
    </row>
    <row r="27" spans="2:2">
      <c r="B27" s="269" t="s">
        <v>342</v>
      </c>
    </row>
    <row r="29" spans="2:2">
      <c r="B29" s="930" t="s">
        <v>1270</v>
      </c>
    </row>
  </sheetData>
  <phoneticPr fontId="38" type="noConversion"/>
  <hyperlinks>
    <hyperlink ref="B29" location="Contents!B160" display="to contents"/>
  </hyperlinks>
  <pageMargins left="0.75" right="0.75" top="1" bottom="1" header="0.5" footer="0.5"/>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0">
    <pageSetUpPr fitToPage="1"/>
  </sheetPr>
  <dimension ref="A1:Q42"/>
  <sheetViews>
    <sheetView zoomScaleNormal="85" zoomScaleSheetLayoutView="100" workbookViewId="0">
      <selection activeCell="I30" sqref="I30"/>
    </sheetView>
  </sheetViews>
  <sheetFormatPr defaultColWidth="8" defaultRowHeight="12.75"/>
  <cols>
    <col min="1" max="1" width="8.5703125" style="783" customWidth="1"/>
    <col min="2" max="2" width="19.28515625" style="783" customWidth="1"/>
    <col min="3" max="3" width="14.7109375" style="783" customWidth="1"/>
    <col min="4" max="4" width="12.140625" style="783" customWidth="1"/>
    <col min="5" max="5" width="11.42578125" style="783" customWidth="1"/>
    <col min="6" max="6" width="11.140625" style="783" customWidth="1"/>
    <col min="7" max="8" width="13.5703125" style="783" customWidth="1"/>
    <col min="9" max="9" width="10" style="783" customWidth="1"/>
    <col min="10" max="16384" width="8" style="783"/>
  </cols>
  <sheetData>
    <row r="1" spans="1:17">
      <c r="D1" s="784"/>
      <c r="E1" s="784"/>
      <c r="F1" s="784"/>
      <c r="G1" s="784"/>
      <c r="H1" s="784"/>
      <c r="I1" s="784"/>
    </row>
    <row r="2" spans="1:17">
      <c r="A2" s="783" t="s">
        <v>326</v>
      </c>
      <c r="B2" s="785" t="s">
        <v>736</v>
      </c>
      <c r="C2" s="785"/>
    </row>
    <row r="3" spans="1:17">
      <c r="B3" s="1450"/>
      <c r="C3" s="1450"/>
      <c r="D3" s="1450"/>
      <c r="E3" s="1450"/>
      <c r="F3" s="1450"/>
    </row>
    <row r="4" spans="1:17" ht="25.5">
      <c r="B4" s="786" t="s">
        <v>344</v>
      </c>
      <c r="C4" s="786" t="s">
        <v>737</v>
      </c>
      <c r="D4" s="787">
        <v>2005</v>
      </c>
      <c r="E4" s="787">
        <v>2006</v>
      </c>
      <c r="F4" s="786">
        <v>2007</v>
      </c>
      <c r="G4" s="786">
        <v>2008</v>
      </c>
      <c r="H4" s="786">
        <v>2009</v>
      </c>
      <c r="I4" s="786" t="s">
        <v>738</v>
      </c>
    </row>
    <row r="5" spans="1:17">
      <c r="B5" s="1451" t="s">
        <v>739</v>
      </c>
      <c r="C5" s="788" t="s">
        <v>1183</v>
      </c>
      <c r="D5" s="789">
        <f t="shared" ref="D5:I5" si="0">SUM(D6:D7)</f>
        <v>51.705747510898853</v>
      </c>
      <c r="E5" s="789">
        <f t="shared" si="0"/>
        <v>94.707104616140072</v>
      </c>
      <c r="F5" s="789">
        <f t="shared" si="0"/>
        <v>143.45438972714871</v>
      </c>
      <c r="G5" s="789">
        <f t="shared" si="0"/>
        <v>141.85327772145058</v>
      </c>
      <c r="H5" s="789">
        <f t="shared" si="0"/>
        <v>159.74560720564466</v>
      </c>
      <c r="I5" s="789">
        <f t="shared" si="0"/>
        <v>138.47484998655972</v>
      </c>
      <c r="L5" s="790"/>
      <c r="M5" s="790"/>
      <c r="N5" s="790"/>
      <c r="O5" s="790"/>
      <c r="P5" s="790"/>
      <c r="Q5" s="790"/>
    </row>
    <row r="6" spans="1:17">
      <c r="B6" s="1452"/>
      <c r="C6" s="791" t="s">
        <v>743</v>
      </c>
      <c r="D6" s="792">
        <v>50.257642861888542</v>
      </c>
      <c r="E6" s="792">
        <v>92.775781371887007</v>
      </c>
      <c r="F6" s="792">
        <v>141.14848303941685</v>
      </c>
      <c r="G6" s="792">
        <v>139.55846036123174</v>
      </c>
      <c r="H6" s="792">
        <v>157.00334775876323</v>
      </c>
      <c r="I6" s="792">
        <v>136.14147288205146</v>
      </c>
      <c r="J6" s="793"/>
      <c r="L6" s="790"/>
      <c r="M6" s="790"/>
      <c r="N6" s="790"/>
      <c r="O6" s="790"/>
      <c r="P6" s="790"/>
      <c r="Q6" s="790"/>
    </row>
    <row r="7" spans="1:17">
      <c r="B7" s="1453"/>
      <c r="C7" s="791" t="s">
        <v>744</v>
      </c>
      <c r="D7" s="792">
        <v>1.44810464901031</v>
      </c>
      <c r="E7" s="792">
        <v>1.9313232442530699</v>
      </c>
      <c r="F7" s="792">
        <v>2.3059066877318695</v>
      </c>
      <c r="G7" s="792">
        <v>2.2948173602188304</v>
      </c>
      <c r="H7" s="792">
        <v>2.742259446881441</v>
      </c>
      <c r="I7" s="792">
        <v>2.3333771045082603</v>
      </c>
      <c r="L7" s="790"/>
      <c r="M7" s="790"/>
      <c r="N7" s="790"/>
      <c r="O7" s="790"/>
      <c r="P7" s="790"/>
      <c r="Q7" s="790"/>
    </row>
    <row r="8" spans="1:17">
      <c r="B8" s="1451" t="s">
        <v>740</v>
      </c>
      <c r="C8" s="788" t="s">
        <v>1183</v>
      </c>
      <c r="D8" s="789">
        <f t="shared" ref="D8:I8" si="1">SUM(D9:D10)</f>
        <v>23.221679999999999</v>
      </c>
      <c r="E8" s="789">
        <f t="shared" si="1"/>
        <v>24.100590999999998</v>
      </c>
      <c r="F8" s="789">
        <f t="shared" si="1"/>
        <v>23.598743999999996</v>
      </c>
      <c r="G8" s="789">
        <f t="shared" si="1"/>
        <v>24.442976999999999</v>
      </c>
      <c r="H8" s="789">
        <f t="shared" si="1"/>
        <v>25.924356000000003</v>
      </c>
      <c r="I8" s="789">
        <f t="shared" si="1"/>
        <v>21.764661</v>
      </c>
      <c r="J8" s="794"/>
      <c r="L8" s="790"/>
      <c r="M8" s="790"/>
      <c r="N8" s="790"/>
      <c r="O8" s="790"/>
      <c r="P8" s="790"/>
      <c r="Q8" s="790"/>
    </row>
    <row r="9" spans="1:17">
      <c r="B9" s="1452"/>
      <c r="C9" s="791" t="s">
        <v>743</v>
      </c>
      <c r="D9" s="792">
        <v>7.9354870000000002</v>
      </c>
      <c r="E9" s="792">
        <v>8.2932019999999991</v>
      </c>
      <c r="F9" s="792">
        <v>8.5077999999999996</v>
      </c>
      <c r="G9" s="792">
        <v>9.5950400000000009</v>
      </c>
      <c r="H9" s="792">
        <v>9.990615</v>
      </c>
      <c r="I9" s="792">
        <v>8.4013310000000008</v>
      </c>
      <c r="J9" s="794"/>
      <c r="L9" s="790"/>
      <c r="M9" s="790"/>
      <c r="N9" s="790"/>
      <c r="O9" s="790"/>
      <c r="P9" s="790"/>
      <c r="Q9" s="790"/>
    </row>
    <row r="10" spans="1:17">
      <c r="B10" s="1453"/>
      <c r="C10" s="791" t="s">
        <v>744</v>
      </c>
      <c r="D10" s="792">
        <v>15.286192999999999</v>
      </c>
      <c r="E10" s="792">
        <v>15.807388999999999</v>
      </c>
      <c r="F10" s="792">
        <v>15.090943999999997</v>
      </c>
      <c r="G10" s="792">
        <v>14.847936999999998</v>
      </c>
      <c r="H10" s="792">
        <v>15.933741000000001</v>
      </c>
      <c r="I10" s="792">
        <v>13.363329999999999</v>
      </c>
      <c r="J10" s="794"/>
      <c r="L10" s="790"/>
      <c r="M10" s="790"/>
      <c r="N10" s="790"/>
      <c r="O10" s="790"/>
      <c r="P10" s="790"/>
      <c r="Q10" s="790"/>
    </row>
    <row r="11" spans="1:17" ht="27.75" customHeight="1">
      <c r="B11" s="1448" t="s">
        <v>741</v>
      </c>
      <c r="C11" s="1449"/>
      <c r="D11" s="740">
        <v>0.72099920117161498</v>
      </c>
      <c r="E11" s="740">
        <v>0.8316568579479634</v>
      </c>
      <c r="F11" s="740">
        <v>0.51471642569564457</v>
      </c>
      <c r="G11" s="740">
        <v>-1.1161193233177208E-2</v>
      </c>
      <c r="H11" s="740">
        <v>0.126132647560871</v>
      </c>
      <c r="I11" s="740">
        <v>0.21503971598702001</v>
      </c>
      <c r="L11" s="790"/>
      <c r="M11" s="790"/>
      <c r="N11" s="790"/>
      <c r="O11" s="790"/>
      <c r="P11" s="790"/>
      <c r="Q11" s="790"/>
    </row>
    <row r="12" spans="1:17" ht="27.75" customHeight="1">
      <c r="B12" s="1448" t="s">
        <v>742</v>
      </c>
      <c r="C12" s="1449"/>
      <c r="D12" s="740">
        <v>0.33391350301860562</v>
      </c>
      <c r="E12" s="740">
        <v>3.7848219553262584E-2</v>
      </c>
      <c r="F12" s="740">
        <v>-2.0825207671178202E-2</v>
      </c>
      <c r="G12" s="740">
        <v>3.5776419887535944E-2</v>
      </c>
      <c r="H12" s="740">
        <v>6.0605506440561674E-2</v>
      </c>
      <c r="I12" s="740">
        <v>0.17312753881770507</v>
      </c>
      <c r="J12" s="794"/>
      <c r="L12" s="277"/>
      <c r="M12" s="277"/>
      <c r="N12" s="277"/>
      <c r="O12" s="277"/>
      <c r="P12" s="277"/>
      <c r="Q12" s="277"/>
    </row>
    <row r="13" spans="1:17" ht="16.5" customHeight="1">
      <c r="D13" s="790"/>
      <c r="E13" s="790"/>
      <c r="F13" s="790"/>
      <c r="G13" s="790"/>
      <c r="H13" s="790"/>
      <c r="I13" s="790"/>
    </row>
    <row r="14" spans="1:17" ht="12.75" customHeight="1">
      <c r="D14" s="277"/>
      <c r="E14" s="277"/>
      <c r="F14" s="277"/>
      <c r="G14" s="277"/>
      <c r="H14" s="277"/>
      <c r="I14" s="277"/>
    </row>
    <row r="15" spans="1:17" ht="14.25" customHeight="1">
      <c r="B15" s="785" t="s">
        <v>736</v>
      </c>
      <c r="C15" s="785"/>
      <c r="E15" s="796"/>
      <c r="F15" s="796"/>
      <c r="G15" s="796"/>
      <c r="H15" s="797"/>
      <c r="I15" s="796"/>
      <c r="J15" s="796"/>
      <c r="K15" s="796"/>
    </row>
    <row r="16" spans="1:17" ht="12.75" customHeight="1">
      <c r="B16" s="798"/>
      <c r="C16" s="798"/>
      <c r="D16" s="799"/>
      <c r="E16" s="799"/>
      <c r="F16" s="799"/>
      <c r="G16" s="799"/>
      <c r="H16" s="541"/>
      <c r="I16" s="799"/>
      <c r="J16" s="799"/>
      <c r="K16" s="799"/>
    </row>
    <row r="17" spans="2:11">
      <c r="B17" s="798"/>
      <c r="C17" s="798"/>
      <c r="D17" s="799"/>
      <c r="E17" s="799"/>
      <c r="F17" s="799"/>
      <c r="G17" s="799"/>
      <c r="H17" s="799"/>
      <c r="I17" s="799"/>
      <c r="J17" s="799"/>
      <c r="K17" s="799"/>
    </row>
    <row r="18" spans="2:11">
      <c r="B18" s="798"/>
      <c r="C18" s="798"/>
      <c r="D18" s="799"/>
      <c r="E18" s="799"/>
      <c r="F18" s="799"/>
      <c r="G18" s="799"/>
      <c r="H18" s="799"/>
      <c r="I18" s="799"/>
      <c r="J18" s="799"/>
      <c r="K18" s="799"/>
    </row>
    <row r="19" spans="2:11">
      <c r="B19" s="798"/>
      <c r="C19" s="798"/>
      <c r="D19" s="799"/>
      <c r="E19" s="799"/>
      <c r="F19" s="799"/>
      <c r="G19" s="799"/>
      <c r="H19" s="799"/>
      <c r="I19" s="799"/>
      <c r="J19" s="799"/>
      <c r="K19" s="799"/>
    </row>
    <row r="20" spans="2:11">
      <c r="B20" s="798"/>
      <c r="C20" s="798"/>
      <c r="D20" s="799"/>
      <c r="E20" s="799"/>
      <c r="F20" s="799"/>
      <c r="G20" s="799"/>
      <c r="H20" s="799"/>
      <c r="I20" s="799"/>
      <c r="J20" s="799"/>
      <c r="K20" s="799"/>
    </row>
    <row r="21" spans="2:11">
      <c r="B21" s="798"/>
      <c r="C21" s="798"/>
      <c r="D21" s="799"/>
      <c r="E21" s="799"/>
      <c r="F21" s="799"/>
      <c r="G21" s="799"/>
      <c r="H21" s="799"/>
      <c r="I21" s="799"/>
      <c r="J21" s="799"/>
      <c r="K21" s="799"/>
    </row>
    <row r="22" spans="2:11">
      <c r="B22" s="798"/>
      <c r="C22" s="798"/>
      <c r="D22" s="799"/>
      <c r="E22" s="799"/>
      <c r="F22" s="799"/>
      <c r="G22" s="799"/>
      <c r="H22" s="799"/>
      <c r="I22" s="799"/>
      <c r="J22" s="799"/>
      <c r="K22" s="799"/>
    </row>
    <row r="23" spans="2:11">
      <c r="B23" s="798"/>
      <c r="C23" s="798"/>
      <c r="D23" s="799"/>
      <c r="E23" s="799"/>
      <c r="F23" s="799"/>
      <c r="G23" s="799"/>
      <c r="H23" s="799"/>
      <c r="I23" s="799"/>
      <c r="J23" s="799"/>
      <c r="K23" s="799"/>
    </row>
    <row r="24" spans="2:11">
      <c r="B24" s="798"/>
      <c r="C24" s="798"/>
      <c r="D24" s="799"/>
      <c r="E24" s="799"/>
      <c r="F24" s="799"/>
      <c r="G24" s="799"/>
      <c r="H24" s="799"/>
      <c r="I24" s="799"/>
      <c r="J24" s="799"/>
      <c r="K24" s="799"/>
    </row>
    <row r="25" spans="2:11">
      <c r="B25" s="798"/>
      <c r="C25" s="798"/>
      <c r="D25" s="799"/>
      <c r="E25" s="799"/>
      <c r="F25" s="799"/>
      <c r="G25" s="799"/>
      <c r="H25" s="799"/>
      <c r="I25" s="799"/>
      <c r="J25" s="799"/>
      <c r="K25" s="799"/>
    </row>
    <row r="26" spans="2:11">
      <c r="B26" s="798"/>
      <c r="C26" s="798"/>
      <c r="D26" s="799"/>
      <c r="E26" s="799"/>
      <c r="F26" s="799"/>
      <c r="G26" s="799"/>
      <c r="H26" s="799"/>
      <c r="I26" s="799"/>
      <c r="J26" s="799"/>
      <c r="K26" s="799"/>
    </row>
    <row r="27" spans="2:11">
      <c r="B27" s="798"/>
      <c r="C27" s="798"/>
      <c r="D27" s="799"/>
      <c r="E27" s="799"/>
      <c r="F27" s="799"/>
      <c r="G27" s="799"/>
      <c r="H27" s="799"/>
      <c r="I27" s="799"/>
      <c r="J27" s="799"/>
      <c r="K27" s="799"/>
    </row>
    <row r="28" spans="2:11">
      <c r="B28" s="798"/>
      <c r="C28" s="798"/>
      <c r="D28" s="799"/>
      <c r="E28" s="799"/>
      <c r="F28" s="799"/>
      <c r="G28" s="799"/>
      <c r="H28" s="799"/>
      <c r="I28" s="799"/>
      <c r="J28" s="799"/>
      <c r="K28" s="799"/>
    </row>
    <row r="29" spans="2:11">
      <c r="B29" s="798"/>
      <c r="C29" s="798"/>
      <c r="D29" s="799"/>
      <c r="E29" s="799"/>
      <c r="F29" s="799"/>
      <c r="G29" s="799"/>
      <c r="H29" s="799"/>
      <c r="I29" s="799"/>
      <c r="J29" s="799"/>
      <c r="K29" s="799"/>
    </row>
    <row r="30" spans="2:11">
      <c r="B30" s="798"/>
      <c r="C30" s="798"/>
      <c r="D30" s="799"/>
      <c r="E30" s="799"/>
      <c r="F30" s="799"/>
      <c r="G30" s="799"/>
      <c r="H30" s="799"/>
      <c r="I30" s="799"/>
      <c r="J30" s="799"/>
      <c r="K30" s="799"/>
    </row>
    <row r="31" spans="2:11">
      <c r="B31" s="798"/>
      <c r="C31" s="798"/>
      <c r="D31" s="799"/>
      <c r="E31" s="799"/>
      <c r="F31" s="799"/>
      <c r="G31" s="799"/>
      <c r="H31" s="799"/>
      <c r="I31" s="799"/>
      <c r="J31" s="799"/>
      <c r="K31" s="799"/>
    </row>
    <row r="32" spans="2:11">
      <c r="B32" s="798"/>
      <c r="C32" s="798"/>
      <c r="D32" s="799"/>
      <c r="E32" s="799"/>
      <c r="F32" s="799"/>
      <c r="G32" s="799"/>
      <c r="H32" s="799"/>
      <c r="I32" s="799"/>
      <c r="J32" s="799"/>
      <c r="K32" s="799"/>
    </row>
    <row r="33" spans="2:11">
      <c r="B33" s="798"/>
      <c r="C33" s="798"/>
      <c r="D33" s="799"/>
      <c r="E33" s="799"/>
      <c r="F33" s="799"/>
      <c r="G33" s="799"/>
      <c r="H33" s="799"/>
      <c r="I33" s="799"/>
      <c r="J33" s="799"/>
      <c r="K33" s="799"/>
    </row>
    <row r="34" spans="2:11">
      <c r="B34" s="1298" t="s">
        <v>745</v>
      </c>
      <c r="C34" s="799"/>
      <c r="D34" s="799"/>
      <c r="E34" s="799"/>
      <c r="F34" s="799"/>
      <c r="G34" s="799"/>
      <c r="H34" s="799"/>
      <c r="I34" s="799"/>
      <c r="J34" s="799"/>
      <c r="K34" s="799"/>
    </row>
    <row r="35" spans="2:11">
      <c r="B35" s="800" t="s">
        <v>499</v>
      </c>
      <c r="C35" s="799"/>
      <c r="D35" s="541"/>
      <c r="E35" s="541"/>
      <c r="F35" s="541"/>
      <c r="G35" s="541"/>
      <c r="H35" s="541"/>
      <c r="I35" s="799"/>
      <c r="J35" s="799"/>
      <c r="K35" s="799"/>
    </row>
    <row r="36" spans="2:11">
      <c r="B36" s="799"/>
      <c r="C36" s="799"/>
      <c r="D36" s="541"/>
      <c r="E36" s="541"/>
      <c r="F36" s="541"/>
      <c r="G36" s="541"/>
      <c r="H36" s="541"/>
      <c r="I36" s="799"/>
      <c r="J36" s="799"/>
      <c r="K36" s="799"/>
    </row>
    <row r="37" spans="2:11">
      <c r="B37" s="930" t="s">
        <v>1270</v>
      </c>
      <c r="C37" s="799"/>
      <c r="D37" s="799"/>
      <c r="E37" s="799"/>
      <c r="F37" s="799"/>
      <c r="G37" s="799"/>
      <c r="H37" s="799"/>
      <c r="I37" s="799"/>
      <c r="J37" s="799"/>
      <c r="K37" s="799"/>
    </row>
    <row r="38" spans="2:11">
      <c r="C38" s="800"/>
      <c r="D38" s="799"/>
      <c r="E38" s="799"/>
      <c r="F38" s="799"/>
      <c r="G38" s="799"/>
      <c r="H38" s="799"/>
      <c r="I38" s="799"/>
    </row>
    <row r="39" spans="2:11">
      <c r="D39" s="799"/>
      <c r="E39" s="799"/>
      <c r="F39" s="799"/>
      <c r="G39" s="799"/>
      <c r="H39" s="799"/>
      <c r="I39" s="799"/>
    </row>
    <row r="40" spans="2:11">
      <c r="B40" s="799"/>
      <c r="C40" s="799"/>
      <c r="D40" s="799"/>
      <c r="E40" s="799"/>
      <c r="F40" s="799"/>
      <c r="G40" s="799"/>
      <c r="H40" s="799"/>
      <c r="I40" s="799"/>
    </row>
    <row r="41" spans="2:11">
      <c r="B41" s="799"/>
      <c r="C41" s="799"/>
      <c r="D41" s="799"/>
      <c r="E41" s="799"/>
      <c r="F41" s="799"/>
      <c r="G41" s="799"/>
      <c r="H41" s="799"/>
      <c r="I41" s="799"/>
    </row>
    <row r="42" spans="2:11">
      <c r="B42" s="799"/>
      <c r="C42" s="799"/>
      <c r="D42" s="799"/>
      <c r="E42" s="799"/>
      <c r="F42" s="799"/>
      <c r="G42" s="799"/>
      <c r="H42" s="799"/>
      <c r="I42" s="799"/>
    </row>
  </sheetData>
  <mergeCells count="5">
    <mergeCell ref="B12:C12"/>
    <mergeCell ref="B3:F3"/>
    <mergeCell ref="B5:B7"/>
    <mergeCell ref="B8:B10"/>
    <mergeCell ref="B11:C11"/>
  </mergeCells>
  <phoneticPr fontId="43" type="noConversion"/>
  <hyperlinks>
    <hyperlink ref="B37" location="Contents!B164" display="to contents"/>
  </hyperlinks>
  <pageMargins left="0.2" right="0.17" top="1" bottom="1" header="0.5" footer="0.5"/>
  <pageSetup paperSize="9" scale="91" orientation="landscape"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1"/>
  <dimension ref="A2:I18"/>
  <sheetViews>
    <sheetView zoomScaleNormal="100" zoomScaleSheetLayoutView="100" workbookViewId="0">
      <selection activeCell="I25" sqref="I25"/>
    </sheetView>
  </sheetViews>
  <sheetFormatPr defaultColWidth="8" defaultRowHeight="12.75"/>
  <cols>
    <col min="1" max="1" width="8.7109375" style="783" customWidth="1"/>
    <col min="2" max="2" width="37" style="783" customWidth="1"/>
    <col min="3" max="3" width="8.7109375" style="783" customWidth="1"/>
    <col min="4" max="4" width="10.85546875" style="783" customWidth="1"/>
    <col min="5" max="5" width="11.42578125" style="783" customWidth="1"/>
    <col min="6" max="6" width="10.42578125" style="783" bestFit="1" customWidth="1"/>
    <col min="7" max="7" width="11.42578125" style="783" customWidth="1"/>
    <col min="8" max="8" width="7.7109375" style="783" customWidth="1"/>
    <col min="9" max="16384" width="8" style="783"/>
  </cols>
  <sheetData>
    <row r="2" spans="1:9">
      <c r="A2" s="783" t="s">
        <v>326</v>
      </c>
      <c r="B2" s="785" t="s">
        <v>746</v>
      </c>
    </row>
    <row r="3" spans="1:9">
      <c r="B3" s="1450"/>
      <c r="C3" s="1450"/>
      <c r="D3" s="1450"/>
      <c r="E3" s="1450"/>
      <c r="F3" s="1450"/>
      <c r="G3" s="1450"/>
      <c r="H3" s="1450"/>
    </row>
    <row r="4" spans="1:9" ht="25.5" customHeight="1">
      <c r="B4" s="1455" t="s">
        <v>344</v>
      </c>
      <c r="C4" s="1454" t="s">
        <v>747</v>
      </c>
      <c r="D4" s="1454"/>
      <c r="E4" s="1454" t="s">
        <v>760</v>
      </c>
      <c r="F4" s="1454"/>
      <c r="G4" s="1454" t="s">
        <v>748</v>
      </c>
      <c r="H4" s="1454"/>
    </row>
    <row r="5" spans="1:9" ht="38.25">
      <c r="B5" s="1455"/>
      <c r="C5" s="1163" t="s">
        <v>749</v>
      </c>
      <c r="D5" s="1164" t="s">
        <v>750</v>
      </c>
      <c r="E5" s="1163" t="s">
        <v>749</v>
      </c>
      <c r="F5" s="1164" t="s">
        <v>750</v>
      </c>
      <c r="G5" s="1163" t="s">
        <v>749</v>
      </c>
      <c r="H5" s="1164" t="s">
        <v>751</v>
      </c>
    </row>
    <row r="6" spans="1:9" ht="25.5">
      <c r="B6" s="1165" t="s">
        <v>752</v>
      </c>
      <c r="C6" s="789">
        <v>13542.182683103425</v>
      </c>
      <c r="D6" s="1166">
        <f t="shared" ref="D6:D14" si="0">C6/C$14</f>
        <v>0.1188251140384986</v>
      </c>
      <c r="E6" s="789">
        <v>14548.44830426382</v>
      </c>
      <c r="F6" s="1166">
        <f t="shared" ref="F6:F14" si="1">E6/E$14</f>
        <v>0.10506202610564939</v>
      </c>
      <c r="G6" s="789">
        <f t="shared" ref="G6:G14" si="2">E6-C6</f>
        <v>1006.2656211603953</v>
      </c>
      <c r="H6" s="1166">
        <f t="shared" ref="H6:H14" si="3">G6/C6</f>
        <v>7.4306014378015484E-2</v>
      </c>
    </row>
    <row r="7" spans="1:9">
      <c r="B7" s="1165" t="s">
        <v>753</v>
      </c>
      <c r="C7" s="789">
        <v>32307.052554498143</v>
      </c>
      <c r="D7" s="1166">
        <f t="shared" si="0"/>
        <v>0.28347640065628338</v>
      </c>
      <c r="E7" s="789">
        <v>37422.691740592956</v>
      </c>
      <c r="F7" s="1166">
        <f t="shared" si="1"/>
        <v>0.27024901449053873</v>
      </c>
      <c r="G7" s="789">
        <f t="shared" si="2"/>
        <v>5115.6391860948133</v>
      </c>
      <c r="H7" s="1166">
        <f t="shared" si="3"/>
        <v>0.1583443484194462</v>
      </c>
    </row>
    <row r="8" spans="1:9">
      <c r="B8" s="1165" t="s">
        <v>754</v>
      </c>
      <c r="C8" s="789">
        <v>1145.0629443164507</v>
      </c>
      <c r="D8" s="1166">
        <f t="shared" si="0"/>
        <v>1.0047289873694144E-2</v>
      </c>
      <c r="E8" s="789">
        <v>1077.7250518155399</v>
      </c>
      <c r="F8" s="1166">
        <f t="shared" si="1"/>
        <v>7.7828215876034048E-3</v>
      </c>
      <c r="G8" s="789">
        <f t="shared" si="2"/>
        <v>-67.337892500910812</v>
      </c>
      <c r="H8" s="1166">
        <f t="shared" si="3"/>
        <v>-5.8807153646132877E-2</v>
      </c>
    </row>
    <row r="9" spans="1:9" ht="25.5">
      <c r="B9" s="1165" t="s">
        <v>755</v>
      </c>
      <c r="C9" s="789">
        <v>1187.6763291219702</v>
      </c>
      <c r="D9" s="1166">
        <f t="shared" si="0"/>
        <v>1.0421198602262696E-2</v>
      </c>
      <c r="E9" s="789">
        <v>64.000860850860022</v>
      </c>
      <c r="F9" s="1167">
        <f t="shared" si="1"/>
        <v>4.621840056665301E-4</v>
      </c>
      <c r="G9" s="789">
        <f t="shared" si="2"/>
        <v>-1123.6754682711103</v>
      </c>
      <c r="H9" s="1166">
        <f t="shared" si="3"/>
        <v>-0.94611253985488231</v>
      </c>
    </row>
    <row r="10" spans="1:9" ht="25.5">
      <c r="B10" s="1165" t="s">
        <v>756</v>
      </c>
      <c r="C10" s="789">
        <v>48586.267875370424</v>
      </c>
      <c r="D10" s="1166">
        <f t="shared" si="0"/>
        <v>0.42631745237045404</v>
      </c>
      <c r="E10" s="789">
        <v>64144.119960139593</v>
      </c>
      <c r="F10" s="1166">
        <f t="shared" si="1"/>
        <v>0.46321855532875017</v>
      </c>
      <c r="G10" s="789">
        <f t="shared" si="2"/>
        <v>15557.852084769169</v>
      </c>
      <c r="H10" s="1166">
        <f t="shared" si="3"/>
        <v>0.32021089013621951</v>
      </c>
    </row>
    <row r="11" spans="1:9">
      <c r="B11" s="1165" t="s">
        <v>757</v>
      </c>
      <c r="C11" s="789">
        <v>4252.3200257131093</v>
      </c>
      <c r="D11" s="1166">
        <f t="shared" si="0"/>
        <v>3.7311740936266657E-2</v>
      </c>
      <c r="E11" s="789">
        <v>5705.6152763763421</v>
      </c>
      <c r="F11" s="1166">
        <f t="shared" si="1"/>
        <v>4.1203260208840277E-2</v>
      </c>
      <c r="G11" s="789">
        <f t="shared" si="2"/>
        <v>1453.2952506632328</v>
      </c>
      <c r="H11" s="1166">
        <f t="shared" si="3"/>
        <v>0.3417652579945501</v>
      </c>
    </row>
    <row r="12" spans="1:9">
      <c r="B12" s="1165" t="s">
        <v>54</v>
      </c>
      <c r="C12" s="789">
        <v>4292.1828717787412</v>
      </c>
      <c r="D12" s="1166">
        <f t="shared" si="0"/>
        <v>3.7661515218632369E-2</v>
      </c>
      <c r="E12" s="789">
        <v>4965.9637624902753</v>
      </c>
      <c r="F12" s="1166">
        <f t="shared" si="1"/>
        <v>3.5861846125648585E-2</v>
      </c>
      <c r="G12" s="789">
        <f t="shared" si="2"/>
        <v>673.78089071153408</v>
      </c>
      <c r="H12" s="1166">
        <f t="shared" si="3"/>
        <v>0.15697860758488832</v>
      </c>
    </row>
    <row r="13" spans="1:9">
      <c r="B13" s="1165" t="s">
        <v>758</v>
      </c>
      <c r="C13" s="789">
        <v>8654.599016022752</v>
      </c>
      <c r="D13" s="1166">
        <f t="shared" si="0"/>
        <v>7.593928830390799E-2</v>
      </c>
      <c r="E13" s="789">
        <v>10546.285030030325</v>
      </c>
      <c r="F13" s="1166">
        <f t="shared" si="1"/>
        <v>7.6160292147302855E-2</v>
      </c>
      <c r="G13" s="789">
        <f t="shared" si="2"/>
        <v>1891.6860140075732</v>
      </c>
      <c r="H13" s="1166">
        <f t="shared" si="3"/>
        <v>0.21857581275636079</v>
      </c>
    </row>
    <row r="14" spans="1:9" ht="13.5">
      <c r="B14" s="1168" t="s">
        <v>1183</v>
      </c>
      <c r="C14" s="1169">
        <v>113967.34429992503</v>
      </c>
      <c r="D14" s="1170">
        <f t="shared" si="0"/>
        <v>1</v>
      </c>
      <c r="E14" s="1169">
        <v>138474.84998655971</v>
      </c>
      <c r="F14" s="1170">
        <f t="shared" si="1"/>
        <v>1</v>
      </c>
      <c r="G14" s="1169">
        <f t="shared" si="2"/>
        <v>24507.505686634686</v>
      </c>
      <c r="H14" s="1170">
        <f t="shared" si="3"/>
        <v>0.21503971894035623</v>
      </c>
    </row>
    <row r="15" spans="1:9">
      <c r="B15" s="1299" t="s">
        <v>759</v>
      </c>
      <c r="C15" s="802"/>
      <c r="D15" s="790"/>
      <c r="E15" s="790"/>
      <c r="F15" s="790"/>
      <c r="G15" s="790"/>
      <c r="H15" s="790"/>
      <c r="I15" s="790"/>
    </row>
    <row r="16" spans="1:9">
      <c r="B16" s="800" t="s">
        <v>499</v>
      </c>
      <c r="C16" s="790"/>
      <c r="D16" s="790"/>
      <c r="E16" s="790"/>
      <c r="G16" s="790"/>
      <c r="H16" s="803"/>
    </row>
    <row r="18" spans="2:5">
      <c r="B18" s="930" t="s">
        <v>1270</v>
      </c>
      <c r="E18" s="790"/>
    </row>
  </sheetData>
  <mergeCells count="5">
    <mergeCell ref="B3:H3"/>
    <mergeCell ref="C4:D4"/>
    <mergeCell ref="E4:F4"/>
    <mergeCell ref="G4:H4"/>
    <mergeCell ref="B4:B5"/>
  </mergeCells>
  <phoneticPr fontId="43" type="noConversion"/>
  <hyperlinks>
    <hyperlink ref="B18" location="Contents!B165" display="to contents"/>
  </hyperlinks>
  <pageMargins left="0.75" right="0.75" top="1" bottom="1" header="0.5" footer="0.5"/>
  <pageSetup paperSize="9" orientation="landscape"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2"/>
  <dimension ref="A2:I30"/>
  <sheetViews>
    <sheetView zoomScaleNormal="100" zoomScaleSheetLayoutView="100" workbookViewId="0">
      <selection activeCell="K25" sqref="K25"/>
    </sheetView>
  </sheetViews>
  <sheetFormatPr defaultColWidth="8" defaultRowHeight="12.75"/>
  <cols>
    <col min="1" max="1" width="9.42578125" style="783" customWidth="1"/>
    <col min="2" max="2" width="32.7109375" style="783" customWidth="1"/>
    <col min="3" max="8" width="8.140625" style="783" customWidth="1"/>
    <col min="9" max="16384" width="8" style="783"/>
  </cols>
  <sheetData>
    <row r="2" spans="1:9">
      <c r="A2" s="783" t="s">
        <v>326</v>
      </c>
      <c r="B2" s="785" t="s">
        <v>145</v>
      </c>
    </row>
    <row r="3" spans="1:9">
      <c r="B3" s="1450"/>
      <c r="C3" s="1450"/>
      <c r="D3" s="1450"/>
    </row>
    <row r="4" spans="1:9" ht="25.5">
      <c r="B4" s="804" t="s">
        <v>344</v>
      </c>
      <c r="C4" s="804">
        <v>2005</v>
      </c>
      <c r="D4" s="804">
        <v>2006</v>
      </c>
      <c r="E4" s="804">
        <v>2007</v>
      </c>
      <c r="F4" s="804">
        <v>2008</v>
      </c>
      <c r="G4" s="804">
        <v>2009</v>
      </c>
      <c r="H4" s="804" t="s">
        <v>761</v>
      </c>
    </row>
    <row r="5" spans="1:9">
      <c r="B5" s="805" t="s">
        <v>148</v>
      </c>
      <c r="C5" s="806">
        <v>201</v>
      </c>
      <c r="D5" s="806">
        <v>372.6</v>
      </c>
      <c r="E5" s="806">
        <v>564.59393215766738</v>
      </c>
      <c r="F5" s="806">
        <v>560.47574442261748</v>
      </c>
      <c r="G5" s="806">
        <v>630.53553316772388</v>
      </c>
      <c r="H5" s="806">
        <v>739.89930914158288</v>
      </c>
      <c r="I5" s="807"/>
    </row>
    <row r="6" spans="1:9" ht="29.25" customHeight="1">
      <c r="B6" s="805" t="s">
        <v>149</v>
      </c>
      <c r="C6" s="806">
        <v>143</v>
      </c>
      <c r="D6" s="806">
        <v>350.5</v>
      </c>
      <c r="E6" s="806">
        <v>580.28009431632006</v>
      </c>
      <c r="F6" s="806">
        <v>531.86095116758577</v>
      </c>
      <c r="G6" s="806">
        <v>578.28249256276183</v>
      </c>
      <c r="H6" s="806">
        <v>712.3420350220722</v>
      </c>
      <c r="I6" s="794"/>
    </row>
    <row r="7" spans="1:9">
      <c r="B7" s="805" t="s">
        <v>146</v>
      </c>
      <c r="C7" s="808">
        <v>0.78</v>
      </c>
      <c r="D7" s="808">
        <v>1.04</v>
      </c>
      <c r="E7" s="808">
        <v>1.1608768414184933</v>
      </c>
      <c r="F7" s="808">
        <v>1.0355415222145865</v>
      </c>
      <c r="G7" s="808">
        <v>1.0539234284918217</v>
      </c>
      <c r="H7" s="808">
        <v>1.0932173795631097</v>
      </c>
      <c r="I7" s="784"/>
    </row>
    <row r="8" spans="1:9">
      <c r="B8" s="805" t="s">
        <v>147</v>
      </c>
      <c r="C8" s="808">
        <v>1.43</v>
      </c>
      <c r="D8" s="808">
        <v>1.07</v>
      </c>
      <c r="E8" s="808">
        <v>1.0445603634672649</v>
      </c>
      <c r="F8" s="808">
        <v>1.0551450670407705</v>
      </c>
      <c r="G8" s="808">
        <v>1.0948742203085007</v>
      </c>
      <c r="H8" s="808">
        <v>1.0401844555241542</v>
      </c>
      <c r="I8" s="277"/>
    </row>
    <row r="9" spans="1:9" ht="23.25" customHeight="1">
      <c r="B9" s="1456" t="s">
        <v>766</v>
      </c>
      <c r="C9" s="1456"/>
      <c r="D9" s="1456"/>
      <c r="E9" s="1456"/>
      <c r="F9" s="1456"/>
      <c r="G9" s="1456"/>
      <c r="H9" s="1456"/>
    </row>
    <row r="10" spans="1:9" ht="26.25" customHeight="1">
      <c r="B10" s="1457" t="s">
        <v>767</v>
      </c>
      <c r="C10" s="1457"/>
      <c r="D10" s="1457"/>
      <c r="E10" s="1457"/>
      <c r="F10" s="1457"/>
      <c r="G10" s="1457"/>
      <c r="H10" s="1457"/>
    </row>
    <row r="11" spans="1:9" ht="26.25" customHeight="1">
      <c r="B11" s="1457" t="s">
        <v>768</v>
      </c>
      <c r="C11" s="1457"/>
      <c r="D11" s="1457"/>
      <c r="E11" s="1457"/>
      <c r="F11" s="1457"/>
      <c r="G11" s="1457"/>
      <c r="H11" s="1457"/>
    </row>
    <row r="12" spans="1:9">
      <c r="B12" s="809"/>
      <c r="C12" s="809"/>
      <c r="D12" s="809"/>
      <c r="E12" s="809"/>
    </row>
    <row r="13" spans="1:9">
      <c r="B13" s="785" t="s">
        <v>145</v>
      </c>
      <c r="C13" s="809"/>
      <c r="D13" s="809"/>
      <c r="E13" s="809"/>
    </row>
    <row r="14" spans="1:9">
      <c r="B14" s="810"/>
      <c r="C14" s="809"/>
      <c r="D14" s="809"/>
      <c r="E14" s="809"/>
    </row>
    <row r="15" spans="1:9">
      <c r="B15" s="810"/>
      <c r="C15" s="809"/>
      <c r="D15" s="809"/>
      <c r="E15" s="809"/>
    </row>
    <row r="16" spans="1:9">
      <c r="B16" s="810"/>
      <c r="C16" s="809"/>
      <c r="D16" s="809"/>
      <c r="E16" s="809"/>
    </row>
    <row r="17" spans="2:5">
      <c r="B17" s="810"/>
      <c r="C17" s="809"/>
      <c r="D17" s="809"/>
      <c r="E17" s="809"/>
    </row>
    <row r="18" spans="2:5">
      <c r="B18" s="810"/>
      <c r="C18" s="809"/>
      <c r="D18" s="809"/>
      <c r="E18" s="809"/>
    </row>
    <row r="19" spans="2:5">
      <c r="B19" s="810"/>
      <c r="C19" s="809"/>
      <c r="D19" s="809"/>
      <c r="E19" s="809"/>
    </row>
    <row r="20" spans="2:5">
      <c r="B20" s="810"/>
      <c r="C20" s="809"/>
      <c r="D20" s="809"/>
      <c r="E20" s="809"/>
    </row>
    <row r="21" spans="2:5">
      <c r="B21" s="810"/>
      <c r="C21" s="809"/>
      <c r="D21" s="809"/>
      <c r="E21" s="809"/>
    </row>
    <row r="22" spans="2:5">
      <c r="B22" s="810"/>
      <c r="C22" s="809"/>
      <c r="D22" s="809"/>
      <c r="E22" s="809"/>
    </row>
    <row r="23" spans="2:5">
      <c r="B23" s="810"/>
      <c r="C23" s="809"/>
      <c r="D23" s="809"/>
      <c r="E23" s="809"/>
    </row>
    <row r="24" spans="2:5">
      <c r="B24" s="810"/>
      <c r="C24" s="809"/>
      <c r="D24" s="809"/>
      <c r="E24" s="809"/>
    </row>
    <row r="25" spans="2:5">
      <c r="B25" s="810"/>
      <c r="C25" s="809"/>
      <c r="D25" s="809"/>
      <c r="E25" s="809"/>
    </row>
    <row r="26" spans="2:5">
      <c r="B26" s="810"/>
      <c r="C26" s="809"/>
      <c r="D26" s="809"/>
      <c r="E26" s="809"/>
    </row>
    <row r="27" spans="2:5">
      <c r="B27" s="810"/>
      <c r="C27" s="809"/>
      <c r="D27" s="809"/>
      <c r="E27" s="809"/>
    </row>
    <row r="28" spans="2:5">
      <c r="B28" s="811" t="s">
        <v>499</v>
      </c>
      <c r="C28" s="809"/>
      <c r="D28" s="809"/>
      <c r="E28" s="809"/>
    </row>
    <row r="30" spans="2:5">
      <c r="B30" s="930" t="s">
        <v>1270</v>
      </c>
    </row>
  </sheetData>
  <mergeCells count="4">
    <mergeCell ref="B3:D3"/>
    <mergeCell ref="B9:H9"/>
    <mergeCell ref="B10:H10"/>
    <mergeCell ref="B11:H11"/>
  </mergeCells>
  <phoneticPr fontId="43" type="noConversion"/>
  <hyperlinks>
    <hyperlink ref="B30" location="Contents!B167" display="to contents"/>
  </hyperlinks>
  <pageMargins left="0.75" right="0.75" top="1" bottom="1" header="0.5" footer="0.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2:H733"/>
  <sheetViews>
    <sheetView workbookViewId="0">
      <selection activeCell="J28" sqref="J28"/>
    </sheetView>
  </sheetViews>
  <sheetFormatPr defaultRowHeight="12.75"/>
  <cols>
    <col min="1" max="1" width="9.140625" style="928"/>
    <col min="2" max="2" width="10.140625" style="928" customWidth="1"/>
    <col min="3" max="3" width="9.140625" style="928" bestFit="1"/>
    <col min="4" max="4" width="20.7109375" style="928" bestFit="1" customWidth="1"/>
    <col min="5" max="5" width="10.5703125" style="928" bestFit="1" customWidth="1"/>
    <col min="6" max="6" width="7.85546875" style="928" bestFit="1" customWidth="1"/>
    <col min="7" max="16384" width="9.140625" style="928"/>
  </cols>
  <sheetData>
    <row r="2" spans="1:8">
      <c r="A2" s="1" t="s">
        <v>326</v>
      </c>
      <c r="B2" s="226" t="s">
        <v>1377</v>
      </c>
    </row>
    <row r="3" spans="1:8">
      <c r="B3" s="1"/>
    </row>
    <row r="4" spans="1:8" ht="25.5">
      <c r="B4" s="925" t="s">
        <v>1212</v>
      </c>
      <c r="C4" s="925" t="s">
        <v>5</v>
      </c>
      <c r="D4" s="925" t="s">
        <v>930</v>
      </c>
      <c r="E4" s="925" t="s">
        <v>1378</v>
      </c>
      <c r="F4" s="925" t="s">
        <v>1365</v>
      </c>
      <c r="H4" s="226" t="s">
        <v>1377</v>
      </c>
    </row>
    <row r="5" spans="1:8">
      <c r="B5" s="974">
        <v>39448</v>
      </c>
      <c r="C5" s="923">
        <v>1048.4270000000001</v>
      </c>
      <c r="D5" s="923">
        <v>1245.952</v>
      </c>
      <c r="E5" s="923">
        <v>1350.2090000000001</v>
      </c>
      <c r="F5" s="923">
        <v>1536.3720000000001</v>
      </c>
    </row>
    <row r="6" spans="1:8">
      <c r="B6" s="974">
        <v>39449</v>
      </c>
      <c r="C6" s="923">
        <v>1048.3399999999999</v>
      </c>
      <c r="D6" s="923">
        <v>1235.2339999999999</v>
      </c>
      <c r="E6" s="923">
        <v>1339.098</v>
      </c>
      <c r="F6" s="923">
        <v>1542.211</v>
      </c>
    </row>
    <row r="7" spans="1:8">
      <c r="B7" s="974">
        <v>39450</v>
      </c>
      <c r="C7" s="923">
        <v>1075.6559999999999</v>
      </c>
      <c r="D7" s="923">
        <v>1227.508</v>
      </c>
      <c r="E7" s="923">
        <v>1339.8980000000001</v>
      </c>
      <c r="F7" s="923">
        <v>1544.3310000000001</v>
      </c>
    </row>
    <row r="8" spans="1:8">
      <c r="B8" s="974">
        <v>39451</v>
      </c>
      <c r="C8" s="923">
        <v>1084.5810000000001</v>
      </c>
      <c r="D8" s="923">
        <v>1225.0330000000001</v>
      </c>
      <c r="E8" s="923">
        <v>1308.7850000000001</v>
      </c>
      <c r="F8" s="923">
        <v>1532.855</v>
      </c>
    </row>
    <row r="9" spans="1:8">
      <c r="B9" s="974">
        <v>39454</v>
      </c>
      <c r="C9" s="923">
        <v>1084.5810000000001</v>
      </c>
      <c r="D9" s="923">
        <v>1207.4739999999999</v>
      </c>
      <c r="E9" s="923">
        <v>1305.799</v>
      </c>
      <c r="F9" s="923">
        <v>1531.758</v>
      </c>
    </row>
    <row r="10" spans="1:8">
      <c r="B10" s="974">
        <v>39455</v>
      </c>
      <c r="C10" s="923">
        <v>1084.087</v>
      </c>
      <c r="D10" s="923">
        <v>1220.309</v>
      </c>
      <c r="E10" s="923">
        <v>1293.53</v>
      </c>
      <c r="F10" s="923">
        <v>1533.885</v>
      </c>
    </row>
    <row r="11" spans="1:8">
      <c r="B11" s="974">
        <v>39456</v>
      </c>
      <c r="C11" s="923">
        <v>1105.8910000000001</v>
      </c>
      <c r="D11" s="923">
        <v>1227.0029999999999</v>
      </c>
      <c r="E11" s="923">
        <v>1298.825</v>
      </c>
      <c r="F11" s="923">
        <v>1544.357</v>
      </c>
    </row>
    <row r="12" spans="1:8">
      <c r="B12" s="974">
        <v>39457</v>
      </c>
      <c r="C12" s="923">
        <v>1106.9449999999999</v>
      </c>
      <c r="D12" s="923">
        <v>1221.289</v>
      </c>
      <c r="E12" s="923">
        <v>1299.9470000000001</v>
      </c>
      <c r="F12" s="923">
        <v>1555.124</v>
      </c>
    </row>
    <row r="13" spans="1:8">
      <c r="B13" s="974">
        <v>39458</v>
      </c>
      <c r="C13" s="923">
        <v>1124.5219999999999</v>
      </c>
      <c r="D13" s="923">
        <v>1213.6990000000001</v>
      </c>
      <c r="E13" s="923">
        <v>1287.346</v>
      </c>
      <c r="F13" s="923">
        <v>1554.7380000000001</v>
      </c>
    </row>
    <row r="14" spans="1:8">
      <c r="B14" s="974">
        <v>39461</v>
      </c>
      <c r="C14" s="923">
        <v>1133.73</v>
      </c>
      <c r="D14" s="923">
        <v>1218</v>
      </c>
      <c r="E14" s="923">
        <v>1299.8130000000001</v>
      </c>
      <c r="F14" s="923">
        <v>1578.317</v>
      </c>
    </row>
    <row r="15" spans="1:8">
      <c r="B15" s="974">
        <v>39462</v>
      </c>
      <c r="C15" s="923">
        <v>1145.567</v>
      </c>
      <c r="D15" s="923">
        <v>1196.1559999999999</v>
      </c>
      <c r="E15" s="923">
        <v>1269.6890000000001</v>
      </c>
      <c r="F15" s="923">
        <v>1561.1279999999999</v>
      </c>
    </row>
    <row r="16" spans="1:8">
      <c r="B16" s="974">
        <v>39463</v>
      </c>
      <c r="C16" s="923">
        <v>1102.691</v>
      </c>
      <c r="D16" s="923">
        <v>1147.4660000000001</v>
      </c>
      <c r="E16" s="923">
        <v>1252.5309999999999</v>
      </c>
      <c r="F16" s="923">
        <v>1474.925</v>
      </c>
    </row>
    <row r="17" spans="2:8">
      <c r="B17" s="974">
        <v>39464</v>
      </c>
      <c r="C17" s="923">
        <v>1108.058</v>
      </c>
      <c r="D17" s="923">
        <v>1140.7570000000001</v>
      </c>
      <c r="E17" s="923">
        <v>1231.434</v>
      </c>
      <c r="F17" s="923">
        <v>1432.827</v>
      </c>
    </row>
    <row r="18" spans="2:8">
      <c r="B18" s="974">
        <v>39465</v>
      </c>
      <c r="C18" s="923">
        <v>1068.597</v>
      </c>
      <c r="D18" s="923">
        <v>1136.2529999999999</v>
      </c>
      <c r="E18" s="923">
        <v>1223.6559999999999</v>
      </c>
      <c r="F18" s="923">
        <v>1432.0119999999999</v>
      </c>
    </row>
    <row r="19" spans="2:8">
      <c r="B19" s="974">
        <v>39468</v>
      </c>
      <c r="C19" s="923">
        <v>1052.9349999999999</v>
      </c>
      <c r="D19" s="923">
        <v>1069.829</v>
      </c>
      <c r="E19" s="923">
        <v>1194.8869999999999</v>
      </c>
      <c r="F19" s="923">
        <v>1327.8810000000001</v>
      </c>
    </row>
    <row r="20" spans="2:8">
      <c r="B20" s="974">
        <v>39469</v>
      </c>
      <c r="C20" s="923">
        <v>1053.635</v>
      </c>
      <c r="D20" s="923">
        <v>1041.0640000000001</v>
      </c>
      <c r="E20" s="923">
        <v>1189.569</v>
      </c>
      <c r="F20" s="923">
        <v>1290.3040000000001</v>
      </c>
    </row>
    <row r="21" spans="2:8">
      <c r="B21" s="974">
        <v>39470</v>
      </c>
      <c r="C21" s="923">
        <v>1034.047</v>
      </c>
      <c r="D21" s="923">
        <v>1055.1759999999999</v>
      </c>
      <c r="E21" s="923">
        <v>1196.7570000000001</v>
      </c>
      <c r="F21" s="923">
        <v>1267.277</v>
      </c>
    </row>
    <row r="22" spans="2:8">
      <c r="B22" s="974">
        <v>39471</v>
      </c>
      <c r="C22" s="923">
        <v>1031.4960000000001</v>
      </c>
      <c r="D22" s="923">
        <v>1083.336</v>
      </c>
      <c r="E22" s="923">
        <v>1227.9680000000001</v>
      </c>
      <c r="F22" s="923">
        <v>1338.127</v>
      </c>
      <c r="H22" s="924" t="s">
        <v>947</v>
      </c>
    </row>
    <row r="23" spans="2:8">
      <c r="B23" s="974">
        <v>39472</v>
      </c>
      <c r="C23" s="923">
        <v>1037.2449999999999</v>
      </c>
      <c r="D23" s="923">
        <v>1111.135</v>
      </c>
      <c r="E23" s="923">
        <v>1223.182</v>
      </c>
      <c r="F23" s="923">
        <v>1365.335</v>
      </c>
    </row>
    <row r="24" spans="2:8">
      <c r="B24" s="974">
        <v>39475</v>
      </c>
      <c r="C24" s="923">
        <v>1038.0160000000001</v>
      </c>
      <c r="D24" s="923">
        <v>1087.7049999999999</v>
      </c>
      <c r="E24" s="923">
        <v>1229.5140000000001</v>
      </c>
      <c r="F24" s="923">
        <v>1329.864</v>
      </c>
      <c r="H24" s="930" t="s">
        <v>1270</v>
      </c>
    </row>
    <row r="25" spans="2:8">
      <c r="B25" s="974">
        <v>39476</v>
      </c>
      <c r="C25" s="923">
        <v>1024.596</v>
      </c>
      <c r="D25" s="923">
        <v>1102.817</v>
      </c>
      <c r="E25" s="923">
        <v>1243.0709999999999</v>
      </c>
      <c r="F25" s="923">
        <v>1352.7860000000001</v>
      </c>
    </row>
    <row r="26" spans="2:8">
      <c r="B26" s="974">
        <v>39477</v>
      </c>
      <c r="C26" s="923">
        <v>1001.7910000000001</v>
      </c>
      <c r="D26" s="923">
        <v>1091.3530000000001</v>
      </c>
      <c r="E26" s="923">
        <v>1235.3150000000001</v>
      </c>
      <c r="F26" s="923">
        <v>1333.123</v>
      </c>
    </row>
    <row r="27" spans="2:8">
      <c r="B27" s="974">
        <v>39478</v>
      </c>
      <c r="C27" s="923">
        <v>1005.702</v>
      </c>
      <c r="D27" s="923">
        <v>1088.72</v>
      </c>
      <c r="E27" s="923">
        <v>1252.248</v>
      </c>
      <c r="F27" s="923">
        <v>1288.595</v>
      </c>
    </row>
    <row r="28" spans="2:8">
      <c r="B28" s="974">
        <v>39479</v>
      </c>
      <c r="C28" s="923">
        <v>1021.0690000000001</v>
      </c>
      <c r="D28" s="923">
        <v>1120</v>
      </c>
      <c r="E28" s="923">
        <v>1267.684</v>
      </c>
      <c r="F28" s="923">
        <v>1340.87</v>
      </c>
    </row>
    <row r="29" spans="2:8">
      <c r="B29" s="974">
        <v>39482</v>
      </c>
      <c r="C29" s="923">
        <v>1019.1180000000001</v>
      </c>
      <c r="D29" s="923">
        <v>1142.473</v>
      </c>
      <c r="E29" s="923">
        <v>1263.405</v>
      </c>
      <c r="F29" s="923">
        <v>1368.3690000000001</v>
      </c>
    </row>
    <row r="30" spans="2:8">
      <c r="B30" s="974">
        <v>39483</v>
      </c>
      <c r="C30" s="923">
        <v>1021.9540000000001</v>
      </c>
      <c r="D30" s="923">
        <v>1127.7629999999999</v>
      </c>
      <c r="E30" s="923">
        <v>1224.0219999999999</v>
      </c>
      <c r="F30" s="923">
        <v>1316.768</v>
      </c>
    </row>
    <row r="31" spans="2:8">
      <c r="B31" s="974">
        <v>39484</v>
      </c>
      <c r="C31" s="923">
        <v>991.327</v>
      </c>
      <c r="D31" s="923">
        <v>1104.854</v>
      </c>
      <c r="E31" s="923">
        <v>1213.797</v>
      </c>
      <c r="F31" s="923">
        <v>1305.24</v>
      </c>
    </row>
    <row r="32" spans="2:8">
      <c r="B32" s="974">
        <v>39485</v>
      </c>
      <c r="C32" s="923">
        <v>991.16200000000003</v>
      </c>
      <c r="D32" s="923">
        <v>1095.4970000000001</v>
      </c>
      <c r="E32" s="923">
        <v>1209.6870000000001</v>
      </c>
      <c r="F32" s="923">
        <v>1267.316</v>
      </c>
    </row>
    <row r="33" spans="2:6">
      <c r="B33" s="974">
        <v>39486</v>
      </c>
      <c r="C33" s="923">
        <v>981.63200000000006</v>
      </c>
      <c r="D33" s="923">
        <v>1095.365</v>
      </c>
      <c r="E33" s="923">
        <v>1206.9359999999999</v>
      </c>
      <c r="F33" s="923">
        <v>1262.579</v>
      </c>
    </row>
    <row r="34" spans="2:6">
      <c r="B34" s="974">
        <v>39489</v>
      </c>
      <c r="C34" s="923">
        <v>982.67600000000004</v>
      </c>
      <c r="D34" s="923">
        <v>1084.1590000000001</v>
      </c>
      <c r="E34" s="923">
        <v>1209.703</v>
      </c>
      <c r="F34" s="923">
        <v>1293.1590000000001</v>
      </c>
    </row>
    <row r="35" spans="2:6">
      <c r="B35" s="974">
        <v>39490</v>
      </c>
      <c r="C35" s="923">
        <v>982.43100000000004</v>
      </c>
      <c r="D35" s="923">
        <v>1101.259</v>
      </c>
      <c r="E35" s="923">
        <v>1226.587</v>
      </c>
      <c r="F35" s="923">
        <v>1343.2349999999999</v>
      </c>
    </row>
    <row r="36" spans="2:6">
      <c r="B36" s="974">
        <v>39491</v>
      </c>
      <c r="C36" s="923">
        <v>1013.088</v>
      </c>
      <c r="D36" s="923">
        <v>1111.51</v>
      </c>
      <c r="E36" s="923">
        <v>1235.6020000000001</v>
      </c>
      <c r="F36" s="923">
        <v>1358.308</v>
      </c>
    </row>
    <row r="37" spans="2:6">
      <c r="B37" s="974">
        <v>39492</v>
      </c>
      <c r="C37" s="923">
        <v>1014.573</v>
      </c>
      <c r="D37" s="923">
        <v>1135.789</v>
      </c>
      <c r="E37" s="923">
        <v>1232.674</v>
      </c>
      <c r="F37" s="923">
        <v>1362.8810000000001</v>
      </c>
    </row>
    <row r="38" spans="2:6">
      <c r="B38" s="974">
        <v>39493</v>
      </c>
      <c r="C38" s="923">
        <v>1021.006</v>
      </c>
      <c r="D38" s="923">
        <v>1133.817</v>
      </c>
      <c r="E38" s="923">
        <v>1228.415</v>
      </c>
      <c r="F38" s="923">
        <v>1344.1179999999999</v>
      </c>
    </row>
    <row r="39" spans="2:6">
      <c r="B39" s="974">
        <v>39496</v>
      </c>
      <c r="C39" s="923">
        <v>1047.3040000000001</v>
      </c>
      <c r="D39" s="923">
        <v>1141.6949999999999</v>
      </c>
      <c r="E39" s="923">
        <v>1232.9059999999999</v>
      </c>
      <c r="F39" s="923">
        <v>1367.1580000000001</v>
      </c>
    </row>
    <row r="40" spans="2:6">
      <c r="B40" s="974">
        <v>39497</v>
      </c>
      <c r="C40" s="923">
        <v>1060.7380000000001</v>
      </c>
      <c r="D40" s="923">
        <v>1153.723</v>
      </c>
      <c r="E40" s="923">
        <v>1237.9660000000001</v>
      </c>
      <c r="F40" s="923">
        <v>1391.5319999999999</v>
      </c>
    </row>
    <row r="41" spans="2:6">
      <c r="B41" s="974">
        <v>39498</v>
      </c>
      <c r="C41" s="923">
        <v>1095.2909999999999</v>
      </c>
      <c r="D41" s="923">
        <v>1139.53</v>
      </c>
      <c r="E41" s="923">
        <v>1232.454</v>
      </c>
      <c r="F41" s="923">
        <v>1372.665</v>
      </c>
    </row>
    <row r="42" spans="2:6">
      <c r="B42" s="974">
        <v>39499</v>
      </c>
      <c r="C42" s="923">
        <v>1123.865</v>
      </c>
      <c r="D42" s="923">
        <v>1154.559</v>
      </c>
      <c r="E42" s="923">
        <v>1232.905</v>
      </c>
      <c r="F42" s="923">
        <v>1403.614</v>
      </c>
    </row>
    <row r="43" spans="2:6">
      <c r="B43" s="974">
        <v>39500</v>
      </c>
      <c r="C43" s="923">
        <v>1070.239</v>
      </c>
      <c r="D43" s="923">
        <v>1150.3040000000001</v>
      </c>
      <c r="E43" s="923">
        <v>1235.71</v>
      </c>
      <c r="F43" s="923">
        <v>1402.7660000000001</v>
      </c>
    </row>
    <row r="44" spans="2:6">
      <c r="B44" s="974">
        <v>39503</v>
      </c>
      <c r="C44" s="923">
        <v>1067.087</v>
      </c>
      <c r="D44" s="923">
        <v>1161.462</v>
      </c>
      <c r="E44" s="923">
        <v>1255.268</v>
      </c>
      <c r="F44" s="923">
        <v>1401.8</v>
      </c>
    </row>
    <row r="45" spans="2:6">
      <c r="B45" s="974">
        <v>39504</v>
      </c>
      <c r="C45" s="923">
        <v>1072.5309999999999</v>
      </c>
      <c r="D45" s="923">
        <v>1172.3020000000001</v>
      </c>
      <c r="E45" s="923">
        <v>1266.7919999999999</v>
      </c>
      <c r="F45" s="923">
        <v>1413.971</v>
      </c>
    </row>
    <row r="46" spans="2:6">
      <c r="B46" s="974">
        <v>39505</v>
      </c>
      <c r="C46" s="923">
        <v>1069.0029999999999</v>
      </c>
      <c r="D46" s="923">
        <v>1190.8920000000001</v>
      </c>
      <c r="E46" s="923">
        <v>1273.097</v>
      </c>
      <c r="F46" s="923">
        <v>1412.318</v>
      </c>
    </row>
    <row r="47" spans="2:6">
      <c r="B47" s="974">
        <v>39506</v>
      </c>
      <c r="C47" s="923">
        <v>1049.6469999999999</v>
      </c>
      <c r="D47" s="923">
        <v>1192.0419999999999</v>
      </c>
      <c r="E47" s="923">
        <v>1262.04</v>
      </c>
      <c r="F47" s="923">
        <v>1399.866</v>
      </c>
    </row>
    <row r="48" spans="2:6">
      <c r="B48" s="974">
        <v>39507</v>
      </c>
      <c r="C48" s="923">
        <v>1024.749</v>
      </c>
      <c r="D48" s="923">
        <v>1167.6580000000001</v>
      </c>
      <c r="E48" s="923">
        <v>1235.258</v>
      </c>
      <c r="F48" s="923">
        <v>1385.0070000000001</v>
      </c>
    </row>
    <row r="49" spans="2:6">
      <c r="B49" s="974">
        <v>39510</v>
      </c>
      <c r="C49" s="923">
        <v>1024.7070000000001</v>
      </c>
      <c r="D49" s="923">
        <v>1144.8699999999999</v>
      </c>
      <c r="E49" s="923">
        <v>1225.8330000000001</v>
      </c>
      <c r="F49" s="923">
        <v>1364.1580000000001</v>
      </c>
    </row>
    <row r="50" spans="2:6">
      <c r="B50" s="974">
        <v>39511</v>
      </c>
      <c r="C50" s="923">
        <v>1030.751</v>
      </c>
      <c r="D50" s="923">
        <v>1136.1949999999999</v>
      </c>
      <c r="E50" s="923">
        <v>1219.8410000000001</v>
      </c>
      <c r="F50" s="923">
        <v>1361.788</v>
      </c>
    </row>
    <row r="51" spans="2:6">
      <c r="B51" s="974">
        <v>39512</v>
      </c>
      <c r="C51" s="923">
        <v>1043.6290000000001</v>
      </c>
      <c r="D51" s="923">
        <v>1142.1659999999999</v>
      </c>
      <c r="E51" s="923">
        <v>1228.9639999999999</v>
      </c>
      <c r="F51" s="923">
        <v>1376.0720000000001</v>
      </c>
    </row>
    <row r="52" spans="2:6">
      <c r="B52" s="974">
        <v>39513</v>
      </c>
      <c r="C52" s="923">
        <v>1045.1479999999999</v>
      </c>
      <c r="D52" s="923">
        <v>1144.28</v>
      </c>
      <c r="E52" s="923">
        <v>1214.1420000000001</v>
      </c>
      <c r="F52" s="923">
        <v>1371.826</v>
      </c>
    </row>
    <row r="53" spans="2:6">
      <c r="B53" s="974">
        <v>39514</v>
      </c>
      <c r="C53" s="923">
        <v>1037.395</v>
      </c>
      <c r="D53" s="923">
        <v>1117.502</v>
      </c>
      <c r="E53" s="923">
        <v>1199.325</v>
      </c>
      <c r="F53" s="923">
        <v>1345.14</v>
      </c>
    </row>
    <row r="54" spans="2:6">
      <c r="B54" s="974">
        <v>39517</v>
      </c>
      <c r="C54" s="923">
        <v>1037.395</v>
      </c>
      <c r="D54" s="923">
        <v>1093.9359999999999</v>
      </c>
      <c r="E54" s="923">
        <v>1181.7070000000001</v>
      </c>
      <c r="F54" s="923">
        <v>1337.4280000000001</v>
      </c>
    </row>
    <row r="55" spans="2:6">
      <c r="B55" s="974">
        <v>39518</v>
      </c>
      <c r="C55" s="923">
        <v>1061.9849999999999</v>
      </c>
      <c r="D55" s="923">
        <v>1118.4010000000001</v>
      </c>
      <c r="E55" s="923">
        <v>1210.383</v>
      </c>
      <c r="F55" s="923">
        <v>1384.56</v>
      </c>
    </row>
    <row r="56" spans="2:6">
      <c r="B56" s="974">
        <v>39519</v>
      </c>
      <c r="C56" s="923">
        <v>1062.366</v>
      </c>
      <c r="D56" s="923">
        <v>1131.1590000000001</v>
      </c>
      <c r="E56" s="923">
        <v>1215.0430000000001</v>
      </c>
      <c r="F56" s="923">
        <v>1392.0260000000001</v>
      </c>
    </row>
    <row r="57" spans="2:6">
      <c r="B57" s="974">
        <v>39520</v>
      </c>
      <c r="C57" s="923">
        <v>1060.614</v>
      </c>
      <c r="D57" s="923">
        <v>1099.8220000000001</v>
      </c>
      <c r="E57" s="923">
        <v>1214.664</v>
      </c>
      <c r="F57" s="923">
        <v>1372.1379999999999</v>
      </c>
    </row>
    <row r="58" spans="2:6">
      <c r="B58" s="974">
        <v>39521</v>
      </c>
      <c r="C58" s="923">
        <v>1067.7830000000001</v>
      </c>
      <c r="D58" s="923">
        <v>1092.5409999999999</v>
      </c>
      <c r="E58" s="923">
        <v>1194.5740000000001</v>
      </c>
      <c r="F58" s="923">
        <v>1373.8910000000001</v>
      </c>
    </row>
    <row r="59" spans="2:6">
      <c r="B59" s="974">
        <v>39524</v>
      </c>
      <c r="C59" s="923">
        <v>1034.654</v>
      </c>
      <c r="D59" s="923">
        <v>1044.633</v>
      </c>
      <c r="E59" s="923">
        <v>1172.1279999999999</v>
      </c>
      <c r="F59" s="923">
        <v>1320.4880000000001</v>
      </c>
    </row>
    <row r="60" spans="2:6">
      <c r="B60" s="974">
        <v>39525</v>
      </c>
      <c r="C60" s="923">
        <v>1033.498</v>
      </c>
      <c r="D60" s="923">
        <v>1065.17</v>
      </c>
      <c r="E60" s="923">
        <v>1213.058</v>
      </c>
      <c r="F60" s="923">
        <v>1346.1980000000001</v>
      </c>
    </row>
    <row r="61" spans="2:6">
      <c r="B61" s="974">
        <v>39526</v>
      </c>
      <c r="C61" s="923">
        <v>1040.3630000000001</v>
      </c>
      <c r="D61" s="923">
        <v>1065.9390000000001</v>
      </c>
      <c r="E61" s="923">
        <v>1188.7619999999999</v>
      </c>
      <c r="F61" s="923">
        <v>1336.0940000000001</v>
      </c>
    </row>
    <row r="62" spans="2:6">
      <c r="B62" s="974">
        <v>39527</v>
      </c>
      <c r="C62" s="923">
        <v>1041.442</v>
      </c>
      <c r="D62" s="923">
        <v>1045.9380000000001</v>
      </c>
      <c r="E62" s="923">
        <v>1198.9470000000001</v>
      </c>
      <c r="F62" s="923">
        <v>1291.713</v>
      </c>
    </row>
    <row r="63" spans="2:6">
      <c r="B63" s="974">
        <v>39528</v>
      </c>
      <c r="C63" s="923">
        <v>1013.221</v>
      </c>
      <c r="D63" s="923">
        <v>1052.009</v>
      </c>
      <c r="E63" s="923">
        <v>1201.566</v>
      </c>
      <c r="F63" s="923">
        <v>1296.8820000000001</v>
      </c>
    </row>
    <row r="64" spans="2:6">
      <c r="B64" s="974">
        <v>39531</v>
      </c>
      <c r="C64" s="923">
        <v>1012.8430000000001</v>
      </c>
      <c r="D64" s="923">
        <v>1072.7370000000001</v>
      </c>
      <c r="E64" s="923">
        <v>1211.8109999999999</v>
      </c>
      <c r="F64" s="923">
        <v>1328.37</v>
      </c>
    </row>
    <row r="65" spans="2:6">
      <c r="B65" s="974">
        <v>39532</v>
      </c>
      <c r="C65" s="923">
        <v>1015.184</v>
      </c>
      <c r="D65" s="923">
        <v>1104.499</v>
      </c>
      <c r="E65" s="923">
        <v>1233.1790000000001</v>
      </c>
      <c r="F65" s="923">
        <v>1332.2049999999999</v>
      </c>
    </row>
    <row r="66" spans="2:6">
      <c r="B66" s="974">
        <v>39533</v>
      </c>
      <c r="C66" s="923">
        <v>999.85</v>
      </c>
      <c r="D66" s="923">
        <v>1107.598</v>
      </c>
      <c r="E66" s="923">
        <v>1228.95</v>
      </c>
      <c r="F66" s="923">
        <v>1324.6189999999999</v>
      </c>
    </row>
    <row r="67" spans="2:6">
      <c r="B67" s="974">
        <v>39534</v>
      </c>
      <c r="C67" s="923">
        <v>998.63</v>
      </c>
      <c r="D67" s="923">
        <v>1106.6600000000001</v>
      </c>
      <c r="E67" s="923">
        <v>1223.3109999999999</v>
      </c>
      <c r="F67" s="923">
        <v>1350.0419999999999</v>
      </c>
    </row>
    <row r="68" spans="2:6">
      <c r="B68" s="974">
        <v>39535</v>
      </c>
      <c r="C68" s="923">
        <v>999.26300000000003</v>
      </c>
      <c r="D68" s="923">
        <v>1112.76</v>
      </c>
      <c r="E68" s="923">
        <v>1216.01</v>
      </c>
      <c r="F68" s="923">
        <v>1356.48</v>
      </c>
    </row>
    <row r="69" spans="2:6">
      <c r="B69" s="974">
        <v>39538</v>
      </c>
      <c r="C69" s="923">
        <v>994.327</v>
      </c>
      <c r="D69" s="923">
        <v>1104.5820000000001</v>
      </c>
      <c r="E69" s="923">
        <v>1217.6569999999999</v>
      </c>
      <c r="F69" s="923">
        <v>1359.4870000000001</v>
      </c>
    </row>
    <row r="70" spans="2:6">
      <c r="B70" s="974">
        <v>39539</v>
      </c>
      <c r="C70" s="923">
        <v>1006.0260000000001</v>
      </c>
      <c r="D70" s="923">
        <v>1113.768</v>
      </c>
      <c r="E70" s="923">
        <v>1246.2840000000001</v>
      </c>
      <c r="F70" s="923">
        <v>1366.4270000000001</v>
      </c>
    </row>
    <row r="71" spans="2:6">
      <c r="B71" s="974">
        <v>39540</v>
      </c>
      <c r="C71" s="923">
        <v>1008.729</v>
      </c>
      <c r="D71" s="923">
        <v>1137.6849999999999</v>
      </c>
      <c r="E71" s="923">
        <v>1255.432</v>
      </c>
      <c r="F71" s="923">
        <v>1374.3910000000001</v>
      </c>
    </row>
    <row r="72" spans="2:6">
      <c r="B72" s="974">
        <v>39541</v>
      </c>
      <c r="C72" s="923">
        <v>1004.8630000000001</v>
      </c>
      <c r="D72" s="923">
        <v>1142.896</v>
      </c>
      <c r="E72" s="923">
        <v>1259.8340000000001</v>
      </c>
      <c r="F72" s="923">
        <v>1361.3</v>
      </c>
    </row>
    <row r="73" spans="2:6">
      <c r="B73" s="974">
        <v>39542</v>
      </c>
      <c r="C73" s="923">
        <v>993.42200000000003</v>
      </c>
      <c r="D73" s="923">
        <v>1145.211</v>
      </c>
      <c r="E73" s="923">
        <v>1264.404</v>
      </c>
      <c r="F73" s="923">
        <v>1364.546</v>
      </c>
    </row>
    <row r="74" spans="2:6">
      <c r="B74" s="974">
        <v>39545</v>
      </c>
      <c r="C74" s="923">
        <v>1001.498</v>
      </c>
      <c r="D74" s="923">
        <v>1160.627</v>
      </c>
      <c r="E74" s="923">
        <v>1268.846</v>
      </c>
      <c r="F74" s="923">
        <v>1398.63</v>
      </c>
    </row>
    <row r="75" spans="2:6">
      <c r="B75" s="974">
        <v>39546</v>
      </c>
      <c r="C75" s="923">
        <v>1018.758</v>
      </c>
      <c r="D75" s="923">
        <v>1153.56</v>
      </c>
      <c r="E75" s="923">
        <v>1259.182</v>
      </c>
      <c r="F75" s="923">
        <v>1387.855</v>
      </c>
    </row>
    <row r="76" spans="2:6">
      <c r="B76" s="974">
        <v>39547</v>
      </c>
      <c r="C76" s="923">
        <v>1041.2080000000001</v>
      </c>
      <c r="D76" s="923">
        <v>1150.365</v>
      </c>
      <c r="E76" s="923">
        <v>1251.028</v>
      </c>
      <c r="F76" s="923">
        <v>1408.162</v>
      </c>
    </row>
    <row r="77" spans="2:6">
      <c r="B77" s="974">
        <v>39548</v>
      </c>
      <c r="C77" s="923">
        <v>1050.7909999999999</v>
      </c>
      <c r="D77" s="923">
        <v>1158.78</v>
      </c>
      <c r="E77" s="923">
        <v>1255.1210000000001</v>
      </c>
      <c r="F77" s="923">
        <v>1416.4280000000001</v>
      </c>
    </row>
    <row r="78" spans="2:6">
      <c r="B78" s="974">
        <v>39549</v>
      </c>
      <c r="C78" s="923">
        <v>1075.741</v>
      </c>
      <c r="D78" s="923">
        <v>1160.356</v>
      </c>
      <c r="E78" s="923">
        <v>1238.373</v>
      </c>
      <c r="F78" s="923">
        <v>1394.4359999999999</v>
      </c>
    </row>
    <row r="79" spans="2:6">
      <c r="B79" s="974">
        <v>39552</v>
      </c>
      <c r="C79" s="923">
        <v>1061.6959999999999</v>
      </c>
      <c r="D79" s="923">
        <v>1145.2650000000001</v>
      </c>
      <c r="E79" s="923">
        <v>1231.2850000000001</v>
      </c>
      <c r="F79" s="923">
        <v>1380.575</v>
      </c>
    </row>
    <row r="80" spans="2:6">
      <c r="B80" s="974">
        <v>39553</v>
      </c>
      <c r="C80" s="923">
        <v>1056.027</v>
      </c>
      <c r="D80" s="923">
        <v>1150.828</v>
      </c>
      <c r="E80" s="923">
        <v>1235.7660000000001</v>
      </c>
      <c r="F80" s="923">
        <v>1392.5050000000001</v>
      </c>
    </row>
    <row r="81" spans="2:6">
      <c r="B81" s="974">
        <v>39554</v>
      </c>
      <c r="C81" s="923">
        <v>1063.8120000000001</v>
      </c>
      <c r="D81" s="923">
        <v>1164.9929999999999</v>
      </c>
      <c r="E81" s="923">
        <v>1265.0940000000001</v>
      </c>
      <c r="F81" s="923">
        <v>1419.8920000000001</v>
      </c>
    </row>
    <row r="82" spans="2:6">
      <c r="B82" s="974">
        <v>39555</v>
      </c>
      <c r="C82" s="923">
        <v>1067.3420000000001</v>
      </c>
      <c r="D82" s="923">
        <v>1174.26</v>
      </c>
      <c r="E82" s="923">
        <v>1264.2550000000001</v>
      </c>
      <c r="F82" s="923">
        <v>1403.9660000000001</v>
      </c>
    </row>
    <row r="83" spans="2:6">
      <c r="B83" s="974">
        <v>39556</v>
      </c>
      <c r="C83" s="923">
        <v>1062.97</v>
      </c>
      <c r="D83" s="923">
        <v>1175.8520000000001</v>
      </c>
      <c r="E83" s="923">
        <v>1280.548</v>
      </c>
      <c r="F83" s="923">
        <v>1426.5550000000001</v>
      </c>
    </row>
    <row r="84" spans="2:6">
      <c r="B84" s="974">
        <v>39559</v>
      </c>
      <c r="C84" s="923">
        <v>1072.335</v>
      </c>
      <c r="D84" s="923">
        <v>1187</v>
      </c>
      <c r="E84" s="923">
        <v>1284.9449999999999</v>
      </c>
      <c r="F84" s="923">
        <v>1423.8050000000001</v>
      </c>
    </row>
    <row r="85" spans="2:6">
      <c r="B85" s="974">
        <v>39560</v>
      </c>
      <c r="C85" s="923">
        <v>1067.115</v>
      </c>
      <c r="D85" s="923">
        <v>1189.7429999999999</v>
      </c>
      <c r="E85" s="923">
        <v>1275.7950000000001</v>
      </c>
      <c r="F85" s="923">
        <v>1419.77</v>
      </c>
    </row>
    <row r="86" spans="2:6">
      <c r="B86" s="974">
        <v>39561</v>
      </c>
      <c r="C86" s="923">
        <v>1090.56</v>
      </c>
      <c r="D86" s="923">
        <v>1192.104</v>
      </c>
      <c r="E86" s="923">
        <v>1276.6310000000001</v>
      </c>
      <c r="F86" s="923">
        <v>1416.8510000000001</v>
      </c>
    </row>
    <row r="87" spans="2:6">
      <c r="B87" s="974">
        <v>39562</v>
      </c>
      <c r="C87" s="923">
        <v>1092.299</v>
      </c>
      <c r="D87" s="923">
        <v>1187.1469999999999</v>
      </c>
      <c r="E87" s="923">
        <v>1275.6580000000001</v>
      </c>
      <c r="F87" s="923">
        <v>1378.165</v>
      </c>
    </row>
    <row r="88" spans="2:6">
      <c r="B88" s="974">
        <v>39563</v>
      </c>
      <c r="C88" s="923">
        <v>1081.0930000000001</v>
      </c>
      <c r="D88" s="923">
        <v>1189.0060000000001</v>
      </c>
      <c r="E88" s="923">
        <v>1288.56</v>
      </c>
      <c r="F88" s="923">
        <v>1397.575</v>
      </c>
    </row>
    <row r="89" spans="2:6">
      <c r="B89" s="974">
        <v>39566</v>
      </c>
      <c r="C89" s="923">
        <v>1087.105</v>
      </c>
      <c r="D89" s="923">
        <v>1194.3790000000001</v>
      </c>
      <c r="E89" s="923">
        <v>1290.297</v>
      </c>
      <c r="F89" s="923">
        <v>1407.2740000000001</v>
      </c>
    </row>
    <row r="90" spans="2:6">
      <c r="B90" s="974">
        <v>39567</v>
      </c>
      <c r="C90" s="923">
        <v>1069.9159999999999</v>
      </c>
      <c r="D90" s="923">
        <v>1180.1659999999999</v>
      </c>
      <c r="E90" s="923">
        <v>1284.2460000000001</v>
      </c>
      <c r="F90" s="923">
        <v>1390.7560000000001</v>
      </c>
    </row>
    <row r="91" spans="2:6">
      <c r="B91" s="974">
        <v>39568</v>
      </c>
      <c r="C91" s="923">
        <v>1050.498</v>
      </c>
      <c r="D91" s="923">
        <v>1191.529</v>
      </c>
      <c r="E91" s="923">
        <v>1281.954</v>
      </c>
      <c r="F91" s="923">
        <v>1394.2529999999999</v>
      </c>
    </row>
    <row r="92" spans="2:6">
      <c r="B92" s="974">
        <v>39569</v>
      </c>
      <c r="C92" s="923">
        <v>1050.498</v>
      </c>
      <c r="D92" s="923">
        <v>1192.827</v>
      </c>
      <c r="E92" s="923">
        <v>1291.0050000000001</v>
      </c>
      <c r="F92" s="923">
        <v>1391.7090000000001</v>
      </c>
    </row>
    <row r="93" spans="2:6">
      <c r="B93" s="974">
        <v>39570</v>
      </c>
      <c r="C93" s="923">
        <v>1050.498</v>
      </c>
      <c r="D93" s="923">
        <v>1207.46</v>
      </c>
      <c r="E93" s="923">
        <v>1301.4480000000001</v>
      </c>
      <c r="F93" s="923">
        <v>1393.481</v>
      </c>
    </row>
    <row r="94" spans="2:6">
      <c r="B94" s="974">
        <v>39573</v>
      </c>
      <c r="C94" s="923">
        <v>1072.528</v>
      </c>
      <c r="D94" s="923">
        <v>1209.8020000000001</v>
      </c>
      <c r="E94" s="923">
        <v>1299.4190000000001</v>
      </c>
      <c r="F94" s="923">
        <v>1402.8109999999999</v>
      </c>
    </row>
    <row r="95" spans="2:6">
      <c r="B95" s="974">
        <v>39574</v>
      </c>
      <c r="C95" s="923">
        <v>1084.492</v>
      </c>
      <c r="D95" s="923">
        <v>1215.4259999999999</v>
      </c>
      <c r="E95" s="923">
        <v>1307.8320000000001</v>
      </c>
      <c r="F95" s="923">
        <v>1419.36</v>
      </c>
    </row>
    <row r="96" spans="2:6">
      <c r="B96" s="974">
        <v>39575</v>
      </c>
      <c r="C96" s="923">
        <v>1086.979</v>
      </c>
      <c r="D96" s="923">
        <v>1206.027</v>
      </c>
      <c r="E96" s="923">
        <v>1294.3910000000001</v>
      </c>
      <c r="F96" s="923">
        <v>1460.385</v>
      </c>
    </row>
    <row r="97" spans="2:6">
      <c r="B97" s="974">
        <v>39576</v>
      </c>
      <c r="C97" s="923">
        <v>1105.575</v>
      </c>
      <c r="D97" s="923">
        <v>1196.4390000000001</v>
      </c>
      <c r="E97" s="923">
        <v>1298.4059999999999</v>
      </c>
      <c r="F97" s="923">
        <v>1518.0730000000001</v>
      </c>
    </row>
    <row r="98" spans="2:6">
      <c r="B98" s="974">
        <v>39577</v>
      </c>
      <c r="C98" s="923">
        <v>1105.575</v>
      </c>
      <c r="D98" s="923">
        <v>1188.6099999999999</v>
      </c>
      <c r="E98" s="923">
        <v>1285.8320000000001</v>
      </c>
      <c r="F98" s="923">
        <v>1515.328</v>
      </c>
    </row>
    <row r="99" spans="2:6">
      <c r="B99" s="974">
        <v>39580</v>
      </c>
      <c r="C99" s="923">
        <v>1130.069</v>
      </c>
      <c r="D99" s="923">
        <v>1194.106</v>
      </c>
      <c r="E99" s="923">
        <v>1297.0830000000001</v>
      </c>
      <c r="F99" s="923">
        <v>1527.94</v>
      </c>
    </row>
    <row r="100" spans="2:6">
      <c r="B100" s="974">
        <v>39581</v>
      </c>
      <c r="C100" s="923">
        <v>1134.0540000000001</v>
      </c>
      <c r="D100" s="923">
        <v>1205.588</v>
      </c>
      <c r="E100" s="923">
        <v>1296.788</v>
      </c>
      <c r="F100" s="923">
        <v>1533.395</v>
      </c>
    </row>
    <row r="101" spans="2:6">
      <c r="B101" s="974">
        <v>39582</v>
      </c>
      <c r="C101" s="923">
        <v>1137.4649999999999</v>
      </c>
      <c r="D101" s="923">
        <v>1207.5810000000001</v>
      </c>
      <c r="E101" s="923">
        <v>1300.6390000000001</v>
      </c>
      <c r="F101" s="923">
        <v>1571.6659999999999</v>
      </c>
    </row>
    <row r="102" spans="2:6">
      <c r="B102" s="974">
        <v>39583</v>
      </c>
      <c r="C102" s="923">
        <v>1126.009</v>
      </c>
      <c r="D102" s="923">
        <v>1221.3980000000001</v>
      </c>
      <c r="E102" s="923">
        <v>1314.174</v>
      </c>
      <c r="F102" s="923">
        <v>1564.9680000000001</v>
      </c>
    </row>
    <row r="103" spans="2:6">
      <c r="B103" s="974">
        <v>39584</v>
      </c>
      <c r="C103" s="923">
        <v>1137.5540000000001</v>
      </c>
      <c r="D103" s="923">
        <v>1240.3120000000001</v>
      </c>
      <c r="E103" s="923">
        <v>1321.98</v>
      </c>
      <c r="F103" s="923">
        <v>1618.319</v>
      </c>
    </row>
    <row r="104" spans="2:6">
      <c r="B104" s="974">
        <v>39587</v>
      </c>
      <c r="C104" s="923">
        <v>1145.288</v>
      </c>
      <c r="D104" s="923">
        <v>1249.7270000000001</v>
      </c>
      <c r="E104" s="923">
        <v>1325.269</v>
      </c>
      <c r="F104" s="923">
        <v>1633.337</v>
      </c>
    </row>
    <row r="105" spans="2:6">
      <c r="B105" s="974">
        <v>39588</v>
      </c>
      <c r="C105" s="923">
        <v>1137.9560000000001</v>
      </c>
      <c r="D105" s="923">
        <v>1233.6690000000001</v>
      </c>
      <c r="E105" s="923">
        <v>1314.614</v>
      </c>
      <c r="F105" s="923">
        <v>1617.6369999999999</v>
      </c>
    </row>
    <row r="106" spans="2:6">
      <c r="B106" s="974">
        <v>39589</v>
      </c>
      <c r="C106" s="923">
        <v>1158.08</v>
      </c>
      <c r="D106" s="923">
        <v>1233.1099999999999</v>
      </c>
      <c r="E106" s="923">
        <v>1299.4069999999999</v>
      </c>
      <c r="F106" s="923">
        <v>1641.518</v>
      </c>
    </row>
    <row r="107" spans="2:6">
      <c r="B107" s="974">
        <v>39590</v>
      </c>
      <c r="C107" s="923">
        <v>1160.932</v>
      </c>
      <c r="D107" s="923">
        <v>1221.9490000000001</v>
      </c>
      <c r="E107" s="923">
        <v>1301.9660000000001</v>
      </c>
      <c r="F107" s="923">
        <v>1603.81</v>
      </c>
    </row>
    <row r="108" spans="2:6">
      <c r="B108" s="974">
        <v>39591</v>
      </c>
      <c r="C108" s="923">
        <v>1151.3510000000001</v>
      </c>
      <c r="D108" s="923">
        <v>1207.9570000000001</v>
      </c>
      <c r="E108" s="923">
        <v>1287.479</v>
      </c>
      <c r="F108" s="923">
        <v>1609.5360000000001</v>
      </c>
    </row>
    <row r="109" spans="2:6">
      <c r="B109" s="974">
        <v>39594</v>
      </c>
      <c r="C109" s="923">
        <v>1135.0430000000001</v>
      </c>
      <c r="D109" s="923">
        <v>1193.377</v>
      </c>
      <c r="E109" s="923">
        <v>1283.6500000000001</v>
      </c>
      <c r="F109" s="923">
        <v>1605.6870000000001</v>
      </c>
    </row>
    <row r="110" spans="2:6">
      <c r="B110" s="974">
        <v>39595</v>
      </c>
      <c r="C110" s="923">
        <v>1140.674</v>
      </c>
      <c r="D110" s="923">
        <v>1191.9849999999999</v>
      </c>
      <c r="E110" s="923">
        <v>1285.9749999999999</v>
      </c>
      <c r="F110" s="923">
        <v>1571.66</v>
      </c>
    </row>
    <row r="111" spans="2:6">
      <c r="B111" s="974">
        <v>39596</v>
      </c>
      <c r="C111" s="923">
        <v>1110.2729999999999</v>
      </c>
      <c r="D111" s="923">
        <v>1195.463</v>
      </c>
      <c r="E111" s="923">
        <v>1288.442</v>
      </c>
      <c r="F111" s="923">
        <v>1581.5620000000001</v>
      </c>
    </row>
    <row r="112" spans="2:6">
      <c r="B112" s="974">
        <v>39597</v>
      </c>
      <c r="C112" s="923">
        <v>1106.8869999999999</v>
      </c>
      <c r="D112" s="923">
        <v>1201.857</v>
      </c>
      <c r="E112" s="923">
        <v>1294.069</v>
      </c>
      <c r="F112" s="923">
        <v>1606.6130000000001</v>
      </c>
    </row>
    <row r="113" spans="2:6">
      <c r="B113" s="974">
        <v>39598</v>
      </c>
      <c r="C113" s="923">
        <v>1109.2090000000001</v>
      </c>
      <c r="D113" s="923">
        <v>1210.037</v>
      </c>
      <c r="E113" s="923">
        <v>1299.028</v>
      </c>
      <c r="F113" s="923">
        <v>1612.992</v>
      </c>
    </row>
    <row r="114" spans="2:6">
      <c r="B114" s="974">
        <v>39601</v>
      </c>
      <c r="C114" s="923">
        <v>1101.739</v>
      </c>
      <c r="D114" s="923">
        <v>1207.7529999999999</v>
      </c>
      <c r="E114" s="923">
        <v>1290.42</v>
      </c>
      <c r="F114" s="923">
        <v>1599.848</v>
      </c>
    </row>
    <row r="115" spans="2:6">
      <c r="B115" s="974">
        <v>39602</v>
      </c>
      <c r="C115" s="923">
        <v>1119.8610000000001</v>
      </c>
      <c r="D115" s="923">
        <v>1190.6420000000001</v>
      </c>
      <c r="E115" s="923">
        <v>1284.5260000000001</v>
      </c>
      <c r="F115" s="923">
        <v>1583.3220000000001</v>
      </c>
    </row>
    <row r="116" spans="2:6">
      <c r="B116" s="974">
        <v>39603</v>
      </c>
      <c r="C116" s="923">
        <v>1110.328</v>
      </c>
      <c r="D116" s="923">
        <v>1173.462</v>
      </c>
      <c r="E116" s="923">
        <v>1281.047</v>
      </c>
      <c r="F116" s="923">
        <v>1532.877</v>
      </c>
    </row>
    <row r="117" spans="2:6">
      <c r="B117" s="974">
        <v>39604</v>
      </c>
      <c r="C117" s="923">
        <v>1098.0219999999999</v>
      </c>
      <c r="D117" s="923">
        <v>1184.5</v>
      </c>
      <c r="E117" s="923">
        <v>1295.337</v>
      </c>
      <c r="F117" s="923">
        <v>1536.952</v>
      </c>
    </row>
    <row r="118" spans="2:6">
      <c r="B118" s="974">
        <v>39605</v>
      </c>
      <c r="C118" s="923">
        <v>1121.317</v>
      </c>
      <c r="D118" s="923">
        <v>1182.8410000000001</v>
      </c>
      <c r="E118" s="923">
        <v>1272.741</v>
      </c>
      <c r="F118" s="923">
        <v>1550.2170000000001</v>
      </c>
    </row>
    <row r="119" spans="2:6">
      <c r="B119" s="974">
        <v>39608</v>
      </c>
      <c r="C119" s="923">
        <v>1120.5740000000001</v>
      </c>
      <c r="D119" s="923">
        <v>1167.546</v>
      </c>
      <c r="E119" s="923">
        <v>1267.848</v>
      </c>
      <c r="F119" s="923">
        <v>1532.6970000000001</v>
      </c>
    </row>
    <row r="120" spans="2:6">
      <c r="B120" s="974">
        <v>39609</v>
      </c>
      <c r="C120" s="923">
        <v>1098.489</v>
      </c>
      <c r="D120" s="923">
        <v>1138.0840000000001</v>
      </c>
      <c r="E120" s="923">
        <v>1253.981</v>
      </c>
      <c r="F120" s="923">
        <v>1513.979</v>
      </c>
    </row>
    <row r="121" spans="2:6">
      <c r="B121" s="974">
        <v>39610</v>
      </c>
      <c r="C121" s="923">
        <v>1089.4470000000001</v>
      </c>
      <c r="D121" s="923">
        <v>1131.431</v>
      </c>
      <c r="E121" s="923">
        <v>1239.385</v>
      </c>
      <c r="F121" s="923">
        <v>1524.2339999999999</v>
      </c>
    </row>
    <row r="122" spans="2:6">
      <c r="B122" s="974">
        <v>39611</v>
      </c>
      <c r="C122" s="923">
        <v>1103.271</v>
      </c>
      <c r="D122" s="923">
        <v>1123.1179999999999</v>
      </c>
      <c r="E122" s="923">
        <v>1235.3820000000001</v>
      </c>
      <c r="F122" s="923">
        <v>1523.2149999999999</v>
      </c>
    </row>
    <row r="123" spans="2:6">
      <c r="B123" s="974">
        <v>39612</v>
      </c>
      <c r="C123" s="923">
        <v>1081.7860000000001</v>
      </c>
      <c r="D123" s="923">
        <v>1120.0240000000001</v>
      </c>
      <c r="E123" s="923">
        <v>1247.9359999999999</v>
      </c>
      <c r="F123" s="923">
        <v>1524.28</v>
      </c>
    </row>
    <row r="124" spans="2:6">
      <c r="B124" s="974">
        <v>39615</v>
      </c>
      <c r="C124" s="923">
        <v>1081.4829999999999</v>
      </c>
      <c r="D124" s="923">
        <v>1132.9760000000001</v>
      </c>
      <c r="E124" s="923">
        <v>1254.5630000000001</v>
      </c>
      <c r="F124" s="923">
        <v>1540.1420000000001</v>
      </c>
    </row>
    <row r="125" spans="2:6">
      <c r="B125" s="974">
        <v>39616</v>
      </c>
      <c r="C125" s="923">
        <v>1078.0810000000001</v>
      </c>
      <c r="D125" s="923">
        <v>1143.874</v>
      </c>
      <c r="E125" s="923">
        <v>1254.078</v>
      </c>
      <c r="F125" s="923">
        <v>1562.1469999999999</v>
      </c>
    </row>
    <row r="126" spans="2:6">
      <c r="B126" s="974">
        <v>39617</v>
      </c>
      <c r="C126" s="923">
        <v>1068.904</v>
      </c>
      <c r="D126" s="923">
        <v>1138.79</v>
      </c>
      <c r="E126" s="923">
        <v>1243.961</v>
      </c>
      <c r="F126" s="923">
        <v>1555.732</v>
      </c>
    </row>
    <row r="127" spans="2:6">
      <c r="B127" s="974">
        <v>39618</v>
      </c>
      <c r="C127" s="923">
        <v>1073.4649999999999</v>
      </c>
      <c r="D127" s="923">
        <v>1126.7540000000001</v>
      </c>
      <c r="E127" s="923">
        <v>1240.0419999999999</v>
      </c>
      <c r="F127" s="923">
        <v>1553.5330000000001</v>
      </c>
    </row>
    <row r="128" spans="2:6">
      <c r="B128" s="974">
        <v>39619</v>
      </c>
      <c r="C128" s="923">
        <v>1106.877</v>
      </c>
      <c r="D128" s="923">
        <v>1110.4760000000001</v>
      </c>
      <c r="E128" s="923">
        <v>1220.972</v>
      </c>
      <c r="F128" s="923">
        <v>1537.8030000000001</v>
      </c>
    </row>
    <row r="129" spans="2:6">
      <c r="B129" s="974">
        <v>39622</v>
      </c>
      <c r="C129" s="923">
        <v>1071.2819999999999</v>
      </c>
      <c r="D129" s="923">
        <v>1099.694</v>
      </c>
      <c r="E129" s="923">
        <v>1218.2660000000001</v>
      </c>
      <c r="F129" s="923">
        <v>1509.83</v>
      </c>
    </row>
    <row r="130" spans="2:6">
      <c r="B130" s="974">
        <v>39623</v>
      </c>
      <c r="C130" s="923">
        <v>1062.213</v>
      </c>
      <c r="D130" s="923">
        <v>1091.557</v>
      </c>
      <c r="E130" s="923">
        <v>1214.5830000000001</v>
      </c>
      <c r="F130" s="923">
        <v>1481.7950000000001</v>
      </c>
    </row>
    <row r="131" spans="2:6">
      <c r="B131" s="974">
        <v>39624</v>
      </c>
      <c r="C131" s="923">
        <v>1061.8610000000001</v>
      </c>
      <c r="D131" s="923">
        <v>1106.2090000000001</v>
      </c>
      <c r="E131" s="923">
        <v>1220.5060000000001</v>
      </c>
      <c r="F131" s="923">
        <v>1491.6890000000001</v>
      </c>
    </row>
    <row r="132" spans="2:6">
      <c r="B132" s="974">
        <v>39625</v>
      </c>
      <c r="C132" s="923">
        <v>1124.8990000000001</v>
      </c>
      <c r="D132" s="923">
        <v>1099.712</v>
      </c>
      <c r="E132" s="923">
        <v>1196.7819999999999</v>
      </c>
      <c r="F132" s="923">
        <v>1485.2670000000001</v>
      </c>
    </row>
    <row r="133" spans="2:6">
      <c r="B133" s="974">
        <v>39626</v>
      </c>
      <c r="C133" s="923">
        <v>1101.4690000000001</v>
      </c>
      <c r="D133" s="923">
        <v>1084.7930000000001</v>
      </c>
      <c r="E133" s="923">
        <v>1192.933</v>
      </c>
      <c r="F133" s="923">
        <v>1498.585</v>
      </c>
    </row>
    <row r="134" spans="2:6">
      <c r="B134" s="974">
        <v>39629</v>
      </c>
      <c r="C134" s="923">
        <v>1057.2249999999999</v>
      </c>
      <c r="D134" s="923">
        <v>1087.1189999999999</v>
      </c>
      <c r="E134" s="923">
        <v>1197.277</v>
      </c>
      <c r="F134" s="923">
        <v>1492.787</v>
      </c>
    </row>
    <row r="135" spans="2:6">
      <c r="B135" s="974">
        <v>39630</v>
      </c>
      <c r="C135" s="923">
        <v>1058.145</v>
      </c>
      <c r="D135" s="923">
        <v>1068.7460000000001</v>
      </c>
      <c r="E135" s="923">
        <v>1192.087</v>
      </c>
      <c r="F135" s="923">
        <v>1443.9180000000001</v>
      </c>
    </row>
    <row r="136" spans="2:6">
      <c r="B136" s="974">
        <v>39631</v>
      </c>
      <c r="C136" s="923">
        <v>1059.4370000000001</v>
      </c>
      <c r="D136" s="923">
        <v>1057.154</v>
      </c>
      <c r="E136" s="923">
        <v>1174.154</v>
      </c>
      <c r="F136" s="923">
        <v>1435.4580000000001</v>
      </c>
    </row>
    <row r="137" spans="2:6">
      <c r="B137" s="974">
        <v>39632</v>
      </c>
      <c r="C137" s="923">
        <v>1037.979</v>
      </c>
      <c r="D137" s="923">
        <v>1033.4829999999999</v>
      </c>
      <c r="E137" s="923">
        <v>1173.6400000000001</v>
      </c>
      <c r="F137" s="923">
        <v>1410.9490000000001</v>
      </c>
    </row>
    <row r="138" spans="2:6">
      <c r="B138" s="974">
        <v>39633</v>
      </c>
      <c r="C138" s="923">
        <v>1038.1079999999999</v>
      </c>
      <c r="D138" s="923">
        <v>1030.318</v>
      </c>
      <c r="E138" s="923">
        <v>1168.5940000000001</v>
      </c>
      <c r="F138" s="923">
        <v>1400.4739999999999</v>
      </c>
    </row>
    <row r="139" spans="2:6">
      <c r="B139" s="974">
        <v>39636</v>
      </c>
      <c r="C139" s="923">
        <v>1038.1079999999999</v>
      </c>
      <c r="D139" s="923">
        <v>1038.289</v>
      </c>
      <c r="E139" s="923">
        <v>1166.2740000000001</v>
      </c>
      <c r="F139" s="923">
        <v>1403.7190000000001</v>
      </c>
    </row>
    <row r="140" spans="2:6">
      <c r="B140" s="974">
        <v>39637</v>
      </c>
      <c r="C140" s="923">
        <v>1000.456</v>
      </c>
      <c r="D140" s="923">
        <v>1022.606</v>
      </c>
      <c r="E140" s="923">
        <v>1170.7170000000001</v>
      </c>
      <c r="F140" s="923">
        <v>1397.076</v>
      </c>
    </row>
    <row r="141" spans="2:6">
      <c r="B141" s="974">
        <v>39638</v>
      </c>
      <c r="C141" s="923">
        <v>968.56500000000005</v>
      </c>
      <c r="D141" s="923">
        <v>1036.97</v>
      </c>
      <c r="E141" s="923">
        <v>1161.6300000000001</v>
      </c>
      <c r="F141" s="923">
        <v>1395.6790000000001</v>
      </c>
    </row>
    <row r="142" spans="2:6">
      <c r="B142" s="974">
        <v>39639</v>
      </c>
      <c r="C142" s="923">
        <v>1002.724</v>
      </c>
      <c r="D142" s="923">
        <v>1036.527</v>
      </c>
      <c r="E142" s="923">
        <v>1162.6030000000001</v>
      </c>
      <c r="F142" s="923">
        <v>1396.9080000000001</v>
      </c>
    </row>
    <row r="143" spans="2:6">
      <c r="B143" s="974">
        <v>39640</v>
      </c>
      <c r="C143" s="923">
        <v>1010.9060000000001</v>
      </c>
      <c r="D143" s="923">
        <v>1042.9970000000001</v>
      </c>
      <c r="E143" s="923">
        <v>1149.6949999999999</v>
      </c>
      <c r="F143" s="923">
        <v>1380.355</v>
      </c>
    </row>
    <row r="144" spans="2:6">
      <c r="B144" s="974">
        <v>39643</v>
      </c>
      <c r="C144" s="923">
        <v>1011.817</v>
      </c>
      <c r="D144" s="923">
        <v>1043.04</v>
      </c>
      <c r="E144" s="923">
        <v>1145.7619999999999</v>
      </c>
      <c r="F144" s="923">
        <v>1411.77</v>
      </c>
    </row>
    <row r="145" spans="2:6">
      <c r="B145" s="974">
        <v>39644</v>
      </c>
      <c r="C145" s="923">
        <v>1003.12</v>
      </c>
      <c r="D145" s="923">
        <v>1016.169</v>
      </c>
      <c r="E145" s="923">
        <v>1131.6590000000001</v>
      </c>
      <c r="F145" s="923">
        <v>1388.681</v>
      </c>
    </row>
    <row r="146" spans="2:6">
      <c r="B146" s="974">
        <v>39645</v>
      </c>
      <c r="C146" s="923">
        <v>987.03300000000002</v>
      </c>
      <c r="D146" s="923">
        <v>1015.8960000000001</v>
      </c>
      <c r="E146" s="923">
        <v>1145.5889999999999</v>
      </c>
      <c r="F146" s="923">
        <v>1392.7329999999999</v>
      </c>
    </row>
    <row r="147" spans="2:6">
      <c r="B147" s="974">
        <v>39646</v>
      </c>
      <c r="C147" s="923">
        <v>986.29399999999998</v>
      </c>
      <c r="D147" s="923">
        <v>1031.395</v>
      </c>
      <c r="E147" s="923">
        <v>1162.21</v>
      </c>
      <c r="F147" s="923">
        <v>1418.8690000000001</v>
      </c>
    </row>
    <row r="148" spans="2:6">
      <c r="B148" s="974">
        <v>39647</v>
      </c>
      <c r="C148" s="923">
        <v>949.351</v>
      </c>
      <c r="D148" s="923">
        <v>1022.158</v>
      </c>
      <c r="E148" s="923">
        <v>1163.3510000000001</v>
      </c>
      <c r="F148" s="923">
        <v>1355.7840000000001</v>
      </c>
    </row>
    <row r="149" spans="2:6">
      <c r="B149" s="974">
        <v>39650</v>
      </c>
      <c r="C149" s="923">
        <v>950.29399999999998</v>
      </c>
      <c r="D149" s="923">
        <v>1041.4960000000001</v>
      </c>
      <c r="E149" s="923">
        <v>1166.5999999999999</v>
      </c>
      <c r="F149" s="923">
        <v>1368.5350000000001</v>
      </c>
    </row>
    <row r="150" spans="2:6">
      <c r="B150" s="974">
        <v>39651</v>
      </c>
      <c r="C150" s="923">
        <v>941.70299999999997</v>
      </c>
      <c r="D150" s="923">
        <v>1035.6410000000001</v>
      </c>
      <c r="E150" s="923">
        <v>1177.261</v>
      </c>
      <c r="F150" s="923">
        <v>1352.577</v>
      </c>
    </row>
    <row r="151" spans="2:6">
      <c r="B151" s="974">
        <v>39652</v>
      </c>
      <c r="C151" s="923">
        <v>949.70699999999999</v>
      </c>
      <c r="D151" s="923">
        <v>1049.92</v>
      </c>
      <c r="E151" s="923">
        <v>1182.8140000000001</v>
      </c>
      <c r="F151" s="923">
        <v>1332.68</v>
      </c>
    </row>
    <row r="152" spans="2:6">
      <c r="B152" s="974">
        <v>39653</v>
      </c>
      <c r="C152" s="923">
        <v>928.53800000000001</v>
      </c>
      <c r="D152" s="923">
        <v>1042.771</v>
      </c>
      <c r="E152" s="923">
        <v>1163.297</v>
      </c>
      <c r="F152" s="923">
        <v>1284.423</v>
      </c>
    </row>
    <row r="153" spans="2:6">
      <c r="B153" s="974">
        <v>39654</v>
      </c>
      <c r="C153" s="923">
        <v>911.22900000000004</v>
      </c>
      <c r="D153" s="923">
        <v>1024.52</v>
      </c>
      <c r="E153" s="923">
        <v>1162.8220000000001</v>
      </c>
      <c r="F153" s="923">
        <v>1227.78</v>
      </c>
    </row>
    <row r="154" spans="2:6">
      <c r="B154" s="974">
        <v>39657</v>
      </c>
      <c r="C154" s="923">
        <v>923.45299999999997</v>
      </c>
      <c r="D154" s="923">
        <v>1024.403</v>
      </c>
      <c r="E154" s="923">
        <v>1148.8440000000001</v>
      </c>
      <c r="F154" s="923">
        <v>1212.3610000000001</v>
      </c>
    </row>
    <row r="155" spans="2:6">
      <c r="B155" s="974">
        <v>39658</v>
      </c>
      <c r="C155" s="923">
        <v>909.05799999999999</v>
      </c>
      <c r="D155" s="923">
        <v>1015.793</v>
      </c>
      <c r="E155" s="923">
        <v>1158.586</v>
      </c>
      <c r="F155" s="923">
        <v>1202.8030000000001</v>
      </c>
    </row>
    <row r="156" spans="2:6">
      <c r="B156" s="974">
        <v>39659</v>
      </c>
      <c r="C156" s="923">
        <v>935.81500000000005</v>
      </c>
      <c r="D156" s="923">
        <v>1038.961</v>
      </c>
      <c r="E156" s="923">
        <v>1178.26</v>
      </c>
      <c r="F156" s="923">
        <v>1238.538</v>
      </c>
    </row>
    <row r="157" spans="2:6">
      <c r="B157" s="974">
        <v>39660</v>
      </c>
      <c r="C157" s="923">
        <v>935.81500000000005</v>
      </c>
      <c r="D157" s="923">
        <v>1041.856</v>
      </c>
      <c r="E157" s="923">
        <v>1169.104</v>
      </c>
      <c r="F157" s="923">
        <v>1253.627</v>
      </c>
    </row>
    <row r="158" spans="2:6">
      <c r="B158" s="974">
        <v>39661</v>
      </c>
      <c r="C158" s="923">
        <v>931.32100000000003</v>
      </c>
      <c r="D158" s="923">
        <v>1029.808</v>
      </c>
      <c r="E158" s="923">
        <v>1157.537</v>
      </c>
      <c r="F158" s="923">
        <v>1235.646</v>
      </c>
    </row>
    <row r="159" spans="2:6">
      <c r="B159" s="974">
        <v>39664</v>
      </c>
      <c r="C159" s="923">
        <v>909.721</v>
      </c>
      <c r="D159" s="923">
        <v>1008.338</v>
      </c>
      <c r="E159" s="923">
        <v>1145.0640000000001</v>
      </c>
      <c r="F159" s="923">
        <v>1199.075</v>
      </c>
    </row>
    <row r="160" spans="2:6">
      <c r="B160" s="974">
        <v>39665</v>
      </c>
      <c r="C160" s="923">
        <v>875.90700000000004</v>
      </c>
      <c r="D160" s="923">
        <v>999.49900000000002</v>
      </c>
      <c r="E160" s="923">
        <v>1166.6770000000001</v>
      </c>
      <c r="F160" s="923">
        <v>1146.0989999999999</v>
      </c>
    </row>
    <row r="161" spans="2:6">
      <c r="B161" s="974">
        <v>39666</v>
      </c>
      <c r="C161" s="923">
        <v>861.69799999999998</v>
      </c>
      <c r="D161" s="923">
        <v>1012.18</v>
      </c>
      <c r="E161" s="923">
        <v>1173.4839999999999</v>
      </c>
      <c r="F161" s="923">
        <v>1152.8800000000001</v>
      </c>
    </row>
    <row r="162" spans="2:6">
      <c r="B162" s="974">
        <v>39667</v>
      </c>
      <c r="C162" s="923">
        <v>900.90600000000006</v>
      </c>
      <c r="D162" s="923">
        <v>1008.138</v>
      </c>
      <c r="E162" s="923">
        <v>1157.71</v>
      </c>
      <c r="F162" s="923">
        <v>1174.989</v>
      </c>
    </row>
    <row r="163" spans="2:6">
      <c r="B163" s="974">
        <v>39668</v>
      </c>
      <c r="C163" s="923">
        <v>866.06600000000003</v>
      </c>
      <c r="D163" s="923">
        <v>990.02300000000002</v>
      </c>
      <c r="E163" s="923">
        <v>1166.46</v>
      </c>
      <c r="F163" s="923">
        <v>1094.3340000000001</v>
      </c>
    </row>
    <row r="164" spans="2:6">
      <c r="B164" s="974">
        <v>39671</v>
      </c>
      <c r="C164" s="923">
        <v>844.08100000000002</v>
      </c>
      <c r="D164" s="923">
        <v>990.59400000000005</v>
      </c>
      <c r="E164" s="923">
        <v>1176.1610000000001</v>
      </c>
      <c r="F164" s="923">
        <v>1135.5</v>
      </c>
    </row>
    <row r="165" spans="2:6">
      <c r="B165" s="974">
        <v>39672</v>
      </c>
      <c r="C165" s="923">
        <v>838.00099999999998</v>
      </c>
      <c r="D165" s="923">
        <v>982.51499999999999</v>
      </c>
      <c r="E165" s="923">
        <v>1164.903</v>
      </c>
      <c r="F165" s="923">
        <v>1172.0430000000001</v>
      </c>
    </row>
    <row r="166" spans="2:6">
      <c r="B166" s="974">
        <v>39673</v>
      </c>
      <c r="C166" s="923">
        <v>842.30600000000004</v>
      </c>
      <c r="D166" s="923">
        <v>973.87900000000002</v>
      </c>
      <c r="E166" s="923">
        <v>1154.0040000000001</v>
      </c>
      <c r="F166" s="923">
        <v>1147.97</v>
      </c>
    </row>
    <row r="167" spans="2:6">
      <c r="B167" s="974">
        <v>39674</v>
      </c>
      <c r="C167" s="923">
        <v>853.34699999999998</v>
      </c>
      <c r="D167" s="923">
        <v>983.94400000000007</v>
      </c>
      <c r="E167" s="923">
        <v>1158.749</v>
      </c>
      <c r="F167" s="923">
        <v>1162.24</v>
      </c>
    </row>
    <row r="168" spans="2:6">
      <c r="B168" s="974">
        <v>39675</v>
      </c>
      <c r="C168" s="923">
        <v>862.31799999999998</v>
      </c>
      <c r="D168" s="923">
        <v>971.89400000000001</v>
      </c>
      <c r="E168" s="923">
        <v>1156.001</v>
      </c>
      <c r="F168" s="923">
        <v>1161.8410000000001</v>
      </c>
    </row>
    <row r="169" spans="2:6">
      <c r="B169" s="974">
        <v>39678</v>
      </c>
      <c r="C169" s="923">
        <v>832.92899999999997</v>
      </c>
      <c r="D169" s="923">
        <v>960.072</v>
      </c>
      <c r="E169" s="923">
        <v>1148.1859999999999</v>
      </c>
      <c r="F169" s="923">
        <v>1145.3530000000001</v>
      </c>
    </row>
    <row r="170" spans="2:6">
      <c r="B170" s="974">
        <v>39679</v>
      </c>
      <c r="C170" s="923">
        <v>831.06900000000007</v>
      </c>
      <c r="D170" s="923">
        <v>942.87700000000007</v>
      </c>
      <c r="E170" s="923">
        <v>1132.241</v>
      </c>
      <c r="F170" s="923">
        <v>1076.5309999999999</v>
      </c>
    </row>
    <row r="171" spans="2:6">
      <c r="B171" s="974">
        <v>39680</v>
      </c>
      <c r="C171" s="923">
        <v>831.90899999999999</v>
      </c>
      <c r="D171" s="923">
        <v>961.47300000000007</v>
      </c>
      <c r="E171" s="923">
        <v>1139.1559999999999</v>
      </c>
      <c r="F171" s="923">
        <v>1100.3710000000001</v>
      </c>
    </row>
    <row r="172" spans="2:6">
      <c r="B172" s="974">
        <v>39681</v>
      </c>
      <c r="C172" s="923">
        <v>824.06900000000007</v>
      </c>
      <c r="D172" s="923">
        <v>957.14400000000001</v>
      </c>
      <c r="E172" s="923">
        <v>1144.652</v>
      </c>
      <c r="F172" s="923">
        <v>1111.3869999999999</v>
      </c>
    </row>
    <row r="173" spans="2:6">
      <c r="B173" s="974">
        <v>39682</v>
      </c>
      <c r="C173" s="923">
        <v>826.51700000000005</v>
      </c>
      <c r="D173" s="923">
        <v>956.21900000000005</v>
      </c>
      <c r="E173" s="923">
        <v>1152.635</v>
      </c>
      <c r="F173" s="923">
        <v>1081.5609999999999</v>
      </c>
    </row>
    <row r="174" spans="2:6">
      <c r="B174" s="974">
        <v>39685</v>
      </c>
      <c r="C174" s="923">
        <v>828.95500000000004</v>
      </c>
      <c r="D174" s="923">
        <v>950.24700000000007</v>
      </c>
      <c r="E174" s="923">
        <v>1139.57</v>
      </c>
      <c r="F174" s="923">
        <v>1061.1310000000001</v>
      </c>
    </row>
    <row r="175" spans="2:6">
      <c r="B175" s="974">
        <v>39686</v>
      </c>
      <c r="C175" s="923">
        <v>786.20299999999997</v>
      </c>
      <c r="D175" s="923">
        <v>938.5</v>
      </c>
      <c r="E175" s="923">
        <v>1138.3520000000001</v>
      </c>
      <c r="F175" s="923">
        <v>1021.3770000000001</v>
      </c>
    </row>
    <row r="176" spans="2:6">
      <c r="B176" s="974">
        <v>39687</v>
      </c>
      <c r="C176" s="923">
        <v>773.33</v>
      </c>
      <c r="D176" s="923">
        <v>953.74200000000008</v>
      </c>
      <c r="E176" s="923">
        <v>1146.0920000000001</v>
      </c>
      <c r="F176" s="923">
        <v>1032.143</v>
      </c>
    </row>
    <row r="177" spans="2:6">
      <c r="B177" s="974">
        <v>39688</v>
      </c>
      <c r="C177" s="923">
        <v>772.93399999999997</v>
      </c>
      <c r="D177" s="923">
        <v>956.95799999999997</v>
      </c>
      <c r="E177" s="923">
        <v>1160.336</v>
      </c>
      <c r="F177" s="923">
        <v>1079.9090000000001</v>
      </c>
    </row>
    <row r="178" spans="2:6">
      <c r="B178" s="974">
        <v>39689</v>
      </c>
      <c r="C178" s="923">
        <v>772.25599999999997</v>
      </c>
      <c r="D178" s="923">
        <v>956.25300000000004</v>
      </c>
      <c r="E178" s="923">
        <v>1156.8</v>
      </c>
      <c r="F178" s="923">
        <v>1069.855</v>
      </c>
    </row>
    <row r="179" spans="2:6">
      <c r="B179" s="974">
        <v>39692</v>
      </c>
      <c r="C179" s="923">
        <v>772.48099999999999</v>
      </c>
      <c r="D179" s="923">
        <v>934.63099999999997</v>
      </c>
      <c r="E179" s="923">
        <v>1149.8520000000001</v>
      </c>
      <c r="F179" s="923">
        <v>1078.385</v>
      </c>
    </row>
    <row r="180" spans="2:6">
      <c r="B180" s="974">
        <v>39693</v>
      </c>
      <c r="C180" s="923">
        <v>764.14400000000001</v>
      </c>
      <c r="D180" s="923">
        <v>928.59900000000005</v>
      </c>
      <c r="E180" s="923">
        <v>1142.009</v>
      </c>
      <c r="F180" s="923">
        <v>1075.28</v>
      </c>
    </row>
    <row r="181" spans="2:6">
      <c r="B181" s="974">
        <v>39694</v>
      </c>
      <c r="C181" s="923">
        <v>770.65300000000002</v>
      </c>
      <c r="D181" s="923">
        <v>911.95799999999997</v>
      </c>
      <c r="E181" s="923">
        <v>1134.7080000000001</v>
      </c>
      <c r="F181" s="923">
        <v>1021.2380000000001</v>
      </c>
    </row>
    <row r="182" spans="2:6">
      <c r="B182" s="974">
        <v>39695</v>
      </c>
      <c r="C182" s="923">
        <v>733.21</v>
      </c>
      <c r="D182" s="923">
        <v>893.27100000000007</v>
      </c>
      <c r="E182" s="923">
        <v>1103.3310000000001</v>
      </c>
      <c r="F182" s="923">
        <v>974.86900000000003</v>
      </c>
    </row>
    <row r="183" spans="2:6">
      <c r="B183" s="974">
        <v>39696</v>
      </c>
      <c r="C183" s="923">
        <v>707.79</v>
      </c>
      <c r="D183" s="923">
        <v>873.68</v>
      </c>
      <c r="E183" s="923">
        <v>1096.6600000000001</v>
      </c>
      <c r="F183" s="923">
        <v>948.13300000000004</v>
      </c>
    </row>
    <row r="184" spans="2:6">
      <c r="B184" s="974">
        <v>39699</v>
      </c>
      <c r="C184" s="923">
        <v>715.12800000000004</v>
      </c>
      <c r="D184" s="923">
        <v>902.505</v>
      </c>
      <c r="E184" s="923">
        <v>1119.229</v>
      </c>
      <c r="F184" s="923">
        <v>966.49700000000007</v>
      </c>
    </row>
    <row r="185" spans="2:6">
      <c r="B185" s="974">
        <v>39700</v>
      </c>
      <c r="C185" s="923">
        <v>714.79899999999998</v>
      </c>
      <c r="D185" s="923">
        <v>868.58299999999997</v>
      </c>
      <c r="E185" s="923">
        <v>1089.4080000000001</v>
      </c>
      <c r="F185" s="923">
        <v>881.21800000000007</v>
      </c>
    </row>
    <row r="186" spans="2:6">
      <c r="B186" s="974">
        <v>39701</v>
      </c>
      <c r="C186" s="923">
        <v>678.73099999999999</v>
      </c>
      <c r="D186" s="923">
        <v>858.93799999999999</v>
      </c>
      <c r="E186" s="923">
        <v>1091.9939999999999</v>
      </c>
      <c r="F186" s="923">
        <v>860.79899999999998</v>
      </c>
    </row>
    <row r="187" spans="2:6">
      <c r="B187" s="974">
        <v>39702</v>
      </c>
      <c r="C187" s="923">
        <v>640.64700000000005</v>
      </c>
      <c r="D187" s="923">
        <v>839.81200000000001</v>
      </c>
      <c r="E187" s="923">
        <v>1095.0140000000001</v>
      </c>
      <c r="F187" s="923">
        <v>837.01700000000005</v>
      </c>
    </row>
    <row r="188" spans="2:6">
      <c r="B188" s="974">
        <v>39703</v>
      </c>
      <c r="C188" s="923">
        <v>663.51300000000003</v>
      </c>
      <c r="D188" s="923">
        <v>855.47199999999998</v>
      </c>
      <c r="E188" s="923">
        <v>1108.7429999999999</v>
      </c>
      <c r="F188" s="923">
        <v>885.37599999999998</v>
      </c>
    </row>
    <row r="189" spans="2:6">
      <c r="B189" s="974">
        <v>39706</v>
      </c>
      <c r="C189" s="923">
        <v>661.15899999999999</v>
      </c>
      <c r="D189" s="923">
        <v>825.34800000000007</v>
      </c>
      <c r="E189" s="923">
        <v>1067.6590000000001</v>
      </c>
      <c r="F189" s="923">
        <v>844.96</v>
      </c>
    </row>
    <row r="190" spans="2:6">
      <c r="B190" s="974">
        <v>39707</v>
      </c>
      <c r="C190" s="923">
        <v>611.56899999999996</v>
      </c>
      <c r="D190" s="923">
        <v>784.60800000000006</v>
      </c>
      <c r="E190" s="923">
        <v>1064.222</v>
      </c>
      <c r="F190" s="923">
        <v>721.81299999999999</v>
      </c>
    </row>
    <row r="191" spans="2:6">
      <c r="B191" s="974">
        <v>39708</v>
      </c>
      <c r="C191" s="923">
        <v>590.15899999999999</v>
      </c>
      <c r="D191" s="923">
        <v>768.91899999999998</v>
      </c>
      <c r="E191" s="923">
        <v>1030.221</v>
      </c>
      <c r="F191" s="923">
        <v>683.68200000000002</v>
      </c>
    </row>
    <row r="192" spans="2:6">
      <c r="B192" s="974">
        <v>39709</v>
      </c>
      <c r="C192" s="923">
        <v>589.76200000000006</v>
      </c>
      <c r="D192" s="923">
        <v>767.83799999999997</v>
      </c>
      <c r="E192" s="923">
        <v>1055.422</v>
      </c>
      <c r="F192" s="923">
        <v>697.99900000000002</v>
      </c>
    </row>
    <row r="193" spans="2:6">
      <c r="B193" s="974">
        <v>39710</v>
      </c>
      <c r="C193" s="923">
        <v>636.94600000000003</v>
      </c>
      <c r="D193" s="923">
        <v>845.56299999999999</v>
      </c>
      <c r="E193" s="923">
        <v>1112.1569999999999</v>
      </c>
      <c r="F193" s="923">
        <v>887.11699999999996</v>
      </c>
    </row>
    <row r="194" spans="2:6">
      <c r="B194" s="974">
        <v>39713</v>
      </c>
      <c r="C194" s="923">
        <v>633.03399999999999</v>
      </c>
      <c r="D194" s="923">
        <v>854.47500000000002</v>
      </c>
      <c r="E194" s="923">
        <v>1087.7670000000001</v>
      </c>
      <c r="F194" s="923">
        <v>885.81299999999999</v>
      </c>
    </row>
    <row r="195" spans="2:6">
      <c r="B195" s="974">
        <v>39714</v>
      </c>
      <c r="C195" s="923">
        <v>622.52700000000004</v>
      </c>
      <c r="D195" s="923">
        <v>830.322</v>
      </c>
      <c r="E195" s="923">
        <v>1075.883</v>
      </c>
      <c r="F195" s="923">
        <v>855.53499999999997</v>
      </c>
    </row>
    <row r="196" spans="2:6">
      <c r="B196" s="974">
        <v>39715</v>
      </c>
      <c r="C196" s="923">
        <v>615.56399999999996</v>
      </c>
      <c r="D196" s="923">
        <v>831.30399999999997</v>
      </c>
      <c r="E196" s="923">
        <v>1071.5999999999999</v>
      </c>
      <c r="F196" s="923">
        <v>882.78300000000002</v>
      </c>
    </row>
    <row r="197" spans="2:6">
      <c r="B197" s="974">
        <v>39716</v>
      </c>
      <c r="C197" s="923">
        <v>628.66300000000001</v>
      </c>
      <c r="D197" s="923">
        <v>838.28899999999999</v>
      </c>
      <c r="E197" s="923">
        <v>1086.8040000000001</v>
      </c>
      <c r="F197" s="923">
        <v>881.33900000000006</v>
      </c>
    </row>
    <row r="198" spans="2:6">
      <c r="B198" s="974">
        <v>39717</v>
      </c>
      <c r="C198" s="923">
        <v>609.53399999999999</v>
      </c>
      <c r="D198" s="923">
        <v>823.69400000000007</v>
      </c>
      <c r="E198" s="923">
        <v>1079.9849999999999</v>
      </c>
      <c r="F198" s="923">
        <v>862.851</v>
      </c>
    </row>
    <row r="199" spans="2:6">
      <c r="B199" s="974">
        <v>39720</v>
      </c>
      <c r="C199" s="923">
        <v>582.78200000000004</v>
      </c>
      <c r="D199" s="923">
        <v>775.05700000000002</v>
      </c>
      <c r="E199" s="923">
        <v>1002.9</v>
      </c>
      <c r="F199" s="923">
        <v>777.94500000000005</v>
      </c>
    </row>
    <row r="200" spans="2:6">
      <c r="B200" s="974">
        <v>39721</v>
      </c>
      <c r="C200" s="923">
        <v>543.36099999999999</v>
      </c>
      <c r="D200" s="923">
        <v>786.92399999999998</v>
      </c>
      <c r="E200" s="923">
        <v>1026.261</v>
      </c>
      <c r="F200" s="923">
        <v>815.82600000000002</v>
      </c>
    </row>
    <row r="201" spans="2:6">
      <c r="B201" s="974">
        <v>39722</v>
      </c>
      <c r="C201" s="923">
        <v>537.46699999999998</v>
      </c>
      <c r="D201" s="923">
        <v>786.17399999999998</v>
      </c>
      <c r="E201" s="923">
        <v>1025.508</v>
      </c>
      <c r="F201" s="923">
        <v>790.32600000000002</v>
      </c>
    </row>
    <row r="202" spans="2:6">
      <c r="B202" s="974">
        <v>39723</v>
      </c>
      <c r="C202" s="923">
        <v>540.93200000000002</v>
      </c>
      <c r="D202" s="923">
        <v>759.49800000000005</v>
      </c>
      <c r="E202" s="923">
        <v>985.85599999999999</v>
      </c>
      <c r="F202" s="923">
        <v>755.64099999999996</v>
      </c>
    </row>
    <row r="203" spans="2:6">
      <c r="B203" s="974">
        <v>39724</v>
      </c>
      <c r="C203" s="923">
        <v>510.65100000000001</v>
      </c>
      <c r="D203" s="923">
        <v>741.726</v>
      </c>
      <c r="E203" s="923">
        <v>980.06799999999998</v>
      </c>
      <c r="F203" s="923">
        <v>707.50800000000004</v>
      </c>
    </row>
    <row r="204" spans="2:6">
      <c r="B204" s="974">
        <v>39727</v>
      </c>
      <c r="C204" s="923">
        <v>470.99700000000001</v>
      </c>
      <c r="D204" s="923">
        <v>671.17899999999997</v>
      </c>
      <c r="E204" s="923">
        <v>929.36199999999997</v>
      </c>
      <c r="F204" s="923">
        <v>547.75099999999998</v>
      </c>
    </row>
    <row r="205" spans="2:6">
      <c r="B205" s="974">
        <v>39728</v>
      </c>
      <c r="C205" s="923">
        <v>453.46800000000002</v>
      </c>
      <c r="D205" s="923">
        <v>659.08900000000006</v>
      </c>
      <c r="E205" s="923">
        <v>894.69900000000007</v>
      </c>
      <c r="F205" s="923">
        <v>545.38900000000001</v>
      </c>
    </row>
    <row r="206" spans="2:6">
      <c r="B206" s="974">
        <v>39729</v>
      </c>
      <c r="C206" s="923">
        <v>394.839</v>
      </c>
      <c r="D206" s="923">
        <v>605.84</v>
      </c>
      <c r="E206" s="923">
        <v>869.25200000000007</v>
      </c>
      <c r="F206" s="923">
        <v>482.50900000000001</v>
      </c>
    </row>
    <row r="207" spans="2:6">
      <c r="B207" s="974">
        <v>39730</v>
      </c>
      <c r="C207" s="923">
        <v>419.125</v>
      </c>
      <c r="D207" s="923">
        <v>618.90200000000004</v>
      </c>
      <c r="E207" s="923">
        <v>824.13099999999997</v>
      </c>
      <c r="F207" s="923">
        <v>537.32399999999996</v>
      </c>
    </row>
    <row r="208" spans="2:6">
      <c r="B208" s="974">
        <v>39731</v>
      </c>
      <c r="C208" s="923">
        <v>369.76800000000003</v>
      </c>
      <c r="D208" s="923">
        <v>591.90100000000007</v>
      </c>
      <c r="E208" s="923">
        <v>789.23</v>
      </c>
      <c r="F208" s="923">
        <v>534.39099999999996</v>
      </c>
    </row>
    <row r="209" spans="2:6">
      <c r="B209" s="974">
        <v>39734</v>
      </c>
      <c r="C209" s="923">
        <v>396.70100000000002</v>
      </c>
      <c r="D209" s="923">
        <v>635.66200000000003</v>
      </c>
      <c r="E209" s="923">
        <v>864.57400000000007</v>
      </c>
      <c r="F209" s="923">
        <v>517.31799999999998</v>
      </c>
    </row>
    <row r="210" spans="2:6">
      <c r="B210" s="974">
        <v>39735</v>
      </c>
      <c r="C210" s="923">
        <v>417.22200000000004</v>
      </c>
      <c r="D210" s="923">
        <v>673.74900000000002</v>
      </c>
      <c r="E210" s="923">
        <v>884.51400000000001</v>
      </c>
      <c r="F210" s="923">
        <v>577.245</v>
      </c>
    </row>
    <row r="211" spans="2:6">
      <c r="B211" s="974">
        <v>39736</v>
      </c>
      <c r="C211" s="923">
        <v>401.16300000000001</v>
      </c>
      <c r="D211" s="923">
        <v>623.29700000000003</v>
      </c>
      <c r="E211" s="923">
        <v>819.50599999999997</v>
      </c>
      <c r="F211" s="923">
        <v>517.12400000000002</v>
      </c>
    </row>
    <row r="212" spans="2:6">
      <c r="B212" s="974">
        <v>39737</v>
      </c>
      <c r="C212" s="923">
        <v>349.58300000000003</v>
      </c>
      <c r="D212" s="923">
        <v>576.50099999999998</v>
      </c>
      <c r="E212" s="923">
        <v>814.84900000000005</v>
      </c>
      <c r="F212" s="923">
        <v>466.42700000000002</v>
      </c>
    </row>
    <row r="213" spans="2:6">
      <c r="B213" s="974">
        <v>39738</v>
      </c>
      <c r="C213" s="923">
        <v>332.37299999999999</v>
      </c>
      <c r="D213" s="923">
        <v>567.91999999999996</v>
      </c>
      <c r="E213" s="923">
        <v>825.03800000000001</v>
      </c>
      <c r="F213" s="923">
        <v>436.38</v>
      </c>
    </row>
    <row r="214" spans="2:6">
      <c r="B214" s="974">
        <v>39741</v>
      </c>
      <c r="C214" s="923">
        <v>345.98</v>
      </c>
      <c r="D214" s="923">
        <v>590.59199999999998</v>
      </c>
      <c r="E214" s="923">
        <v>860.13099999999997</v>
      </c>
      <c r="F214" s="923">
        <v>467.10200000000003</v>
      </c>
    </row>
    <row r="215" spans="2:6">
      <c r="B215" s="974">
        <v>39742</v>
      </c>
      <c r="C215" s="923">
        <v>342.71100000000001</v>
      </c>
      <c r="D215" s="923">
        <v>580.20000000000005</v>
      </c>
      <c r="E215" s="923">
        <v>842.77800000000002</v>
      </c>
      <c r="F215" s="923">
        <v>476.10599999999999</v>
      </c>
    </row>
    <row r="216" spans="2:6">
      <c r="B216" s="974">
        <v>39743</v>
      </c>
      <c r="C216" s="923">
        <v>324.84399999999999</v>
      </c>
      <c r="D216" s="923">
        <v>534.69000000000005</v>
      </c>
      <c r="E216" s="923">
        <v>788.86599999999999</v>
      </c>
      <c r="F216" s="923">
        <v>432.59700000000004</v>
      </c>
    </row>
    <row r="217" spans="2:6">
      <c r="B217" s="974">
        <v>39744</v>
      </c>
      <c r="C217" s="923">
        <v>318.40699999999998</v>
      </c>
      <c r="D217" s="923">
        <v>514.29100000000005</v>
      </c>
      <c r="E217" s="923">
        <v>792.94100000000003</v>
      </c>
      <c r="F217" s="923">
        <v>414.78399999999999</v>
      </c>
    </row>
    <row r="218" spans="2:6">
      <c r="B218" s="974">
        <v>39745</v>
      </c>
      <c r="C218" s="923">
        <v>310.76800000000003</v>
      </c>
      <c r="D218" s="923">
        <v>473.983</v>
      </c>
      <c r="E218" s="923">
        <v>761.21299999999997</v>
      </c>
      <c r="F218" s="923">
        <v>337.03300000000002</v>
      </c>
    </row>
    <row r="219" spans="2:6">
      <c r="B219" s="974">
        <v>39748</v>
      </c>
      <c r="C219" s="923">
        <v>310.76800000000003</v>
      </c>
      <c r="D219" s="923">
        <v>454.34</v>
      </c>
      <c r="E219" s="923">
        <v>728.96799999999996</v>
      </c>
      <c r="F219" s="923">
        <v>337.19900000000001</v>
      </c>
    </row>
    <row r="220" spans="2:6">
      <c r="B220" s="974">
        <v>39749</v>
      </c>
      <c r="C220" s="923">
        <v>310.976</v>
      </c>
      <c r="D220" s="923">
        <v>484.92700000000002</v>
      </c>
      <c r="E220" s="923">
        <v>786.37300000000005</v>
      </c>
      <c r="F220" s="923">
        <v>374.56400000000002</v>
      </c>
    </row>
    <row r="221" spans="2:6">
      <c r="B221" s="974">
        <v>39750</v>
      </c>
      <c r="C221" s="923">
        <v>357.44600000000003</v>
      </c>
      <c r="D221" s="923">
        <v>507.54700000000003</v>
      </c>
      <c r="E221" s="923">
        <v>808.16100000000006</v>
      </c>
      <c r="F221" s="923">
        <v>432.44600000000003</v>
      </c>
    </row>
    <row r="222" spans="2:6">
      <c r="B222" s="974">
        <v>39751</v>
      </c>
      <c r="C222" s="923">
        <v>406.84399999999999</v>
      </c>
      <c r="D222" s="923">
        <v>561.33500000000004</v>
      </c>
      <c r="E222" s="923">
        <v>833.178</v>
      </c>
      <c r="F222" s="923">
        <v>528.47900000000004</v>
      </c>
    </row>
    <row r="223" spans="2:6">
      <c r="B223" s="974">
        <v>39752</v>
      </c>
      <c r="C223" s="923">
        <v>416.36599999999999</v>
      </c>
      <c r="D223" s="923">
        <v>570.52099999999996</v>
      </c>
      <c r="E223" s="923">
        <v>837.43799999999999</v>
      </c>
      <c r="F223" s="923">
        <v>528.03899999999999</v>
      </c>
    </row>
    <row r="224" spans="2:6">
      <c r="B224" s="974">
        <v>39755</v>
      </c>
      <c r="C224" s="923">
        <v>472.38499999999999</v>
      </c>
      <c r="D224" s="923">
        <v>584.36</v>
      </c>
      <c r="E224" s="923">
        <v>836.73300000000006</v>
      </c>
      <c r="F224" s="923">
        <v>531.09500000000003</v>
      </c>
    </row>
    <row r="225" spans="2:6">
      <c r="B225" s="974">
        <v>39756</v>
      </c>
      <c r="C225" s="923">
        <v>468.30799999999999</v>
      </c>
      <c r="D225" s="923">
        <v>603.14200000000005</v>
      </c>
      <c r="E225" s="923">
        <v>877.13800000000003</v>
      </c>
      <c r="F225" s="923">
        <v>545.08799999999997</v>
      </c>
    </row>
    <row r="226" spans="2:6">
      <c r="B226" s="974">
        <v>39757</v>
      </c>
      <c r="C226" s="923">
        <v>509.78</v>
      </c>
      <c r="D226" s="923">
        <v>600.17899999999997</v>
      </c>
      <c r="E226" s="923">
        <v>852.673</v>
      </c>
      <c r="F226" s="923">
        <v>572.20400000000006</v>
      </c>
    </row>
    <row r="227" spans="2:6">
      <c r="B227" s="974">
        <v>39758</v>
      </c>
      <c r="C227" s="923">
        <v>441.30099999999999</v>
      </c>
      <c r="D227" s="923">
        <v>557.66100000000006</v>
      </c>
      <c r="E227" s="923">
        <v>803.97699999999998</v>
      </c>
      <c r="F227" s="923">
        <v>522.54300000000001</v>
      </c>
    </row>
    <row r="228" spans="2:6">
      <c r="B228" s="974">
        <v>39759</v>
      </c>
      <c r="C228" s="923">
        <v>458.39300000000003</v>
      </c>
      <c r="D228" s="923">
        <v>564.76300000000003</v>
      </c>
      <c r="E228" s="923">
        <v>817.25099999999998</v>
      </c>
      <c r="F228" s="923">
        <v>527.57299999999998</v>
      </c>
    </row>
    <row r="229" spans="2:6">
      <c r="B229" s="974">
        <v>39762</v>
      </c>
      <c r="C229" s="923">
        <v>498.47200000000004</v>
      </c>
      <c r="D229" s="923">
        <v>583.01800000000003</v>
      </c>
      <c r="E229" s="923">
        <v>816.79700000000003</v>
      </c>
      <c r="F229" s="923">
        <v>550.59699999999998</v>
      </c>
    </row>
    <row r="230" spans="2:6">
      <c r="B230" s="974">
        <v>39763</v>
      </c>
      <c r="C230" s="923">
        <v>442.07100000000003</v>
      </c>
      <c r="D230" s="923">
        <v>555.62400000000002</v>
      </c>
      <c r="E230" s="923">
        <v>790.44799999999998</v>
      </c>
      <c r="F230" s="923">
        <v>464.346</v>
      </c>
    </row>
    <row r="231" spans="2:6">
      <c r="B231" s="974">
        <v>39764</v>
      </c>
      <c r="C231" s="923">
        <v>404.49599999999998</v>
      </c>
      <c r="D231" s="923">
        <v>533.48599999999999</v>
      </c>
      <c r="E231" s="923">
        <v>757.35599999999999</v>
      </c>
      <c r="F231" s="923">
        <v>425.541</v>
      </c>
    </row>
    <row r="232" spans="2:6">
      <c r="B232" s="974">
        <v>39765</v>
      </c>
      <c r="C232" s="923">
        <v>436.33300000000003</v>
      </c>
      <c r="D232" s="923">
        <v>524.12</v>
      </c>
      <c r="E232" s="923">
        <v>783.84</v>
      </c>
      <c r="F232" s="923">
        <v>417.38900000000001</v>
      </c>
    </row>
    <row r="233" spans="2:6">
      <c r="B233" s="974">
        <v>39766</v>
      </c>
      <c r="C233" s="923">
        <v>450.44600000000003</v>
      </c>
      <c r="D233" s="923">
        <v>530.28</v>
      </c>
      <c r="E233" s="923">
        <v>766.74900000000002</v>
      </c>
      <c r="F233" s="923">
        <v>420.29700000000003</v>
      </c>
    </row>
    <row r="234" spans="2:6">
      <c r="B234" s="974">
        <v>39769</v>
      </c>
      <c r="C234" s="923">
        <v>422.12600000000003</v>
      </c>
      <c r="D234" s="923">
        <v>520.09500000000003</v>
      </c>
      <c r="E234" s="923">
        <v>749.75400000000002</v>
      </c>
      <c r="F234" s="923">
        <v>392.339</v>
      </c>
    </row>
    <row r="235" spans="2:6">
      <c r="B235" s="974">
        <v>39770</v>
      </c>
      <c r="C235" s="923">
        <v>411.32900000000001</v>
      </c>
      <c r="D235" s="923">
        <v>500.48200000000003</v>
      </c>
      <c r="E235" s="923">
        <v>753.721</v>
      </c>
      <c r="F235" s="923">
        <v>387.416</v>
      </c>
    </row>
    <row r="236" spans="2:6">
      <c r="B236" s="974">
        <v>39771</v>
      </c>
      <c r="C236" s="923">
        <v>396.59</v>
      </c>
      <c r="D236" s="923">
        <v>489.589</v>
      </c>
      <c r="E236" s="923">
        <v>716.70900000000006</v>
      </c>
      <c r="F236" s="923">
        <v>379.59</v>
      </c>
    </row>
    <row r="237" spans="2:6">
      <c r="B237" s="974">
        <v>39772</v>
      </c>
      <c r="C237" s="923">
        <v>357.94799999999998</v>
      </c>
      <c r="D237" s="923">
        <v>464.31100000000004</v>
      </c>
      <c r="E237" s="923">
        <v>672.11</v>
      </c>
      <c r="F237" s="923">
        <v>347.60300000000001</v>
      </c>
    </row>
    <row r="238" spans="2:6">
      <c r="B238" s="974">
        <v>39773</v>
      </c>
      <c r="C238" s="923">
        <v>385.84800000000001</v>
      </c>
      <c r="D238" s="923">
        <v>467.63499999999999</v>
      </c>
      <c r="E238" s="923">
        <v>697.16</v>
      </c>
      <c r="F238" s="923">
        <v>358.79900000000004</v>
      </c>
    </row>
    <row r="239" spans="2:6">
      <c r="B239" s="974">
        <v>39776</v>
      </c>
      <c r="C239" s="923">
        <v>421.68600000000004</v>
      </c>
      <c r="D239" s="923">
        <v>485.52100000000002</v>
      </c>
      <c r="E239" s="923">
        <v>743.82600000000002</v>
      </c>
      <c r="F239" s="923">
        <v>408.07499999999999</v>
      </c>
    </row>
    <row r="240" spans="2:6">
      <c r="B240" s="974">
        <v>39777</v>
      </c>
      <c r="C240" s="923">
        <v>416.91500000000002</v>
      </c>
      <c r="D240" s="923">
        <v>500.375</v>
      </c>
      <c r="E240" s="923">
        <v>754.48900000000003</v>
      </c>
      <c r="F240" s="923">
        <v>437.46100000000001</v>
      </c>
    </row>
    <row r="241" spans="2:6">
      <c r="B241" s="974">
        <v>39778</v>
      </c>
      <c r="C241" s="923">
        <v>428.49700000000001</v>
      </c>
      <c r="D241" s="923">
        <v>513.26499999999999</v>
      </c>
      <c r="E241" s="923">
        <v>769.428</v>
      </c>
      <c r="F241" s="923">
        <v>423.85899999999998</v>
      </c>
    </row>
    <row r="242" spans="2:6">
      <c r="B242" s="974">
        <v>39779</v>
      </c>
      <c r="C242" s="923">
        <v>435.875</v>
      </c>
      <c r="D242" s="923">
        <v>525.95400000000006</v>
      </c>
      <c r="E242" s="923">
        <v>774.27499999999998</v>
      </c>
      <c r="F242" s="923">
        <v>443.12099999999998</v>
      </c>
    </row>
    <row r="243" spans="2:6">
      <c r="B243" s="974">
        <v>39780</v>
      </c>
      <c r="C243" s="923">
        <v>457.30900000000003</v>
      </c>
      <c r="D243" s="923">
        <v>526.97199999999998</v>
      </c>
      <c r="E243" s="923">
        <v>781.55100000000004</v>
      </c>
      <c r="F243" s="923">
        <v>430.76900000000001</v>
      </c>
    </row>
    <row r="244" spans="2:6">
      <c r="B244" s="974">
        <v>39783</v>
      </c>
      <c r="C244" s="923">
        <v>423.64600000000002</v>
      </c>
      <c r="D244" s="923">
        <v>513.39099999999996</v>
      </c>
      <c r="E244" s="923">
        <v>723.64800000000002</v>
      </c>
      <c r="F244" s="923">
        <v>401.42900000000003</v>
      </c>
    </row>
    <row r="245" spans="2:6">
      <c r="B245" s="974">
        <v>39784</v>
      </c>
      <c r="C245" s="923">
        <v>408.82800000000003</v>
      </c>
      <c r="D245" s="923">
        <v>501.22500000000002</v>
      </c>
      <c r="E245" s="923">
        <v>739.75400000000002</v>
      </c>
      <c r="F245" s="923">
        <v>407.3</v>
      </c>
    </row>
    <row r="246" spans="2:6">
      <c r="B246" s="974">
        <v>39785</v>
      </c>
      <c r="C246" s="923">
        <v>421.779</v>
      </c>
      <c r="D246" s="923">
        <v>503.38</v>
      </c>
      <c r="E246" s="923">
        <v>752.93399999999997</v>
      </c>
      <c r="F246" s="923">
        <v>394.06200000000001</v>
      </c>
    </row>
    <row r="247" spans="2:6">
      <c r="B247" s="974">
        <v>39786</v>
      </c>
      <c r="C247" s="923">
        <v>424.86799999999999</v>
      </c>
      <c r="D247" s="923">
        <v>501.76600000000002</v>
      </c>
      <c r="E247" s="923">
        <v>736.50800000000004</v>
      </c>
      <c r="F247" s="923">
        <v>399.95699999999999</v>
      </c>
    </row>
    <row r="248" spans="2:6">
      <c r="B248" s="974">
        <v>39787</v>
      </c>
      <c r="C248" s="923">
        <v>419.21199999999999</v>
      </c>
      <c r="D248" s="923">
        <v>497.51100000000002</v>
      </c>
      <c r="E248" s="923">
        <v>744.779</v>
      </c>
      <c r="F248" s="923">
        <v>386.84899999999999</v>
      </c>
    </row>
    <row r="249" spans="2:6">
      <c r="B249" s="974">
        <v>39790</v>
      </c>
      <c r="C249" s="923">
        <v>419.21199999999999</v>
      </c>
      <c r="D249" s="923">
        <v>537.08500000000004</v>
      </c>
      <c r="E249" s="923">
        <v>782.452</v>
      </c>
      <c r="F249" s="923">
        <v>425.40499999999997</v>
      </c>
    </row>
    <row r="250" spans="2:6">
      <c r="B250" s="974">
        <v>39791</v>
      </c>
      <c r="C250" s="923">
        <v>431.87099999999998</v>
      </c>
      <c r="D250" s="923">
        <v>537.54899999999998</v>
      </c>
      <c r="E250" s="923">
        <v>774.79100000000005</v>
      </c>
      <c r="F250" s="923">
        <v>421.23599999999999</v>
      </c>
    </row>
    <row r="251" spans="2:6">
      <c r="B251" s="974">
        <v>39792</v>
      </c>
      <c r="C251" s="923">
        <v>434.798</v>
      </c>
      <c r="D251" s="923">
        <v>562.44200000000001</v>
      </c>
      <c r="E251" s="923">
        <v>784.9</v>
      </c>
      <c r="F251" s="923">
        <v>434.76499999999999</v>
      </c>
    </row>
    <row r="252" spans="2:6">
      <c r="B252" s="974">
        <v>39793</v>
      </c>
      <c r="C252" s="923">
        <v>437.06</v>
      </c>
      <c r="D252" s="923">
        <v>568.88800000000003</v>
      </c>
      <c r="E252" s="923">
        <v>776.93200000000002</v>
      </c>
      <c r="F252" s="923">
        <v>443.71499999999997</v>
      </c>
    </row>
    <row r="253" spans="2:6">
      <c r="B253" s="974">
        <v>39794</v>
      </c>
      <c r="C253" s="923">
        <v>437.63100000000003</v>
      </c>
      <c r="D253" s="923">
        <v>551.71199999999999</v>
      </c>
      <c r="E253" s="923">
        <v>772.58600000000001</v>
      </c>
      <c r="F253" s="923">
        <v>429.404</v>
      </c>
    </row>
    <row r="254" spans="2:6">
      <c r="B254" s="974">
        <v>39797</v>
      </c>
      <c r="C254" s="923">
        <v>436.98599999999999</v>
      </c>
      <c r="D254" s="923">
        <v>562.66999999999996</v>
      </c>
      <c r="E254" s="923">
        <v>776.23400000000004</v>
      </c>
      <c r="F254" s="923">
        <v>452.084</v>
      </c>
    </row>
    <row r="255" spans="2:6">
      <c r="B255" s="974">
        <v>39798</v>
      </c>
      <c r="C255" s="923">
        <v>436.98599999999999</v>
      </c>
      <c r="D255" s="923">
        <v>571.85300000000007</v>
      </c>
      <c r="E255" s="923">
        <v>801.21799999999996</v>
      </c>
      <c r="F255" s="923">
        <v>453.46300000000002</v>
      </c>
    </row>
    <row r="256" spans="2:6">
      <c r="B256" s="974">
        <v>39799</v>
      </c>
      <c r="C256" s="923">
        <v>436.98599999999999</v>
      </c>
      <c r="D256" s="923">
        <v>586.14499999999998</v>
      </c>
      <c r="E256" s="923">
        <v>806.94100000000003</v>
      </c>
      <c r="F256" s="923">
        <v>451.77300000000002</v>
      </c>
    </row>
    <row r="257" spans="2:6">
      <c r="B257" s="974">
        <v>39800</v>
      </c>
      <c r="C257" s="923">
        <v>460.53500000000003</v>
      </c>
      <c r="D257" s="923">
        <v>590.29600000000005</v>
      </c>
      <c r="E257" s="923">
        <v>795.93499999999995</v>
      </c>
      <c r="F257" s="923">
        <v>424.14100000000002</v>
      </c>
    </row>
    <row r="258" spans="2:6">
      <c r="B258" s="974">
        <v>39801</v>
      </c>
      <c r="C258" s="923">
        <v>435.68700000000001</v>
      </c>
      <c r="D258" s="923">
        <v>582.05799999999999</v>
      </c>
      <c r="E258" s="923">
        <v>788.46500000000003</v>
      </c>
      <c r="F258" s="923">
        <v>408.39800000000002</v>
      </c>
    </row>
    <row r="259" spans="2:6">
      <c r="B259" s="974">
        <v>39804</v>
      </c>
      <c r="C259" s="923">
        <v>445.42099999999999</v>
      </c>
      <c r="D259" s="923">
        <v>567.33900000000006</v>
      </c>
      <c r="E259" s="923">
        <v>775.80600000000004</v>
      </c>
      <c r="F259" s="923">
        <v>418.86400000000003</v>
      </c>
    </row>
    <row r="260" spans="2:6">
      <c r="B260" s="974">
        <v>39805</v>
      </c>
      <c r="C260" s="923">
        <v>447.97</v>
      </c>
      <c r="D260" s="923">
        <v>555.81700000000001</v>
      </c>
      <c r="E260" s="923">
        <v>771.47500000000002</v>
      </c>
      <c r="F260" s="923">
        <v>441.077</v>
      </c>
    </row>
    <row r="261" spans="2:6">
      <c r="B261" s="974">
        <v>39806</v>
      </c>
      <c r="C261" s="923">
        <v>453.68200000000002</v>
      </c>
      <c r="D261" s="923">
        <v>553.68399999999997</v>
      </c>
      <c r="E261" s="923">
        <v>770.33799999999997</v>
      </c>
      <c r="F261" s="923">
        <v>427.84899999999999</v>
      </c>
    </row>
    <row r="262" spans="2:6">
      <c r="B262" s="974">
        <v>39807</v>
      </c>
      <c r="C262" s="923">
        <v>416.69900000000001</v>
      </c>
      <c r="D262" s="923">
        <v>552.452</v>
      </c>
      <c r="E262" s="923">
        <v>771.52499999999998</v>
      </c>
      <c r="F262" s="923">
        <v>414.60500000000002</v>
      </c>
    </row>
    <row r="263" spans="2:6">
      <c r="B263" s="974">
        <v>39808</v>
      </c>
      <c r="C263" s="923">
        <v>431.27100000000002</v>
      </c>
      <c r="D263" s="923">
        <v>551.57799999999997</v>
      </c>
      <c r="E263" s="923">
        <v>775.60400000000004</v>
      </c>
      <c r="F263" s="923">
        <v>404.81</v>
      </c>
    </row>
    <row r="264" spans="2:6">
      <c r="B264" s="974">
        <v>39811</v>
      </c>
      <c r="C264" s="923">
        <v>428.81600000000003</v>
      </c>
      <c r="D264" s="923">
        <v>557.471</v>
      </c>
      <c r="E264" s="923">
        <v>780.06</v>
      </c>
      <c r="F264" s="923">
        <v>405.51800000000003</v>
      </c>
    </row>
    <row r="265" spans="2:6">
      <c r="B265" s="974">
        <v>39812</v>
      </c>
      <c r="C265" s="923">
        <v>426</v>
      </c>
      <c r="D265" s="923">
        <v>565.779</v>
      </c>
      <c r="E265" s="923">
        <v>794.40700000000004</v>
      </c>
      <c r="F265" s="923">
        <v>399.411</v>
      </c>
    </row>
    <row r="266" spans="2:6">
      <c r="B266" s="974">
        <v>39813</v>
      </c>
      <c r="C266" s="923">
        <v>435.43600000000004</v>
      </c>
      <c r="D266" s="923">
        <v>567.04200000000003</v>
      </c>
      <c r="E266" s="923">
        <v>799.56100000000004</v>
      </c>
      <c r="F266" s="923">
        <v>397.02100000000002</v>
      </c>
    </row>
    <row r="267" spans="2:6">
      <c r="B267" s="974">
        <v>39814</v>
      </c>
      <c r="C267" s="923">
        <v>435.43600000000004</v>
      </c>
      <c r="D267" s="923">
        <v>568.20900000000006</v>
      </c>
      <c r="E267" s="923">
        <v>799.56100000000004</v>
      </c>
      <c r="F267" s="923">
        <v>397.02100000000002</v>
      </c>
    </row>
    <row r="268" spans="2:6">
      <c r="B268" s="974">
        <v>39815</v>
      </c>
      <c r="C268" s="923">
        <v>435.43600000000004</v>
      </c>
      <c r="D268" s="923">
        <v>580.95699999999999</v>
      </c>
      <c r="E268" s="923">
        <v>822.69100000000003</v>
      </c>
      <c r="F268" s="923">
        <v>406.286</v>
      </c>
    </row>
    <row r="269" spans="2:6">
      <c r="B269" s="974">
        <v>39818</v>
      </c>
      <c r="C269" s="923">
        <v>432.03899999999999</v>
      </c>
      <c r="D269" s="923">
        <v>598.94000000000005</v>
      </c>
      <c r="E269" s="923">
        <v>820.99700000000007</v>
      </c>
      <c r="F269" s="923">
        <v>411.08100000000002</v>
      </c>
    </row>
    <row r="270" spans="2:6">
      <c r="B270" s="974">
        <v>39819</v>
      </c>
      <c r="C270" s="923">
        <v>432.471</v>
      </c>
      <c r="D270" s="923">
        <v>607.39499999999998</v>
      </c>
      <c r="E270" s="923">
        <v>825.91200000000003</v>
      </c>
      <c r="F270" s="923">
        <v>414.10500000000002</v>
      </c>
    </row>
    <row r="271" spans="2:6">
      <c r="B271" s="974">
        <v>39820</v>
      </c>
      <c r="C271" s="923">
        <v>432.471</v>
      </c>
      <c r="D271" s="923">
        <v>595.20699999999999</v>
      </c>
      <c r="E271" s="923">
        <v>814.16600000000005</v>
      </c>
      <c r="F271" s="923">
        <v>409.21100000000001</v>
      </c>
    </row>
    <row r="272" spans="2:6">
      <c r="B272" s="974">
        <v>39821</v>
      </c>
      <c r="C272" s="923">
        <v>425.70400000000001</v>
      </c>
      <c r="D272" s="923">
        <v>578.399</v>
      </c>
      <c r="E272" s="923">
        <v>814.73199999999997</v>
      </c>
      <c r="F272" s="923">
        <v>409.73900000000003</v>
      </c>
    </row>
    <row r="273" spans="2:6">
      <c r="B273" s="974">
        <v>39822</v>
      </c>
      <c r="C273" s="923">
        <v>394.72199999999998</v>
      </c>
      <c r="D273" s="923">
        <v>571.24900000000002</v>
      </c>
      <c r="E273" s="923">
        <v>800.55</v>
      </c>
      <c r="F273" s="923">
        <v>408.18900000000002</v>
      </c>
    </row>
    <row r="274" spans="2:6">
      <c r="B274" s="974">
        <v>39825</v>
      </c>
      <c r="C274" s="923">
        <v>415.17500000000001</v>
      </c>
      <c r="D274" s="923">
        <v>553.221</v>
      </c>
      <c r="E274" s="923">
        <v>784.07799999999997</v>
      </c>
      <c r="F274" s="923">
        <v>407.74400000000003</v>
      </c>
    </row>
    <row r="275" spans="2:6">
      <c r="B275" s="974">
        <v>39826</v>
      </c>
      <c r="C275" s="923">
        <v>413.75100000000003</v>
      </c>
      <c r="D275" s="923">
        <v>550.89400000000001</v>
      </c>
      <c r="E275" s="923">
        <v>774.18100000000004</v>
      </c>
      <c r="F275" s="923">
        <v>405.714</v>
      </c>
    </row>
    <row r="276" spans="2:6">
      <c r="B276" s="974">
        <v>39827</v>
      </c>
      <c r="C276" s="923">
        <v>419.99099999999999</v>
      </c>
      <c r="D276" s="923">
        <v>542.84799999999996</v>
      </c>
      <c r="E276" s="923">
        <v>750.28700000000003</v>
      </c>
      <c r="F276" s="923">
        <v>382.07400000000001</v>
      </c>
    </row>
    <row r="277" spans="2:6">
      <c r="B277" s="974">
        <v>39828</v>
      </c>
      <c r="C277" s="923">
        <v>408.41</v>
      </c>
      <c r="D277" s="923">
        <v>526.64200000000005</v>
      </c>
      <c r="E277" s="923">
        <v>743.702</v>
      </c>
      <c r="F277" s="923">
        <v>366.09199999999998</v>
      </c>
    </row>
    <row r="278" spans="2:6">
      <c r="B278" s="974">
        <v>39829</v>
      </c>
      <c r="C278" s="923">
        <v>416.86500000000001</v>
      </c>
      <c r="D278" s="923">
        <v>537.83699999999999</v>
      </c>
      <c r="E278" s="923">
        <v>753.36599999999999</v>
      </c>
      <c r="F278" s="923">
        <v>363.88200000000001</v>
      </c>
    </row>
    <row r="279" spans="2:6">
      <c r="B279" s="974">
        <v>39832</v>
      </c>
      <c r="C279" s="923">
        <v>426.47200000000004</v>
      </c>
      <c r="D279" s="923">
        <v>533.84100000000001</v>
      </c>
      <c r="E279" s="923">
        <v>749.01599999999996</v>
      </c>
      <c r="F279" s="923">
        <v>342.80799999999999</v>
      </c>
    </row>
    <row r="280" spans="2:6">
      <c r="B280" s="974">
        <v>39833</v>
      </c>
      <c r="C280" s="923">
        <v>409.07900000000001</v>
      </c>
      <c r="D280" s="923">
        <v>517.53600000000006</v>
      </c>
      <c r="E280" s="923">
        <v>716.05200000000002</v>
      </c>
      <c r="F280" s="923">
        <v>334.35700000000003</v>
      </c>
    </row>
    <row r="281" spans="2:6">
      <c r="B281" s="974">
        <v>39834</v>
      </c>
      <c r="C281" s="923">
        <v>401.97399999999999</v>
      </c>
      <c r="D281" s="923">
        <v>515.16399999999999</v>
      </c>
      <c r="E281" s="923">
        <v>732.81799999999998</v>
      </c>
      <c r="F281" s="923">
        <v>346.80099999999999</v>
      </c>
    </row>
    <row r="282" spans="2:6">
      <c r="B282" s="974">
        <v>39835</v>
      </c>
      <c r="C282" s="923">
        <v>410.48599999999999</v>
      </c>
      <c r="D282" s="923">
        <v>514.36199999999997</v>
      </c>
      <c r="E282" s="923">
        <v>724.35199999999998</v>
      </c>
      <c r="F282" s="923">
        <v>336.197</v>
      </c>
    </row>
    <row r="283" spans="2:6">
      <c r="B283" s="974">
        <v>39836</v>
      </c>
      <c r="C283" s="923">
        <v>402.45800000000003</v>
      </c>
      <c r="D283" s="923">
        <v>507.28899999999999</v>
      </c>
      <c r="E283" s="923">
        <v>721.69900000000007</v>
      </c>
      <c r="F283" s="923">
        <v>328.84500000000003</v>
      </c>
    </row>
    <row r="284" spans="2:6">
      <c r="B284" s="974">
        <v>39839</v>
      </c>
      <c r="C284" s="923">
        <v>391.76900000000001</v>
      </c>
      <c r="D284" s="923">
        <v>515.87900000000002</v>
      </c>
      <c r="E284" s="923">
        <v>733.68499999999995</v>
      </c>
      <c r="F284" s="923">
        <v>359.108</v>
      </c>
    </row>
    <row r="285" spans="2:6">
      <c r="B285" s="974">
        <v>39840</v>
      </c>
      <c r="C285" s="923">
        <v>392.58699999999999</v>
      </c>
      <c r="D285" s="923">
        <v>518.92899999999997</v>
      </c>
      <c r="E285" s="923">
        <v>745.8</v>
      </c>
      <c r="F285" s="923">
        <v>358.97800000000001</v>
      </c>
    </row>
    <row r="286" spans="2:6">
      <c r="B286" s="974">
        <v>39841</v>
      </c>
      <c r="C286" s="923">
        <v>378.75600000000003</v>
      </c>
      <c r="D286" s="923">
        <v>533.11099999999999</v>
      </c>
      <c r="E286" s="923">
        <v>767.17899999999997</v>
      </c>
      <c r="F286" s="923">
        <v>361.38499999999999</v>
      </c>
    </row>
    <row r="287" spans="2:6">
      <c r="B287" s="974">
        <v>39842</v>
      </c>
      <c r="C287" s="923">
        <v>383.476</v>
      </c>
      <c r="D287" s="923">
        <v>532.17700000000002</v>
      </c>
      <c r="E287" s="923">
        <v>748.61099999999999</v>
      </c>
      <c r="F287" s="923">
        <v>349.25400000000002</v>
      </c>
    </row>
    <row r="288" spans="2:6">
      <c r="B288" s="974">
        <v>39843</v>
      </c>
      <c r="C288" s="923">
        <v>361.45600000000002</v>
      </c>
      <c r="D288" s="923">
        <v>529.53200000000004</v>
      </c>
      <c r="E288" s="923">
        <v>731.28399999999999</v>
      </c>
      <c r="F288" s="923">
        <v>350.82900000000001</v>
      </c>
    </row>
    <row r="289" spans="2:6">
      <c r="B289" s="974">
        <v>39846</v>
      </c>
      <c r="C289" s="923">
        <v>351.24700000000001</v>
      </c>
      <c r="D289" s="923">
        <v>517.13700000000006</v>
      </c>
      <c r="E289" s="923">
        <v>724.33799999999997</v>
      </c>
      <c r="F289" s="923">
        <v>332.99</v>
      </c>
    </row>
    <row r="290" spans="2:6">
      <c r="B290" s="974">
        <v>39847</v>
      </c>
      <c r="C290" s="923">
        <v>341.87</v>
      </c>
      <c r="D290" s="923">
        <v>525.34699999999998</v>
      </c>
      <c r="E290" s="923">
        <v>736.64700000000005</v>
      </c>
      <c r="F290" s="923">
        <v>336.93599999999998</v>
      </c>
    </row>
    <row r="291" spans="2:6">
      <c r="B291" s="974">
        <v>39848</v>
      </c>
      <c r="C291" s="923">
        <v>350.24200000000002</v>
      </c>
      <c r="D291" s="923">
        <v>535.96799999999996</v>
      </c>
      <c r="E291" s="923">
        <v>740.36</v>
      </c>
      <c r="F291" s="923">
        <v>340.93099999999998</v>
      </c>
    </row>
    <row r="292" spans="2:6">
      <c r="B292" s="974">
        <v>39849</v>
      </c>
      <c r="C292" s="923">
        <v>341.76499999999999</v>
      </c>
      <c r="D292" s="923">
        <v>536.56899999999996</v>
      </c>
      <c r="E292" s="923">
        <v>747.17899999999997</v>
      </c>
      <c r="F292" s="923">
        <v>334.012</v>
      </c>
    </row>
    <row r="293" spans="2:6">
      <c r="B293" s="974">
        <v>39850</v>
      </c>
      <c r="C293" s="923">
        <v>334.41200000000003</v>
      </c>
      <c r="D293" s="923">
        <v>557.52600000000007</v>
      </c>
      <c r="E293" s="923">
        <v>762.48099999999999</v>
      </c>
      <c r="F293" s="923">
        <v>344.738</v>
      </c>
    </row>
    <row r="294" spans="2:6">
      <c r="B294" s="974">
        <v>39853</v>
      </c>
      <c r="C294" s="923">
        <v>366.20600000000002</v>
      </c>
      <c r="D294" s="923">
        <v>564.80700000000002</v>
      </c>
      <c r="E294" s="923">
        <v>765.96500000000003</v>
      </c>
      <c r="F294" s="923">
        <v>375.577</v>
      </c>
    </row>
    <row r="295" spans="2:6">
      <c r="B295" s="974">
        <v>39854</v>
      </c>
      <c r="C295" s="923">
        <v>342.61</v>
      </c>
      <c r="D295" s="923">
        <v>561.38099999999997</v>
      </c>
      <c r="E295" s="923">
        <v>737.12099999999998</v>
      </c>
      <c r="F295" s="923">
        <v>391.93799999999999</v>
      </c>
    </row>
    <row r="296" spans="2:6">
      <c r="B296" s="974">
        <v>39855</v>
      </c>
      <c r="C296" s="923">
        <v>362.56700000000001</v>
      </c>
      <c r="D296" s="923">
        <v>553.54200000000003</v>
      </c>
      <c r="E296" s="923">
        <v>737.82400000000007</v>
      </c>
      <c r="F296" s="923">
        <v>397.34800000000001</v>
      </c>
    </row>
    <row r="297" spans="2:6">
      <c r="B297" s="974">
        <v>39856</v>
      </c>
      <c r="C297" s="923">
        <v>362.68900000000002</v>
      </c>
      <c r="D297" s="923">
        <v>542.69299999999998</v>
      </c>
      <c r="E297" s="923">
        <v>732.13499999999999</v>
      </c>
      <c r="F297" s="923">
        <v>384.02300000000002</v>
      </c>
    </row>
    <row r="298" spans="2:6">
      <c r="B298" s="974">
        <v>39857</v>
      </c>
      <c r="C298" s="923">
        <v>342.87600000000003</v>
      </c>
      <c r="D298" s="923">
        <v>554.30799999999999</v>
      </c>
      <c r="E298" s="923">
        <v>729.04600000000005</v>
      </c>
      <c r="F298" s="923">
        <v>403.036</v>
      </c>
    </row>
    <row r="299" spans="2:6">
      <c r="B299" s="974">
        <v>39860</v>
      </c>
      <c r="C299" s="923">
        <v>357.464</v>
      </c>
      <c r="D299" s="923">
        <v>547.55100000000004</v>
      </c>
      <c r="E299" s="923">
        <v>725.71299999999997</v>
      </c>
      <c r="F299" s="923">
        <v>391.33199999999999</v>
      </c>
    </row>
    <row r="300" spans="2:6">
      <c r="B300" s="974">
        <v>39861</v>
      </c>
      <c r="C300" s="923">
        <v>359.94</v>
      </c>
      <c r="D300" s="923">
        <v>520.87300000000005</v>
      </c>
      <c r="E300" s="923">
        <v>696.05499999999995</v>
      </c>
      <c r="F300" s="923">
        <v>350.47800000000001</v>
      </c>
    </row>
    <row r="301" spans="2:6">
      <c r="B301" s="974">
        <v>39862</v>
      </c>
      <c r="C301" s="923">
        <v>350.38100000000003</v>
      </c>
      <c r="D301" s="923">
        <v>516.32600000000002</v>
      </c>
      <c r="E301" s="923">
        <v>691.18299999999999</v>
      </c>
      <c r="F301" s="923">
        <v>336.17200000000003</v>
      </c>
    </row>
    <row r="302" spans="2:6">
      <c r="B302" s="974">
        <v>39863</v>
      </c>
      <c r="C302" s="923">
        <v>353.91300000000001</v>
      </c>
      <c r="D302" s="923">
        <v>521.39800000000002</v>
      </c>
      <c r="E302" s="923">
        <v>688.18299999999999</v>
      </c>
      <c r="F302" s="923">
        <v>353.27800000000002</v>
      </c>
    </row>
    <row r="303" spans="2:6">
      <c r="B303" s="974">
        <v>39864</v>
      </c>
      <c r="C303" s="923">
        <v>353.952</v>
      </c>
      <c r="D303" s="923">
        <v>502.50900000000001</v>
      </c>
      <c r="E303" s="923">
        <v>674.47900000000004</v>
      </c>
      <c r="F303" s="923">
        <v>331.16899999999998</v>
      </c>
    </row>
    <row r="304" spans="2:6">
      <c r="B304" s="974">
        <v>39867</v>
      </c>
      <c r="C304" s="923">
        <v>352.23700000000002</v>
      </c>
      <c r="D304" s="923">
        <v>510.14300000000003</v>
      </c>
      <c r="E304" s="923">
        <v>658.68700000000001</v>
      </c>
      <c r="F304" s="923">
        <v>329.517</v>
      </c>
    </row>
    <row r="305" spans="2:6">
      <c r="B305" s="974">
        <v>39868</v>
      </c>
      <c r="C305" s="923">
        <v>351.01400000000001</v>
      </c>
      <c r="D305" s="923">
        <v>502.74</v>
      </c>
      <c r="E305" s="923">
        <v>670.79</v>
      </c>
      <c r="F305" s="923">
        <v>340.21800000000002</v>
      </c>
    </row>
    <row r="306" spans="2:6">
      <c r="B306" s="974">
        <v>39869</v>
      </c>
      <c r="C306" s="923">
        <v>355.25200000000001</v>
      </c>
      <c r="D306" s="923">
        <v>505.42500000000001</v>
      </c>
      <c r="E306" s="923">
        <v>667.09100000000001</v>
      </c>
      <c r="F306" s="923">
        <v>344.12700000000001</v>
      </c>
    </row>
    <row r="307" spans="2:6">
      <c r="B307" s="974">
        <v>39870</v>
      </c>
      <c r="C307" s="923">
        <v>354.18400000000003</v>
      </c>
      <c r="D307" s="923">
        <v>505.83600000000001</v>
      </c>
      <c r="E307" s="923">
        <v>664.678</v>
      </c>
      <c r="F307" s="923">
        <v>354.83499999999998</v>
      </c>
    </row>
    <row r="308" spans="2:6">
      <c r="B308" s="974">
        <v>39871</v>
      </c>
      <c r="C308" s="923">
        <v>352.81299999999999</v>
      </c>
      <c r="D308" s="923">
        <v>499.30400000000003</v>
      </c>
      <c r="E308" s="923">
        <v>653.36800000000005</v>
      </c>
      <c r="F308" s="923">
        <v>347.80099999999999</v>
      </c>
    </row>
    <row r="309" spans="2:6">
      <c r="B309" s="974">
        <v>39874</v>
      </c>
      <c r="C309" s="923">
        <v>352.51100000000002</v>
      </c>
      <c r="D309" s="923">
        <v>475.08</v>
      </c>
      <c r="E309" s="923">
        <v>621.32799999999997</v>
      </c>
      <c r="F309" s="923">
        <v>332.39400000000001</v>
      </c>
    </row>
    <row r="310" spans="2:6">
      <c r="B310" s="974">
        <v>39875</v>
      </c>
      <c r="C310" s="923">
        <v>346.20300000000003</v>
      </c>
      <c r="D310" s="923">
        <v>476.15800000000002</v>
      </c>
      <c r="E310" s="923">
        <v>614.20000000000005</v>
      </c>
      <c r="F310" s="923">
        <v>334.79599999999999</v>
      </c>
    </row>
    <row r="311" spans="2:6">
      <c r="B311" s="974">
        <v>39876</v>
      </c>
      <c r="C311" s="923">
        <v>337.25400000000002</v>
      </c>
      <c r="D311" s="923">
        <v>493.46699999999998</v>
      </c>
      <c r="E311" s="923">
        <v>629.49800000000005</v>
      </c>
      <c r="F311" s="923">
        <v>352.04700000000003</v>
      </c>
    </row>
    <row r="312" spans="2:6">
      <c r="B312" s="974">
        <v>39877</v>
      </c>
      <c r="C312" s="923">
        <v>342.87799999999999</v>
      </c>
      <c r="D312" s="923">
        <v>488.14800000000002</v>
      </c>
      <c r="E312" s="923">
        <v>609.59699999999998</v>
      </c>
      <c r="F312" s="923">
        <v>345.75</v>
      </c>
    </row>
    <row r="313" spans="2:6">
      <c r="B313" s="974">
        <v>39878</v>
      </c>
      <c r="C313" s="923">
        <v>342.84199999999998</v>
      </c>
      <c r="D313" s="923">
        <v>488.31400000000002</v>
      </c>
      <c r="E313" s="923">
        <v>607.41700000000003</v>
      </c>
      <c r="F313" s="923">
        <v>352.68799999999999</v>
      </c>
    </row>
    <row r="314" spans="2:6">
      <c r="B314" s="974">
        <v>39881</v>
      </c>
      <c r="C314" s="923">
        <v>342.84199999999998</v>
      </c>
      <c r="D314" s="923">
        <v>485.29200000000003</v>
      </c>
      <c r="E314" s="923">
        <v>599.21199999999999</v>
      </c>
      <c r="F314" s="923">
        <v>354.23</v>
      </c>
    </row>
    <row r="315" spans="2:6">
      <c r="B315" s="974">
        <v>39882</v>
      </c>
      <c r="C315" s="923">
        <v>343.99599999999998</v>
      </c>
      <c r="D315" s="923">
        <v>502.70100000000002</v>
      </c>
      <c r="E315" s="923">
        <v>631.221</v>
      </c>
      <c r="F315" s="923">
        <v>395.82100000000003</v>
      </c>
    </row>
    <row r="316" spans="2:6">
      <c r="B316" s="974">
        <v>39883</v>
      </c>
      <c r="C316" s="923">
        <v>368.29</v>
      </c>
      <c r="D316" s="923">
        <v>512.50300000000004</v>
      </c>
      <c r="E316" s="923">
        <v>635.29600000000005</v>
      </c>
      <c r="F316" s="923">
        <v>388.95100000000002</v>
      </c>
    </row>
    <row r="317" spans="2:6">
      <c r="B317" s="974">
        <v>39884</v>
      </c>
      <c r="C317" s="923">
        <v>365.96600000000001</v>
      </c>
      <c r="D317" s="923">
        <v>515.96600000000001</v>
      </c>
      <c r="E317" s="923">
        <v>649.95699999999999</v>
      </c>
      <c r="F317" s="923">
        <v>382.983</v>
      </c>
    </row>
    <row r="318" spans="2:6">
      <c r="B318" s="974">
        <v>39885</v>
      </c>
      <c r="C318" s="923">
        <v>381.375</v>
      </c>
      <c r="D318" s="923">
        <v>527.97699999999998</v>
      </c>
      <c r="E318" s="923">
        <v>658.471</v>
      </c>
      <c r="F318" s="923">
        <v>400.42700000000002</v>
      </c>
    </row>
    <row r="319" spans="2:6">
      <c r="B319" s="974">
        <v>39888</v>
      </c>
      <c r="C319" s="923">
        <v>341.40600000000001</v>
      </c>
      <c r="D319" s="923">
        <v>539.66</v>
      </c>
      <c r="E319" s="923">
        <v>664.37</v>
      </c>
      <c r="F319" s="923">
        <v>406.24099999999999</v>
      </c>
    </row>
    <row r="320" spans="2:6">
      <c r="B320" s="974">
        <v>39889</v>
      </c>
      <c r="C320" s="923">
        <v>382.65899999999999</v>
      </c>
      <c r="D320" s="923">
        <v>541.91800000000001</v>
      </c>
      <c r="E320" s="923">
        <v>678.03499999999997</v>
      </c>
      <c r="F320" s="923">
        <v>408.86</v>
      </c>
    </row>
    <row r="321" spans="2:6">
      <c r="B321" s="974">
        <v>39890</v>
      </c>
      <c r="C321" s="923">
        <v>397.45699999999999</v>
      </c>
      <c r="D321" s="923">
        <v>543.87800000000004</v>
      </c>
      <c r="E321" s="923">
        <v>687.66499999999996</v>
      </c>
      <c r="F321" s="923">
        <v>396.76900000000001</v>
      </c>
    </row>
    <row r="322" spans="2:6">
      <c r="B322" s="974">
        <v>39891</v>
      </c>
      <c r="C322" s="923">
        <v>395.84</v>
      </c>
      <c r="D322" s="923">
        <v>557.45600000000002</v>
      </c>
      <c r="E322" s="923">
        <v>696.13499999999999</v>
      </c>
      <c r="F322" s="923">
        <v>428.52</v>
      </c>
    </row>
    <row r="323" spans="2:6">
      <c r="B323" s="974">
        <v>39892</v>
      </c>
      <c r="C323" s="923">
        <v>387.49799999999999</v>
      </c>
      <c r="D323" s="923">
        <v>552.99099999999999</v>
      </c>
      <c r="E323" s="923">
        <v>684.22699999999998</v>
      </c>
      <c r="F323" s="923">
        <v>430.08499999999998</v>
      </c>
    </row>
    <row r="324" spans="2:6">
      <c r="B324" s="974">
        <v>39895</v>
      </c>
      <c r="C324" s="923">
        <v>387.49799999999999</v>
      </c>
      <c r="D324" s="923">
        <v>579.30899999999997</v>
      </c>
      <c r="E324" s="923">
        <v>721.26</v>
      </c>
      <c r="F324" s="923">
        <v>465.99600000000004</v>
      </c>
    </row>
    <row r="325" spans="2:6">
      <c r="B325" s="974">
        <v>39896</v>
      </c>
      <c r="C325" s="923">
        <v>416.54700000000003</v>
      </c>
      <c r="D325" s="923">
        <v>581.51300000000003</v>
      </c>
      <c r="E325" s="923">
        <v>714.91300000000001</v>
      </c>
      <c r="F325" s="923">
        <v>445.512</v>
      </c>
    </row>
    <row r="326" spans="2:6">
      <c r="B326" s="974">
        <v>39897</v>
      </c>
      <c r="C326" s="923">
        <v>415.18600000000004</v>
      </c>
      <c r="D326" s="923">
        <v>587.44600000000003</v>
      </c>
      <c r="E326" s="923">
        <v>719.17600000000004</v>
      </c>
      <c r="F326" s="923">
        <v>460.07499999999999</v>
      </c>
    </row>
    <row r="327" spans="2:6">
      <c r="B327" s="974">
        <v>39898</v>
      </c>
      <c r="C327" s="923">
        <v>415.87799999999999</v>
      </c>
      <c r="D327" s="923">
        <v>599.73099999999999</v>
      </c>
      <c r="E327" s="923">
        <v>730.62200000000007</v>
      </c>
      <c r="F327" s="923">
        <v>465.67900000000003</v>
      </c>
    </row>
    <row r="328" spans="2:6">
      <c r="B328" s="974">
        <v>39899</v>
      </c>
      <c r="C328" s="923">
        <v>418.916</v>
      </c>
      <c r="D328" s="923">
        <v>591.32000000000005</v>
      </c>
      <c r="E328" s="923">
        <v>716.72800000000007</v>
      </c>
      <c r="F328" s="923">
        <v>444.09100000000001</v>
      </c>
    </row>
    <row r="329" spans="2:6">
      <c r="B329" s="974">
        <v>39902</v>
      </c>
      <c r="C329" s="923">
        <v>414.98200000000003</v>
      </c>
      <c r="D329" s="923">
        <v>561.45600000000002</v>
      </c>
      <c r="E329" s="923">
        <v>689.32600000000002</v>
      </c>
      <c r="F329" s="923">
        <v>413.44400000000002</v>
      </c>
    </row>
    <row r="330" spans="2:6">
      <c r="B330" s="974">
        <v>39903</v>
      </c>
      <c r="C330" s="923">
        <v>396.86799999999999</v>
      </c>
      <c r="D330" s="923">
        <v>569.96699999999998</v>
      </c>
      <c r="E330" s="923">
        <v>698.42200000000003</v>
      </c>
      <c r="F330" s="923">
        <v>418.41200000000003</v>
      </c>
    </row>
    <row r="331" spans="2:6">
      <c r="B331" s="974">
        <v>39904</v>
      </c>
      <c r="C331" s="923">
        <v>389.63100000000003</v>
      </c>
      <c r="D331" s="923">
        <v>580.75800000000004</v>
      </c>
      <c r="E331" s="923">
        <v>709.72</v>
      </c>
      <c r="F331" s="923">
        <v>431.70800000000003</v>
      </c>
    </row>
    <row r="332" spans="2:6">
      <c r="B332" s="974">
        <v>39905</v>
      </c>
      <c r="C332" s="923">
        <v>404.87299999999999</v>
      </c>
      <c r="D332" s="923">
        <v>613.072</v>
      </c>
      <c r="E332" s="923">
        <v>738.11199999999997</v>
      </c>
      <c r="F332" s="923">
        <v>466.08199999999999</v>
      </c>
    </row>
    <row r="333" spans="2:6">
      <c r="B333" s="974">
        <v>39906</v>
      </c>
      <c r="C333" s="923">
        <v>410.05500000000001</v>
      </c>
      <c r="D333" s="923">
        <v>617.11400000000003</v>
      </c>
      <c r="E333" s="923">
        <v>741.39600000000007</v>
      </c>
      <c r="F333" s="923">
        <v>466.21600000000001</v>
      </c>
    </row>
    <row r="334" spans="2:6">
      <c r="B334" s="974">
        <v>39909</v>
      </c>
      <c r="C334" s="923">
        <v>423.24299999999999</v>
      </c>
      <c r="D334" s="923">
        <v>623.03100000000006</v>
      </c>
      <c r="E334" s="923">
        <v>734.81299999999999</v>
      </c>
      <c r="F334" s="923">
        <v>462.25299999999999</v>
      </c>
    </row>
    <row r="335" spans="2:6">
      <c r="B335" s="974">
        <v>39910</v>
      </c>
      <c r="C335" s="923">
        <v>423.50900000000001</v>
      </c>
      <c r="D335" s="923">
        <v>615.88800000000003</v>
      </c>
      <c r="E335" s="923">
        <v>720.76</v>
      </c>
      <c r="F335" s="923">
        <v>463.75</v>
      </c>
    </row>
    <row r="336" spans="2:6">
      <c r="B336" s="974">
        <v>39911</v>
      </c>
      <c r="C336" s="923">
        <v>412.24200000000002</v>
      </c>
      <c r="D336" s="923">
        <v>610.22</v>
      </c>
      <c r="E336" s="923">
        <v>724.55499999999995</v>
      </c>
      <c r="F336" s="923">
        <v>480.846</v>
      </c>
    </row>
    <row r="337" spans="2:6">
      <c r="B337" s="974">
        <v>39912</v>
      </c>
      <c r="C337" s="923">
        <v>441.28399999999999</v>
      </c>
      <c r="D337" s="923">
        <v>632.62800000000004</v>
      </c>
      <c r="E337" s="923">
        <v>748.18100000000004</v>
      </c>
      <c r="F337" s="923">
        <v>511.28700000000003</v>
      </c>
    </row>
    <row r="338" spans="2:6">
      <c r="B338" s="974">
        <v>39913</v>
      </c>
      <c r="C338" s="923">
        <v>441.81900000000002</v>
      </c>
      <c r="D338" s="923">
        <v>636.04499999999996</v>
      </c>
      <c r="E338" s="923">
        <v>748.77800000000002</v>
      </c>
      <c r="F338" s="923">
        <v>513.25400000000002</v>
      </c>
    </row>
    <row r="339" spans="2:6">
      <c r="B339" s="974">
        <v>39916</v>
      </c>
      <c r="C339" s="923">
        <v>434.84399999999999</v>
      </c>
      <c r="D339" s="923">
        <v>640.59699999999998</v>
      </c>
      <c r="E339" s="923">
        <v>751.96100000000001</v>
      </c>
      <c r="F339" s="923">
        <v>503.76900000000001</v>
      </c>
    </row>
    <row r="340" spans="2:6">
      <c r="B340" s="974">
        <v>39917</v>
      </c>
      <c r="C340" s="923">
        <v>443.37400000000002</v>
      </c>
      <c r="D340" s="923">
        <v>645.56100000000004</v>
      </c>
      <c r="E340" s="923">
        <v>745.07400000000007</v>
      </c>
      <c r="F340" s="923">
        <v>503.09</v>
      </c>
    </row>
    <row r="341" spans="2:6">
      <c r="B341" s="974">
        <v>39918</v>
      </c>
      <c r="C341" s="923">
        <v>442.99099999999999</v>
      </c>
      <c r="D341" s="923">
        <v>643.85500000000002</v>
      </c>
      <c r="E341" s="923">
        <v>748.45299999999997</v>
      </c>
      <c r="F341" s="923">
        <v>499.06900000000002</v>
      </c>
    </row>
    <row r="342" spans="2:6">
      <c r="B342" s="974">
        <v>39919</v>
      </c>
      <c r="C342" s="923">
        <v>421.36700000000002</v>
      </c>
      <c r="D342" s="923">
        <v>648.39200000000005</v>
      </c>
      <c r="E342" s="923">
        <v>758.75200000000007</v>
      </c>
      <c r="F342" s="923">
        <v>503.52100000000002</v>
      </c>
    </row>
    <row r="343" spans="2:6">
      <c r="B343" s="974">
        <v>39920</v>
      </c>
      <c r="C343" s="923">
        <v>437.72700000000003</v>
      </c>
      <c r="D343" s="923">
        <v>643.39700000000005</v>
      </c>
      <c r="E343" s="923">
        <v>763.952</v>
      </c>
      <c r="F343" s="923">
        <v>508.38200000000001</v>
      </c>
    </row>
    <row r="344" spans="2:6">
      <c r="B344" s="974">
        <v>39923</v>
      </c>
      <c r="C344" s="923">
        <v>437.81700000000001</v>
      </c>
      <c r="D344" s="923">
        <v>633.48400000000004</v>
      </c>
      <c r="E344" s="923">
        <v>735.54300000000001</v>
      </c>
      <c r="F344" s="923">
        <v>473.88</v>
      </c>
    </row>
    <row r="345" spans="2:6">
      <c r="B345" s="974">
        <v>39924</v>
      </c>
      <c r="C345" s="923">
        <v>434.69100000000003</v>
      </c>
      <c r="D345" s="923">
        <v>627.245</v>
      </c>
      <c r="E345" s="923">
        <v>743.44299999999998</v>
      </c>
      <c r="F345" s="923">
        <v>471.00100000000003</v>
      </c>
    </row>
    <row r="346" spans="2:6">
      <c r="B346" s="974">
        <v>39925</v>
      </c>
      <c r="C346" s="923">
        <v>441.28</v>
      </c>
      <c r="D346" s="923">
        <v>629.23099999999999</v>
      </c>
      <c r="E346" s="923">
        <v>743.16600000000005</v>
      </c>
      <c r="F346" s="923">
        <v>487.90300000000002</v>
      </c>
    </row>
    <row r="347" spans="2:6">
      <c r="B347" s="974">
        <v>39926</v>
      </c>
      <c r="C347" s="923">
        <v>451.65899999999999</v>
      </c>
      <c r="D347" s="923">
        <v>639.75300000000004</v>
      </c>
      <c r="E347" s="923">
        <v>748.93499999999995</v>
      </c>
      <c r="F347" s="923">
        <v>510.14699999999999</v>
      </c>
    </row>
    <row r="348" spans="2:6">
      <c r="B348" s="974">
        <v>39927</v>
      </c>
      <c r="C348" s="923">
        <v>453.863</v>
      </c>
      <c r="D348" s="923">
        <v>647.83699999999999</v>
      </c>
      <c r="E348" s="923">
        <v>764.52</v>
      </c>
      <c r="F348" s="923">
        <v>516.26300000000003</v>
      </c>
    </row>
    <row r="349" spans="2:6">
      <c r="B349" s="974">
        <v>39930</v>
      </c>
      <c r="C349" s="923">
        <v>448.46199999999999</v>
      </c>
      <c r="D349" s="923">
        <v>633.51800000000003</v>
      </c>
      <c r="E349" s="923">
        <v>759.74599999999998</v>
      </c>
      <c r="F349" s="923">
        <v>498.678</v>
      </c>
    </row>
    <row r="350" spans="2:6">
      <c r="B350" s="974">
        <v>39931</v>
      </c>
      <c r="C350" s="923">
        <v>442.28899999999999</v>
      </c>
      <c r="D350" s="923">
        <v>623.72</v>
      </c>
      <c r="E350" s="923">
        <v>751.99400000000003</v>
      </c>
      <c r="F350" s="923">
        <v>490.08</v>
      </c>
    </row>
    <row r="351" spans="2:6">
      <c r="B351" s="974">
        <v>39932</v>
      </c>
      <c r="C351" s="923">
        <v>448.57600000000002</v>
      </c>
      <c r="D351" s="923">
        <v>645.56200000000001</v>
      </c>
      <c r="E351" s="923">
        <v>768.01</v>
      </c>
      <c r="F351" s="923">
        <v>512.91800000000001</v>
      </c>
    </row>
    <row r="352" spans="2:6">
      <c r="B352" s="974">
        <v>39933</v>
      </c>
      <c r="C352" s="923">
        <v>460.904</v>
      </c>
      <c r="D352" s="923">
        <v>662.73</v>
      </c>
      <c r="E352" s="923">
        <v>772.25599999999997</v>
      </c>
      <c r="F352" s="923">
        <v>509.63499999999999</v>
      </c>
    </row>
    <row r="353" spans="2:6">
      <c r="B353" s="974">
        <v>39934</v>
      </c>
      <c r="C353" s="923">
        <v>460.904</v>
      </c>
      <c r="D353" s="923">
        <v>662.83500000000004</v>
      </c>
      <c r="E353" s="923">
        <v>775.83100000000002</v>
      </c>
      <c r="F353" s="923">
        <v>513.048</v>
      </c>
    </row>
    <row r="354" spans="2:6">
      <c r="B354" s="974">
        <v>39937</v>
      </c>
      <c r="C354" s="923">
        <v>483.697</v>
      </c>
      <c r="D354" s="923">
        <v>700.98500000000001</v>
      </c>
      <c r="E354" s="923">
        <v>796.75200000000007</v>
      </c>
      <c r="F354" s="923">
        <v>537.59</v>
      </c>
    </row>
    <row r="355" spans="2:6">
      <c r="B355" s="974">
        <v>39938</v>
      </c>
      <c r="C355" s="923">
        <v>486.02499999999998</v>
      </c>
      <c r="D355" s="923">
        <v>704.29399999999998</v>
      </c>
      <c r="E355" s="923">
        <v>797.56899999999996</v>
      </c>
      <c r="F355" s="923">
        <v>544.48599999999999</v>
      </c>
    </row>
    <row r="356" spans="2:6">
      <c r="B356" s="974">
        <v>39939</v>
      </c>
      <c r="C356" s="923">
        <v>489.00900000000001</v>
      </c>
      <c r="D356" s="923">
        <v>712.05100000000004</v>
      </c>
      <c r="E356" s="923">
        <v>808.60199999999998</v>
      </c>
      <c r="F356" s="923">
        <v>561.52499999999998</v>
      </c>
    </row>
    <row r="357" spans="2:6">
      <c r="B357" s="974">
        <v>39940</v>
      </c>
      <c r="C357" s="923">
        <v>489.94400000000002</v>
      </c>
      <c r="D357" s="923">
        <v>714.91300000000001</v>
      </c>
      <c r="E357" s="923">
        <v>805.50300000000004</v>
      </c>
      <c r="F357" s="923">
        <v>574.50099999999998</v>
      </c>
    </row>
    <row r="358" spans="2:6">
      <c r="B358" s="974">
        <v>39941</v>
      </c>
      <c r="C358" s="923">
        <v>505.94400000000002</v>
      </c>
      <c r="D358" s="923">
        <v>725.13099999999997</v>
      </c>
      <c r="E358" s="923">
        <v>823.36300000000006</v>
      </c>
      <c r="F358" s="923">
        <v>587.53</v>
      </c>
    </row>
    <row r="359" spans="2:6">
      <c r="B359" s="974">
        <v>39944</v>
      </c>
      <c r="C359" s="923">
        <v>505.94400000000002</v>
      </c>
      <c r="D359" s="923">
        <v>723.58500000000004</v>
      </c>
      <c r="E359" s="923">
        <v>813.72</v>
      </c>
      <c r="F359" s="923">
        <v>589.51499999999999</v>
      </c>
    </row>
    <row r="360" spans="2:6">
      <c r="B360" s="974">
        <v>39945</v>
      </c>
      <c r="C360" s="923">
        <v>487.96800000000002</v>
      </c>
      <c r="D360" s="923">
        <v>721.13099999999997</v>
      </c>
      <c r="E360" s="923">
        <v>812.82900000000006</v>
      </c>
      <c r="F360" s="923">
        <v>611.34199999999998</v>
      </c>
    </row>
    <row r="361" spans="2:6">
      <c r="B361" s="974">
        <v>39946</v>
      </c>
      <c r="C361" s="923">
        <v>489.30500000000001</v>
      </c>
      <c r="D361" s="923">
        <v>709.86599999999999</v>
      </c>
      <c r="E361" s="923">
        <v>793.28</v>
      </c>
      <c r="F361" s="923">
        <v>576.34100000000001</v>
      </c>
    </row>
    <row r="362" spans="2:6">
      <c r="B362" s="974">
        <v>39947</v>
      </c>
      <c r="C362" s="923">
        <v>499.81700000000001</v>
      </c>
      <c r="D362" s="923">
        <v>699.39</v>
      </c>
      <c r="E362" s="923">
        <v>795.84699999999998</v>
      </c>
      <c r="F362" s="923">
        <v>572.58799999999997</v>
      </c>
    </row>
    <row r="363" spans="2:6">
      <c r="B363" s="974">
        <v>39948</v>
      </c>
      <c r="C363" s="923">
        <v>531.274</v>
      </c>
      <c r="D363" s="923">
        <v>707.928</v>
      </c>
      <c r="E363" s="923">
        <v>794.16800000000001</v>
      </c>
      <c r="F363" s="923">
        <v>573.93499999999995</v>
      </c>
    </row>
    <row r="364" spans="2:6">
      <c r="B364" s="974">
        <v>39951</v>
      </c>
      <c r="C364" s="923">
        <v>541.46799999999996</v>
      </c>
      <c r="D364" s="923">
        <v>728.49199999999996</v>
      </c>
      <c r="E364" s="923">
        <v>808.80399999999997</v>
      </c>
      <c r="F364" s="923">
        <v>582.33500000000004</v>
      </c>
    </row>
    <row r="365" spans="2:6">
      <c r="B365" s="974">
        <v>39952</v>
      </c>
      <c r="C365" s="923">
        <v>557.798</v>
      </c>
      <c r="D365" s="923">
        <v>745.81899999999996</v>
      </c>
      <c r="E365" s="923">
        <v>816.27100000000007</v>
      </c>
      <c r="F365" s="923">
        <v>603.06200000000001</v>
      </c>
    </row>
    <row r="366" spans="2:6">
      <c r="B366" s="974">
        <v>39953</v>
      </c>
      <c r="C366" s="923">
        <v>593.08500000000004</v>
      </c>
      <c r="D366" s="923">
        <v>756.06899999999996</v>
      </c>
      <c r="E366" s="923">
        <v>820.20900000000006</v>
      </c>
      <c r="F366" s="923">
        <v>637.73199999999997</v>
      </c>
    </row>
    <row r="367" spans="2:6">
      <c r="B367" s="974">
        <v>39954</v>
      </c>
      <c r="C367" s="923">
        <v>573.06100000000004</v>
      </c>
      <c r="D367" s="923">
        <v>740.95699999999999</v>
      </c>
      <c r="E367" s="923">
        <v>805.98500000000001</v>
      </c>
      <c r="F367" s="923">
        <v>600.34500000000003</v>
      </c>
    </row>
    <row r="368" spans="2:6">
      <c r="B368" s="974">
        <v>39955</v>
      </c>
      <c r="C368" s="923">
        <v>566.71600000000001</v>
      </c>
      <c r="D368" s="923">
        <v>746.41700000000003</v>
      </c>
      <c r="E368" s="923">
        <v>808.83799999999997</v>
      </c>
      <c r="F368" s="923">
        <v>622.78499999999997</v>
      </c>
    </row>
    <row r="369" spans="2:6">
      <c r="B369" s="974">
        <v>39958</v>
      </c>
      <c r="C369" s="923">
        <v>566.71600000000001</v>
      </c>
      <c r="D369" s="923">
        <v>747.09400000000005</v>
      </c>
      <c r="E369" s="923">
        <v>809.85</v>
      </c>
      <c r="F369" s="923">
        <v>619.69799999999998</v>
      </c>
    </row>
    <row r="370" spans="2:6">
      <c r="B370" s="974">
        <v>39959</v>
      </c>
      <c r="C370" s="923">
        <v>559.375</v>
      </c>
      <c r="D370" s="923">
        <v>739.61800000000005</v>
      </c>
      <c r="E370" s="923">
        <v>825.71600000000001</v>
      </c>
      <c r="F370" s="923">
        <v>608.84900000000005</v>
      </c>
    </row>
    <row r="371" spans="2:6">
      <c r="B371" s="974">
        <v>39960</v>
      </c>
      <c r="C371" s="923">
        <v>560.54300000000001</v>
      </c>
      <c r="D371" s="923">
        <v>754.18</v>
      </c>
      <c r="E371" s="923">
        <v>818.45100000000002</v>
      </c>
      <c r="F371" s="923">
        <v>620.09299999999996</v>
      </c>
    </row>
    <row r="372" spans="2:6">
      <c r="B372" s="974">
        <v>39961</v>
      </c>
      <c r="C372" s="923">
        <v>549.59400000000005</v>
      </c>
      <c r="D372" s="923">
        <v>761.74400000000003</v>
      </c>
      <c r="E372" s="923">
        <v>823.02</v>
      </c>
      <c r="F372" s="923">
        <v>632.23099999999999</v>
      </c>
    </row>
    <row r="373" spans="2:6">
      <c r="B373" s="974">
        <v>39962</v>
      </c>
      <c r="C373" s="923">
        <v>607.14700000000005</v>
      </c>
      <c r="D373" s="923">
        <v>773.12099999999998</v>
      </c>
      <c r="E373" s="923">
        <v>835.05100000000004</v>
      </c>
      <c r="F373" s="923">
        <v>664.77499999999998</v>
      </c>
    </row>
    <row r="374" spans="2:6">
      <c r="B374" s="974">
        <v>39965</v>
      </c>
      <c r="C374" s="923">
        <v>600.21699999999998</v>
      </c>
      <c r="D374" s="923">
        <v>802.21</v>
      </c>
      <c r="E374" s="923">
        <v>856.91200000000003</v>
      </c>
      <c r="F374" s="923">
        <v>716.72400000000005</v>
      </c>
    </row>
    <row r="375" spans="2:6">
      <c r="B375" s="974">
        <v>39966</v>
      </c>
      <c r="C375" s="923">
        <v>585.08699999999999</v>
      </c>
      <c r="D375" s="923">
        <v>795.59199999999998</v>
      </c>
      <c r="E375" s="923">
        <v>860.06799999999998</v>
      </c>
      <c r="F375" s="923">
        <v>713.32900000000006</v>
      </c>
    </row>
    <row r="376" spans="2:6">
      <c r="B376" s="974">
        <v>39967</v>
      </c>
      <c r="C376" s="923">
        <v>559.31399999999996</v>
      </c>
      <c r="D376" s="923">
        <v>784.22</v>
      </c>
      <c r="E376" s="923">
        <v>845.11300000000006</v>
      </c>
      <c r="F376" s="923">
        <v>653.27700000000004</v>
      </c>
    </row>
    <row r="377" spans="2:6">
      <c r="B377" s="974">
        <v>39968</v>
      </c>
      <c r="C377" s="923">
        <v>562.58699999999999</v>
      </c>
      <c r="D377" s="923">
        <v>781.75700000000006</v>
      </c>
      <c r="E377" s="923">
        <v>849.31900000000007</v>
      </c>
      <c r="F377" s="923">
        <v>659.57</v>
      </c>
    </row>
    <row r="378" spans="2:6">
      <c r="B378" s="974">
        <v>39969</v>
      </c>
      <c r="C378" s="923">
        <v>601.24</v>
      </c>
      <c r="D378" s="923">
        <v>786.96500000000003</v>
      </c>
      <c r="E378" s="923">
        <v>846.07500000000005</v>
      </c>
      <c r="F378" s="923">
        <v>673.84900000000005</v>
      </c>
    </row>
    <row r="379" spans="2:6">
      <c r="B379" s="974">
        <v>39972</v>
      </c>
      <c r="C379" s="923">
        <v>593.96</v>
      </c>
      <c r="D379" s="923">
        <v>772.25300000000004</v>
      </c>
      <c r="E379" s="923">
        <v>841.846</v>
      </c>
      <c r="F379" s="923">
        <v>646.60400000000004</v>
      </c>
    </row>
    <row r="380" spans="2:6">
      <c r="B380" s="974">
        <v>39973</v>
      </c>
      <c r="C380" s="923">
        <v>598.05799999999999</v>
      </c>
      <c r="D380" s="923">
        <v>771.18399999999997</v>
      </c>
      <c r="E380" s="923">
        <v>847.79200000000003</v>
      </c>
      <c r="F380" s="923">
        <v>648.08799999999997</v>
      </c>
    </row>
    <row r="381" spans="2:6">
      <c r="B381" s="974">
        <v>39974</v>
      </c>
      <c r="C381" s="923">
        <v>598.12</v>
      </c>
      <c r="D381" s="923">
        <v>789.13499999999999</v>
      </c>
      <c r="E381" s="923">
        <v>849.79300000000001</v>
      </c>
      <c r="F381" s="923">
        <v>665.12400000000002</v>
      </c>
    </row>
    <row r="382" spans="2:6">
      <c r="B382" s="974">
        <v>39975</v>
      </c>
      <c r="C382" s="923">
        <v>589.74900000000002</v>
      </c>
      <c r="D382" s="923">
        <v>791.03200000000004</v>
      </c>
      <c r="E382" s="923">
        <v>857.53600000000006</v>
      </c>
      <c r="F382" s="923">
        <v>671.99199999999996</v>
      </c>
    </row>
    <row r="383" spans="2:6">
      <c r="B383" s="974">
        <v>39976</v>
      </c>
      <c r="C383" s="923">
        <v>589.63700000000006</v>
      </c>
      <c r="D383" s="923">
        <v>790.18499999999995</v>
      </c>
      <c r="E383" s="923">
        <v>855.65700000000004</v>
      </c>
      <c r="F383" s="923">
        <v>669.73400000000004</v>
      </c>
    </row>
    <row r="384" spans="2:6">
      <c r="B384" s="974">
        <v>39979</v>
      </c>
      <c r="C384" s="923">
        <v>580.322</v>
      </c>
      <c r="D384" s="923">
        <v>769.93799999999999</v>
      </c>
      <c r="E384" s="923">
        <v>834.10400000000004</v>
      </c>
      <c r="F384" s="923">
        <v>629.40700000000004</v>
      </c>
    </row>
    <row r="385" spans="2:6">
      <c r="B385" s="974">
        <v>39980</v>
      </c>
      <c r="C385" s="923">
        <v>586.20299999999997</v>
      </c>
      <c r="D385" s="923">
        <v>764.62900000000002</v>
      </c>
      <c r="E385" s="923">
        <v>826.08600000000001</v>
      </c>
      <c r="F385" s="923">
        <v>638.46</v>
      </c>
    </row>
    <row r="386" spans="2:6">
      <c r="B386" s="974">
        <v>39981</v>
      </c>
      <c r="C386" s="923">
        <v>552.697</v>
      </c>
      <c r="D386" s="923">
        <v>749.02100000000007</v>
      </c>
      <c r="E386" s="923">
        <v>821.78499999999997</v>
      </c>
      <c r="F386" s="923">
        <v>599.01400000000001</v>
      </c>
    </row>
    <row r="387" spans="2:6">
      <c r="B387" s="974">
        <v>39982</v>
      </c>
      <c r="C387" s="923">
        <v>543.42999999999995</v>
      </c>
      <c r="D387" s="923">
        <v>743.72300000000007</v>
      </c>
      <c r="E387" s="923">
        <v>825.97900000000004</v>
      </c>
      <c r="F387" s="923">
        <v>593.08299999999997</v>
      </c>
    </row>
    <row r="388" spans="2:6">
      <c r="B388" s="974">
        <v>39983</v>
      </c>
      <c r="C388" s="923">
        <v>545.05999999999995</v>
      </c>
      <c r="D388" s="923">
        <v>750.47300000000007</v>
      </c>
      <c r="E388" s="923">
        <v>831.16899999999998</v>
      </c>
      <c r="F388" s="923">
        <v>593.53499999999997</v>
      </c>
    </row>
    <row r="389" spans="2:6">
      <c r="B389" s="974">
        <v>39986</v>
      </c>
      <c r="C389" s="923">
        <v>535.14099999999996</v>
      </c>
      <c r="D389" s="923">
        <v>736.48099999999999</v>
      </c>
      <c r="E389" s="923">
        <v>808.54100000000005</v>
      </c>
      <c r="F389" s="923">
        <v>544.44000000000005</v>
      </c>
    </row>
    <row r="390" spans="2:6">
      <c r="B390" s="974">
        <v>39987</v>
      </c>
      <c r="C390" s="923">
        <v>510.24299999999999</v>
      </c>
      <c r="D390" s="923">
        <v>723.71900000000005</v>
      </c>
      <c r="E390" s="923">
        <v>808.27</v>
      </c>
      <c r="F390" s="923">
        <v>533.55600000000004</v>
      </c>
    </row>
    <row r="391" spans="2:6">
      <c r="B391" s="974">
        <v>39988</v>
      </c>
      <c r="C391" s="923">
        <v>508.03899999999999</v>
      </c>
      <c r="D391" s="923">
        <v>741.79700000000003</v>
      </c>
      <c r="E391" s="923">
        <v>817.60599999999999</v>
      </c>
      <c r="F391" s="923">
        <v>571.58500000000004</v>
      </c>
    </row>
    <row r="392" spans="2:6">
      <c r="B392" s="974">
        <v>39989</v>
      </c>
      <c r="C392" s="923">
        <v>501.072</v>
      </c>
      <c r="D392" s="923">
        <v>750.22500000000002</v>
      </c>
      <c r="E392" s="923">
        <v>825.60900000000004</v>
      </c>
      <c r="F392" s="923">
        <v>556.90300000000002</v>
      </c>
    </row>
    <row r="393" spans="2:6">
      <c r="B393" s="974">
        <v>39990</v>
      </c>
      <c r="C393" s="923">
        <v>506.55</v>
      </c>
      <c r="D393" s="923">
        <v>761.91899999999998</v>
      </c>
      <c r="E393" s="923">
        <v>829.19500000000005</v>
      </c>
      <c r="F393" s="923">
        <v>562.23199999999997</v>
      </c>
    </row>
    <row r="394" spans="2:6">
      <c r="B394" s="974">
        <v>39993</v>
      </c>
      <c r="C394" s="923">
        <v>507.49099999999999</v>
      </c>
      <c r="D394" s="923">
        <v>764.678</v>
      </c>
      <c r="E394" s="923">
        <v>834.904</v>
      </c>
      <c r="F394" s="923">
        <v>578.13499999999999</v>
      </c>
    </row>
    <row r="395" spans="2:6">
      <c r="B395" s="974">
        <v>39994</v>
      </c>
      <c r="C395" s="923">
        <v>526.10400000000004</v>
      </c>
      <c r="D395" s="923">
        <v>761.29499999999996</v>
      </c>
      <c r="E395" s="923">
        <v>828.38900000000001</v>
      </c>
      <c r="F395" s="923">
        <v>569.63200000000006</v>
      </c>
    </row>
    <row r="396" spans="2:6">
      <c r="B396" s="974">
        <v>39995</v>
      </c>
      <c r="C396" s="923">
        <v>544.17899999999997</v>
      </c>
      <c r="D396" s="923">
        <v>773.07299999999998</v>
      </c>
      <c r="E396" s="923">
        <v>835.53100000000006</v>
      </c>
      <c r="F396" s="923">
        <v>597.65899999999999</v>
      </c>
    </row>
    <row r="397" spans="2:6">
      <c r="B397" s="974">
        <v>39996</v>
      </c>
      <c r="C397" s="923">
        <v>534.327</v>
      </c>
      <c r="D397" s="923">
        <v>766.13700000000006</v>
      </c>
      <c r="E397" s="923">
        <v>813.79100000000005</v>
      </c>
      <c r="F397" s="923">
        <v>571.15700000000004</v>
      </c>
    </row>
    <row r="398" spans="2:6">
      <c r="B398" s="974">
        <v>39997</v>
      </c>
      <c r="C398" s="923">
        <v>532.28</v>
      </c>
      <c r="D398" s="923">
        <v>766.31799999999998</v>
      </c>
      <c r="E398" s="923">
        <v>813.28300000000002</v>
      </c>
      <c r="F398" s="923">
        <v>567.00099999999998</v>
      </c>
    </row>
    <row r="399" spans="2:6">
      <c r="B399" s="974">
        <v>40000</v>
      </c>
      <c r="C399" s="923">
        <v>516.37800000000004</v>
      </c>
      <c r="D399" s="923">
        <v>751.33500000000004</v>
      </c>
      <c r="E399" s="923">
        <v>809.56799999999998</v>
      </c>
      <c r="F399" s="923">
        <v>534.51200000000006</v>
      </c>
    </row>
    <row r="400" spans="2:6">
      <c r="B400" s="974">
        <v>40001</v>
      </c>
      <c r="C400" s="923">
        <v>512.779</v>
      </c>
      <c r="D400" s="923">
        <v>750.72199999999998</v>
      </c>
      <c r="E400" s="923">
        <v>798.01200000000006</v>
      </c>
      <c r="F400" s="923">
        <v>534.54899999999998</v>
      </c>
    </row>
    <row r="401" spans="2:6">
      <c r="B401" s="974">
        <v>40002</v>
      </c>
      <c r="C401" s="923">
        <v>487.166</v>
      </c>
      <c r="D401" s="923">
        <v>739.45400000000006</v>
      </c>
      <c r="E401" s="923">
        <v>791.54</v>
      </c>
      <c r="F401" s="923">
        <v>512.73699999999997</v>
      </c>
    </row>
    <row r="402" spans="2:6">
      <c r="B402" s="974">
        <v>40003</v>
      </c>
      <c r="C402" s="923">
        <v>491.15800000000002</v>
      </c>
      <c r="D402" s="923">
        <v>741.74700000000007</v>
      </c>
      <c r="E402" s="923">
        <v>796.12099999999998</v>
      </c>
      <c r="F402" s="923">
        <v>509.68900000000002</v>
      </c>
    </row>
    <row r="403" spans="2:6">
      <c r="B403" s="974">
        <v>40004</v>
      </c>
      <c r="C403" s="923">
        <v>490.23</v>
      </c>
      <c r="D403" s="923">
        <v>736.01900000000001</v>
      </c>
      <c r="E403" s="923">
        <v>792.16899999999998</v>
      </c>
      <c r="F403" s="923">
        <v>484.476</v>
      </c>
    </row>
    <row r="404" spans="2:6">
      <c r="B404" s="974">
        <v>40007</v>
      </c>
      <c r="C404" s="923">
        <v>487.57</v>
      </c>
      <c r="D404" s="923">
        <v>723.05200000000002</v>
      </c>
      <c r="E404" s="923">
        <v>804.89300000000003</v>
      </c>
      <c r="F404" s="923">
        <v>488.13200000000001</v>
      </c>
    </row>
    <row r="405" spans="2:6">
      <c r="B405" s="974">
        <v>40008</v>
      </c>
      <c r="C405" s="923">
        <v>506.17400000000004</v>
      </c>
      <c r="D405" s="923">
        <v>739.58199999999999</v>
      </c>
      <c r="E405" s="923">
        <v>813.11800000000005</v>
      </c>
      <c r="F405" s="923">
        <v>501.85200000000003</v>
      </c>
    </row>
    <row r="406" spans="2:6">
      <c r="B406" s="974">
        <v>40009</v>
      </c>
      <c r="C406" s="923">
        <v>521.077</v>
      </c>
      <c r="D406" s="923">
        <v>766.05200000000002</v>
      </c>
      <c r="E406" s="923">
        <v>834.71799999999996</v>
      </c>
      <c r="F406" s="923">
        <v>539.25800000000004</v>
      </c>
    </row>
    <row r="407" spans="2:6">
      <c r="B407" s="974">
        <v>40010</v>
      </c>
      <c r="C407" s="923">
        <v>523.51200000000006</v>
      </c>
      <c r="D407" s="923">
        <v>773.40800000000002</v>
      </c>
      <c r="E407" s="923">
        <v>842.09699999999998</v>
      </c>
      <c r="F407" s="923">
        <v>542.78100000000006</v>
      </c>
    </row>
    <row r="408" spans="2:6">
      <c r="B408" s="974">
        <v>40011</v>
      </c>
      <c r="C408" s="923">
        <v>522.95900000000006</v>
      </c>
      <c r="D408" s="923">
        <v>782.68</v>
      </c>
      <c r="E408" s="923">
        <v>842.91100000000006</v>
      </c>
      <c r="F408" s="923">
        <v>557.66800000000001</v>
      </c>
    </row>
    <row r="409" spans="2:6">
      <c r="B409" s="974">
        <v>40014</v>
      </c>
      <c r="C409" s="923">
        <v>531.428</v>
      </c>
      <c r="D409" s="923">
        <v>807.02100000000007</v>
      </c>
      <c r="E409" s="923">
        <v>853.32299999999998</v>
      </c>
      <c r="F409" s="923">
        <v>583.37700000000007</v>
      </c>
    </row>
    <row r="410" spans="2:6">
      <c r="B410" s="974">
        <v>40015</v>
      </c>
      <c r="C410" s="923">
        <v>526.72299999999996</v>
      </c>
      <c r="D410" s="923">
        <v>810.46299999999997</v>
      </c>
      <c r="E410" s="923">
        <v>861.56399999999996</v>
      </c>
      <c r="F410" s="923">
        <v>593.53399999999999</v>
      </c>
    </row>
    <row r="411" spans="2:6">
      <c r="B411" s="974">
        <v>40016</v>
      </c>
      <c r="C411" s="923">
        <v>519.66600000000005</v>
      </c>
      <c r="D411" s="923">
        <v>806.55100000000004</v>
      </c>
      <c r="E411" s="923">
        <v>861.875</v>
      </c>
      <c r="F411" s="923">
        <v>578.63</v>
      </c>
    </row>
    <row r="412" spans="2:6">
      <c r="B412" s="974">
        <v>40017</v>
      </c>
      <c r="C412" s="923">
        <v>527.899</v>
      </c>
      <c r="D412" s="923">
        <v>822.11400000000003</v>
      </c>
      <c r="E412" s="923">
        <v>878.67499999999995</v>
      </c>
      <c r="F412" s="923">
        <v>612.25400000000002</v>
      </c>
    </row>
    <row r="413" spans="2:6">
      <c r="B413" s="974">
        <v>40018</v>
      </c>
      <c r="C413" s="923">
        <v>541.06100000000004</v>
      </c>
      <c r="D413" s="923">
        <v>823.71400000000006</v>
      </c>
      <c r="E413" s="923">
        <v>881.61699999999996</v>
      </c>
      <c r="F413" s="923">
        <v>608.18799999999999</v>
      </c>
    </row>
    <row r="414" spans="2:6">
      <c r="B414" s="974">
        <v>40021</v>
      </c>
      <c r="C414" s="923">
        <v>558.29100000000005</v>
      </c>
      <c r="D414" s="923">
        <v>833.66300000000001</v>
      </c>
      <c r="E414" s="923">
        <v>884.85400000000004</v>
      </c>
      <c r="F414" s="923">
        <v>617.80499999999995</v>
      </c>
    </row>
    <row r="415" spans="2:6">
      <c r="B415" s="974">
        <v>40022</v>
      </c>
      <c r="C415" s="923">
        <v>561.279</v>
      </c>
      <c r="D415" s="923">
        <v>836.59299999999996</v>
      </c>
      <c r="E415" s="923">
        <v>880.40499999999997</v>
      </c>
      <c r="F415" s="923">
        <v>589.64400000000001</v>
      </c>
    </row>
    <row r="416" spans="2:6">
      <c r="B416" s="974">
        <v>40023</v>
      </c>
      <c r="C416" s="923">
        <v>565.26</v>
      </c>
      <c r="D416" s="923">
        <v>822.43799999999999</v>
      </c>
      <c r="E416" s="923">
        <v>877.14300000000003</v>
      </c>
      <c r="F416" s="923">
        <v>569.45400000000006</v>
      </c>
    </row>
    <row r="417" spans="2:6">
      <c r="B417" s="974">
        <v>40024</v>
      </c>
      <c r="C417" s="923">
        <v>584.75</v>
      </c>
      <c r="D417" s="923">
        <v>833.54399999999998</v>
      </c>
      <c r="E417" s="923">
        <v>889.32600000000002</v>
      </c>
      <c r="F417" s="923">
        <v>607.32400000000007</v>
      </c>
    </row>
    <row r="418" spans="2:6">
      <c r="B418" s="974">
        <v>40025</v>
      </c>
      <c r="C418" s="923">
        <v>596.19299999999998</v>
      </c>
      <c r="D418" s="923">
        <v>844.024</v>
      </c>
      <c r="E418" s="923">
        <v>892.99199999999996</v>
      </c>
      <c r="F418" s="923">
        <v>611.37400000000002</v>
      </c>
    </row>
    <row r="419" spans="2:6">
      <c r="B419" s="974">
        <v>40028</v>
      </c>
      <c r="C419" s="923">
        <v>612.47199999999998</v>
      </c>
      <c r="D419" s="923">
        <v>864.72900000000004</v>
      </c>
      <c r="E419" s="923">
        <v>910.20500000000004</v>
      </c>
      <c r="F419" s="923">
        <v>649.93899999999996</v>
      </c>
    </row>
    <row r="420" spans="2:6">
      <c r="B420" s="974">
        <v>40029</v>
      </c>
      <c r="C420" s="923">
        <v>612.03899999999999</v>
      </c>
      <c r="D420" s="923">
        <v>860.61699999999996</v>
      </c>
      <c r="E420" s="923">
        <v>912.07600000000002</v>
      </c>
      <c r="F420" s="923">
        <v>646.95900000000006</v>
      </c>
    </row>
    <row r="421" spans="2:6">
      <c r="B421" s="974">
        <v>40030</v>
      </c>
      <c r="C421" s="923">
        <v>621.03300000000002</v>
      </c>
      <c r="D421" s="923">
        <v>854.54100000000005</v>
      </c>
      <c r="E421" s="923">
        <v>908.68299999999999</v>
      </c>
      <c r="F421" s="923">
        <v>636.44000000000005</v>
      </c>
    </row>
    <row r="422" spans="2:6">
      <c r="B422" s="974">
        <v>40031</v>
      </c>
      <c r="C422" s="923">
        <v>619.02499999999998</v>
      </c>
      <c r="D422" s="923">
        <v>855.51800000000003</v>
      </c>
      <c r="E422" s="923">
        <v>904.92</v>
      </c>
      <c r="F422" s="923">
        <v>638.25300000000004</v>
      </c>
    </row>
    <row r="423" spans="2:6">
      <c r="B423" s="974">
        <v>40032</v>
      </c>
      <c r="C423" s="923">
        <v>615.33199999999999</v>
      </c>
      <c r="D423" s="923">
        <v>852.93</v>
      </c>
      <c r="E423" s="923">
        <v>909.66800000000001</v>
      </c>
      <c r="F423" s="923">
        <v>646.37</v>
      </c>
    </row>
    <row r="424" spans="2:6">
      <c r="B424" s="974">
        <v>40035</v>
      </c>
      <c r="C424" s="923">
        <v>620.17399999999998</v>
      </c>
      <c r="D424" s="923">
        <v>854.779</v>
      </c>
      <c r="E424" s="923">
        <v>907.27600000000007</v>
      </c>
      <c r="F424" s="923">
        <v>633.21299999999997</v>
      </c>
    </row>
    <row r="425" spans="2:6">
      <c r="B425" s="974">
        <v>40036</v>
      </c>
      <c r="C425" s="923">
        <v>601.63200000000006</v>
      </c>
      <c r="D425" s="923">
        <v>844.9</v>
      </c>
      <c r="E425" s="923">
        <v>897.75800000000004</v>
      </c>
      <c r="F425" s="923">
        <v>607.75200000000007</v>
      </c>
    </row>
    <row r="426" spans="2:6">
      <c r="B426" s="974">
        <v>40037</v>
      </c>
      <c r="C426" s="923">
        <v>593.45100000000002</v>
      </c>
      <c r="D426" s="923">
        <v>840.23900000000003</v>
      </c>
      <c r="E426" s="923">
        <v>905.53899999999999</v>
      </c>
      <c r="F426" s="923">
        <v>612.09500000000003</v>
      </c>
    </row>
    <row r="427" spans="2:6">
      <c r="B427" s="974">
        <v>40038</v>
      </c>
      <c r="C427" s="923">
        <v>604.56600000000003</v>
      </c>
      <c r="D427" s="923">
        <v>855.63800000000003</v>
      </c>
      <c r="E427" s="923">
        <v>914.93799999999999</v>
      </c>
      <c r="F427" s="923">
        <v>629.875</v>
      </c>
    </row>
    <row r="428" spans="2:6">
      <c r="B428" s="974">
        <v>40039</v>
      </c>
      <c r="C428" s="923">
        <v>604.85400000000004</v>
      </c>
      <c r="D428" s="923">
        <v>852.73800000000006</v>
      </c>
      <c r="E428" s="923">
        <v>908.83</v>
      </c>
      <c r="F428" s="923">
        <v>613.76700000000005</v>
      </c>
    </row>
    <row r="429" spans="2:6">
      <c r="B429" s="974">
        <v>40042</v>
      </c>
      <c r="C429" s="923">
        <v>593.63900000000001</v>
      </c>
      <c r="D429" s="923">
        <v>819.83100000000002</v>
      </c>
      <c r="E429" s="923">
        <v>884.23599999999999</v>
      </c>
      <c r="F429" s="923">
        <v>580.46500000000003</v>
      </c>
    </row>
    <row r="430" spans="2:6">
      <c r="B430" s="974">
        <v>40043</v>
      </c>
      <c r="C430" s="923">
        <v>597.50800000000004</v>
      </c>
      <c r="D430" s="923">
        <v>825.19299999999998</v>
      </c>
      <c r="E430" s="923">
        <v>893.57</v>
      </c>
      <c r="F430" s="923">
        <v>583.82500000000005</v>
      </c>
    </row>
    <row r="431" spans="2:6">
      <c r="B431" s="974">
        <v>40044</v>
      </c>
      <c r="C431" s="923">
        <v>597.07900000000006</v>
      </c>
      <c r="D431" s="923">
        <v>822.86099999999999</v>
      </c>
      <c r="E431" s="923">
        <v>898.428</v>
      </c>
      <c r="F431" s="923">
        <v>585.90499999999997</v>
      </c>
    </row>
    <row r="432" spans="2:6">
      <c r="B432" s="974">
        <v>40045</v>
      </c>
      <c r="C432" s="923">
        <v>611.96400000000006</v>
      </c>
      <c r="D432" s="923">
        <v>837.11900000000003</v>
      </c>
      <c r="E432" s="923">
        <v>908.66100000000006</v>
      </c>
      <c r="F432" s="923">
        <v>604.28499999999997</v>
      </c>
    </row>
    <row r="433" spans="2:6">
      <c r="B433" s="974">
        <v>40046</v>
      </c>
      <c r="C433" s="923">
        <v>615.41</v>
      </c>
      <c r="D433" s="923">
        <v>845.50700000000006</v>
      </c>
      <c r="E433" s="923">
        <v>923.62900000000002</v>
      </c>
      <c r="F433" s="923">
        <v>636.46900000000005</v>
      </c>
    </row>
    <row r="434" spans="2:6">
      <c r="B434" s="974">
        <v>40049</v>
      </c>
      <c r="C434" s="923">
        <v>627.36</v>
      </c>
      <c r="D434" s="923">
        <v>861.37</v>
      </c>
      <c r="E434" s="923">
        <v>927.73300000000006</v>
      </c>
      <c r="F434" s="923">
        <v>650.75400000000002</v>
      </c>
    </row>
    <row r="435" spans="2:6">
      <c r="B435" s="974">
        <v>40050</v>
      </c>
      <c r="C435" s="923">
        <v>630.34799999999996</v>
      </c>
      <c r="D435" s="923">
        <v>858.25900000000001</v>
      </c>
      <c r="E435" s="923">
        <v>930.46800000000007</v>
      </c>
      <c r="F435" s="923">
        <v>649.94000000000005</v>
      </c>
    </row>
    <row r="436" spans="2:6">
      <c r="B436" s="974">
        <v>40051</v>
      </c>
      <c r="C436" s="923">
        <v>634.01700000000005</v>
      </c>
      <c r="D436" s="923">
        <v>851.88400000000001</v>
      </c>
      <c r="E436" s="923">
        <v>927.95500000000004</v>
      </c>
      <c r="F436" s="923">
        <v>634.67899999999997</v>
      </c>
    </row>
    <row r="437" spans="2:6">
      <c r="B437" s="974">
        <v>40052</v>
      </c>
      <c r="C437" s="923">
        <v>624.41700000000003</v>
      </c>
      <c r="D437" s="923">
        <v>843.99400000000003</v>
      </c>
      <c r="E437" s="923">
        <v>927.53600000000006</v>
      </c>
      <c r="F437" s="923">
        <v>621.04600000000005</v>
      </c>
    </row>
    <row r="438" spans="2:6">
      <c r="B438" s="974">
        <v>40053</v>
      </c>
      <c r="C438" s="923">
        <v>623.43799999999999</v>
      </c>
      <c r="D438" s="923">
        <v>851.46199999999999</v>
      </c>
      <c r="E438" s="923">
        <v>932.45</v>
      </c>
      <c r="F438" s="923">
        <v>640.68799999999999</v>
      </c>
    </row>
    <row r="439" spans="2:6">
      <c r="B439" s="974">
        <v>40056</v>
      </c>
      <c r="C439" s="923">
        <v>623.43799999999999</v>
      </c>
      <c r="D439" s="923">
        <v>839.46</v>
      </c>
      <c r="E439" s="923">
        <v>925.74400000000003</v>
      </c>
      <c r="F439" s="923">
        <v>626.13599999999997</v>
      </c>
    </row>
    <row r="440" spans="2:6">
      <c r="B440" s="974">
        <v>40057</v>
      </c>
      <c r="C440" s="923">
        <v>620.54399999999998</v>
      </c>
      <c r="D440" s="923">
        <v>842.11400000000003</v>
      </c>
      <c r="E440" s="923">
        <v>908.31</v>
      </c>
      <c r="F440" s="923">
        <v>626.51</v>
      </c>
    </row>
    <row r="441" spans="2:6">
      <c r="B441" s="974">
        <v>40058</v>
      </c>
      <c r="C441" s="923">
        <v>593.49099999999999</v>
      </c>
      <c r="D441" s="923">
        <v>831.03800000000001</v>
      </c>
      <c r="E441" s="923">
        <v>903.76400000000001</v>
      </c>
      <c r="F441" s="923">
        <v>608.9</v>
      </c>
    </row>
    <row r="442" spans="2:6">
      <c r="B442" s="974">
        <v>40059</v>
      </c>
      <c r="C442" s="923">
        <v>613.822</v>
      </c>
      <c r="D442" s="923">
        <v>840.98800000000006</v>
      </c>
      <c r="E442" s="923">
        <v>908.49800000000005</v>
      </c>
      <c r="F442" s="923">
        <v>621.904</v>
      </c>
    </row>
    <row r="443" spans="2:6">
      <c r="B443" s="974">
        <v>40060</v>
      </c>
      <c r="C443" s="923">
        <v>606.76400000000001</v>
      </c>
      <c r="D443" s="923">
        <v>853.31900000000007</v>
      </c>
      <c r="E443" s="923">
        <v>917.74099999999999</v>
      </c>
      <c r="F443" s="923">
        <v>619.54300000000001</v>
      </c>
    </row>
    <row r="444" spans="2:6">
      <c r="B444" s="974">
        <v>40063</v>
      </c>
      <c r="C444" s="923">
        <v>611.46900000000005</v>
      </c>
      <c r="D444" s="923">
        <v>864.98099999999999</v>
      </c>
      <c r="E444" s="923">
        <v>924.16499999999996</v>
      </c>
      <c r="F444" s="923">
        <v>635.88099999999997</v>
      </c>
    </row>
    <row r="445" spans="2:6">
      <c r="B445" s="974">
        <v>40064</v>
      </c>
      <c r="C445" s="923">
        <v>608.39599999999996</v>
      </c>
      <c r="D445" s="923">
        <v>880.78499999999997</v>
      </c>
      <c r="E445" s="923">
        <v>934.32</v>
      </c>
      <c r="F445" s="923">
        <v>661.01599999999996</v>
      </c>
    </row>
    <row r="446" spans="2:6">
      <c r="B446" s="974">
        <v>40065</v>
      </c>
      <c r="C446" s="923">
        <v>605.13200000000006</v>
      </c>
      <c r="D446" s="923">
        <v>879.93600000000004</v>
      </c>
      <c r="E446" s="923">
        <v>940.86700000000008</v>
      </c>
      <c r="F446" s="923">
        <v>676.43399999999997</v>
      </c>
    </row>
    <row r="447" spans="2:6">
      <c r="B447" s="974">
        <v>40066</v>
      </c>
      <c r="C447" s="923">
        <v>614.42600000000004</v>
      </c>
      <c r="D447" s="923">
        <v>887.05200000000002</v>
      </c>
      <c r="E447" s="923">
        <v>949.56</v>
      </c>
      <c r="F447" s="923">
        <v>677.27300000000002</v>
      </c>
    </row>
    <row r="448" spans="2:6">
      <c r="B448" s="974">
        <v>40067</v>
      </c>
      <c r="C448" s="923">
        <v>614.76099999999997</v>
      </c>
      <c r="D448" s="923">
        <v>894.29899999999998</v>
      </c>
      <c r="E448" s="923">
        <v>952.49</v>
      </c>
      <c r="F448" s="923">
        <v>694.423</v>
      </c>
    </row>
    <row r="449" spans="2:6">
      <c r="B449" s="974">
        <v>40070</v>
      </c>
      <c r="C449" s="923">
        <v>608.85500000000002</v>
      </c>
      <c r="D449" s="923">
        <v>884.59</v>
      </c>
      <c r="E449" s="923">
        <v>952.92</v>
      </c>
      <c r="F449" s="923">
        <v>687.62300000000005</v>
      </c>
    </row>
    <row r="450" spans="2:6">
      <c r="B450" s="974">
        <v>40071</v>
      </c>
      <c r="C450" s="923">
        <v>612.726</v>
      </c>
      <c r="D450" s="923">
        <v>894.00400000000002</v>
      </c>
      <c r="E450" s="923">
        <v>954.27</v>
      </c>
      <c r="F450" s="923">
        <v>704.63800000000003</v>
      </c>
    </row>
    <row r="451" spans="2:6">
      <c r="B451" s="974">
        <v>40072</v>
      </c>
      <c r="C451" s="923">
        <v>617.45400000000006</v>
      </c>
      <c r="D451" s="923">
        <v>913.51</v>
      </c>
      <c r="E451" s="923">
        <v>968.66100000000006</v>
      </c>
      <c r="F451" s="923">
        <v>721.36400000000003</v>
      </c>
    </row>
    <row r="452" spans="2:6">
      <c r="B452" s="974">
        <v>40073</v>
      </c>
      <c r="C452" s="923">
        <v>627.51599999999996</v>
      </c>
      <c r="D452" s="923">
        <v>919.89</v>
      </c>
      <c r="E452" s="923">
        <v>970.63499999999999</v>
      </c>
      <c r="F452" s="923">
        <v>719.173</v>
      </c>
    </row>
    <row r="453" spans="2:6">
      <c r="B453" s="974">
        <v>40074</v>
      </c>
      <c r="C453" s="923">
        <v>628.05999999999995</v>
      </c>
      <c r="D453" s="923">
        <v>918.9</v>
      </c>
      <c r="E453" s="923">
        <v>968.63099999999997</v>
      </c>
      <c r="F453" s="923">
        <v>724.73800000000006</v>
      </c>
    </row>
    <row r="454" spans="2:6">
      <c r="B454" s="974">
        <v>40077</v>
      </c>
      <c r="C454" s="923">
        <v>630.72699999999998</v>
      </c>
      <c r="D454" s="923">
        <v>910.70500000000004</v>
      </c>
      <c r="E454" s="923">
        <v>961.84100000000001</v>
      </c>
      <c r="F454" s="923">
        <v>696.20900000000006</v>
      </c>
    </row>
    <row r="455" spans="2:6">
      <c r="B455" s="974">
        <v>40078</v>
      </c>
      <c r="C455" s="923">
        <v>634.93700000000001</v>
      </c>
      <c r="D455" s="923">
        <v>922.30600000000004</v>
      </c>
      <c r="E455" s="923">
        <v>971.61</v>
      </c>
      <c r="F455" s="923">
        <v>727.56200000000001</v>
      </c>
    </row>
    <row r="456" spans="2:6">
      <c r="B456" s="974">
        <v>40079</v>
      </c>
      <c r="C456" s="923">
        <v>633.23099999999999</v>
      </c>
      <c r="D456" s="923">
        <v>918.55899999999997</v>
      </c>
      <c r="E456" s="923">
        <v>965.274</v>
      </c>
      <c r="F456" s="923">
        <v>725.45699999999999</v>
      </c>
    </row>
    <row r="457" spans="2:6">
      <c r="B457" s="974">
        <v>40080</v>
      </c>
      <c r="C457" s="923">
        <v>627.62099999999998</v>
      </c>
      <c r="D457" s="923">
        <v>908.12900000000002</v>
      </c>
      <c r="E457" s="923">
        <v>953.351</v>
      </c>
      <c r="F457" s="923">
        <v>709.16200000000003</v>
      </c>
    </row>
    <row r="458" spans="2:6">
      <c r="B458" s="974">
        <v>40081</v>
      </c>
      <c r="C458" s="923">
        <v>617.11699999999996</v>
      </c>
      <c r="D458" s="923">
        <v>908.07400000000007</v>
      </c>
      <c r="E458" s="923">
        <v>946.37200000000007</v>
      </c>
      <c r="F458" s="923">
        <v>712.49400000000003</v>
      </c>
    </row>
    <row r="459" spans="2:6">
      <c r="B459" s="974">
        <v>40084</v>
      </c>
      <c r="C459" s="923">
        <v>609.30399999999997</v>
      </c>
      <c r="D459" s="923">
        <v>904.53600000000006</v>
      </c>
      <c r="E459" s="923">
        <v>957.97699999999998</v>
      </c>
      <c r="F459" s="923">
        <v>725.61800000000005</v>
      </c>
    </row>
    <row r="460" spans="2:6">
      <c r="B460" s="974">
        <v>40085</v>
      </c>
      <c r="C460" s="923">
        <v>606.27700000000004</v>
      </c>
      <c r="D460" s="923">
        <v>913.18799999999999</v>
      </c>
      <c r="E460" s="923">
        <v>955.75099999999998</v>
      </c>
      <c r="F460" s="923">
        <v>729.471</v>
      </c>
    </row>
    <row r="461" spans="2:6">
      <c r="B461" s="974">
        <v>40086</v>
      </c>
      <c r="C461" s="923">
        <v>657.45100000000002</v>
      </c>
      <c r="D461" s="923">
        <v>914.04499999999996</v>
      </c>
      <c r="E461" s="923">
        <v>956.20400000000006</v>
      </c>
      <c r="F461" s="923">
        <v>720.31500000000005</v>
      </c>
    </row>
    <row r="462" spans="2:6">
      <c r="B462" s="974">
        <v>40087</v>
      </c>
      <c r="C462" s="923">
        <v>687.04</v>
      </c>
      <c r="D462" s="923">
        <v>911.26200000000006</v>
      </c>
      <c r="E462" s="923">
        <v>933.97199999999998</v>
      </c>
      <c r="F462" s="923">
        <v>724.12800000000004</v>
      </c>
    </row>
    <row r="463" spans="2:6">
      <c r="B463" s="974">
        <v>40088</v>
      </c>
      <c r="C463" s="923">
        <v>680.12900000000002</v>
      </c>
      <c r="D463" s="923">
        <v>901.38499999999999</v>
      </c>
      <c r="E463" s="923">
        <v>924.43100000000004</v>
      </c>
      <c r="F463" s="923">
        <v>701.35800000000006</v>
      </c>
    </row>
    <row r="464" spans="2:6">
      <c r="B464" s="974">
        <v>40091</v>
      </c>
      <c r="C464" s="923">
        <v>669.91499999999996</v>
      </c>
      <c r="D464" s="923">
        <v>907.024</v>
      </c>
      <c r="E464" s="923">
        <v>933.88700000000006</v>
      </c>
      <c r="F464" s="923">
        <v>708.37400000000002</v>
      </c>
    </row>
    <row r="465" spans="2:6">
      <c r="B465" s="974">
        <v>40092</v>
      </c>
      <c r="C465" s="923">
        <v>683.02499999999998</v>
      </c>
      <c r="D465" s="923">
        <v>925.95299999999997</v>
      </c>
      <c r="E465" s="923">
        <v>951.27</v>
      </c>
      <c r="F465" s="923">
        <v>735.577</v>
      </c>
    </row>
    <row r="466" spans="2:6">
      <c r="B466" s="974">
        <v>40093</v>
      </c>
      <c r="C466" s="923">
        <v>695.58900000000006</v>
      </c>
      <c r="D466" s="923">
        <v>928.89</v>
      </c>
      <c r="E466" s="923">
        <v>952.86099999999999</v>
      </c>
      <c r="F466" s="923">
        <v>737.245</v>
      </c>
    </row>
    <row r="467" spans="2:6">
      <c r="B467" s="974">
        <v>40094</v>
      </c>
      <c r="C467" s="923">
        <v>704.19100000000003</v>
      </c>
      <c r="D467" s="923">
        <v>939.91200000000003</v>
      </c>
      <c r="E467" s="923">
        <v>963.89800000000002</v>
      </c>
      <c r="F467" s="923">
        <v>769.60400000000004</v>
      </c>
    </row>
    <row r="468" spans="2:6">
      <c r="B468" s="974">
        <v>40095</v>
      </c>
      <c r="C468" s="923">
        <v>719.46299999999997</v>
      </c>
      <c r="D468" s="923">
        <v>946.28700000000003</v>
      </c>
      <c r="E468" s="923">
        <v>966.41499999999996</v>
      </c>
      <c r="F468" s="923">
        <v>789.202</v>
      </c>
    </row>
    <row r="469" spans="2:6">
      <c r="B469" s="974">
        <v>40098</v>
      </c>
      <c r="C469" s="923">
        <v>748.19200000000001</v>
      </c>
      <c r="D469" s="923">
        <v>950.34300000000007</v>
      </c>
      <c r="E469" s="923">
        <v>970.875</v>
      </c>
      <c r="F469" s="923">
        <v>824.83600000000001</v>
      </c>
    </row>
    <row r="470" spans="2:6">
      <c r="B470" s="974">
        <v>40099</v>
      </c>
      <c r="C470" s="923">
        <v>723.54499999999996</v>
      </c>
      <c r="D470" s="923">
        <v>950.98500000000001</v>
      </c>
      <c r="E470" s="923">
        <v>967.78700000000003</v>
      </c>
      <c r="F470" s="923">
        <v>803.67200000000003</v>
      </c>
    </row>
    <row r="471" spans="2:6">
      <c r="B471" s="974">
        <v>40100</v>
      </c>
      <c r="C471" s="923">
        <v>739.54600000000005</v>
      </c>
      <c r="D471" s="923">
        <v>972.09800000000007</v>
      </c>
      <c r="E471" s="923">
        <v>984.09800000000007</v>
      </c>
      <c r="F471" s="923">
        <v>837.00099999999998</v>
      </c>
    </row>
    <row r="472" spans="2:6">
      <c r="B472" s="974">
        <v>40101</v>
      </c>
      <c r="C472" s="923">
        <v>739.46100000000001</v>
      </c>
      <c r="D472" s="923">
        <v>975.79200000000003</v>
      </c>
      <c r="E472" s="923">
        <v>987.79700000000003</v>
      </c>
      <c r="F472" s="923">
        <v>825.06200000000001</v>
      </c>
    </row>
    <row r="473" spans="2:6">
      <c r="B473" s="974">
        <v>40102</v>
      </c>
      <c r="C473" s="923">
        <v>738.07600000000002</v>
      </c>
      <c r="D473" s="923">
        <v>966.03700000000003</v>
      </c>
      <c r="E473" s="923">
        <v>979.33799999999997</v>
      </c>
      <c r="F473" s="923">
        <v>806.76700000000005</v>
      </c>
    </row>
    <row r="474" spans="2:6">
      <c r="B474" s="974">
        <v>40105</v>
      </c>
      <c r="C474" s="923">
        <v>739.64300000000003</v>
      </c>
      <c r="D474" s="923">
        <v>976.97500000000002</v>
      </c>
      <c r="E474" s="923">
        <v>991.27200000000005</v>
      </c>
      <c r="F474" s="923">
        <v>836.851</v>
      </c>
    </row>
    <row r="475" spans="2:6">
      <c r="B475" s="974">
        <v>40106</v>
      </c>
      <c r="C475" s="923">
        <v>748.428</v>
      </c>
      <c r="D475" s="923">
        <v>972.19100000000003</v>
      </c>
      <c r="E475" s="923">
        <v>986.26099999999997</v>
      </c>
      <c r="F475" s="923">
        <v>835.15800000000002</v>
      </c>
    </row>
    <row r="476" spans="2:6">
      <c r="B476" s="974">
        <v>40107</v>
      </c>
      <c r="C476" s="923">
        <v>741.23099999999999</v>
      </c>
      <c r="D476" s="923">
        <v>968.27600000000007</v>
      </c>
      <c r="E476" s="923">
        <v>982.78499999999997</v>
      </c>
      <c r="F476" s="923">
        <v>843.98099999999999</v>
      </c>
    </row>
    <row r="477" spans="2:6">
      <c r="B477" s="974">
        <v>40108</v>
      </c>
      <c r="C477" s="923">
        <v>731.31100000000004</v>
      </c>
      <c r="D477" s="923">
        <v>961.45400000000006</v>
      </c>
      <c r="E477" s="923">
        <v>984.59500000000003</v>
      </c>
      <c r="F477" s="923">
        <v>833.11400000000003</v>
      </c>
    </row>
    <row r="478" spans="2:6">
      <c r="B478" s="974">
        <v>40109</v>
      </c>
      <c r="C478" s="923">
        <v>743.61800000000005</v>
      </c>
      <c r="D478" s="923">
        <v>967.95</v>
      </c>
      <c r="E478" s="923">
        <v>973.846</v>
      </c>
      <c r="F478" s="923">
        <v>836.81399999999996</v>
      </c>
    </row>
    <row r="479" spans="2:6">
      <c r="B479" s="974">
        <v>40112</v>
      </c>
      <c r="C479" s="923">
        <v>742.09800000000007</v>
      </c>
      <c r="D479" s="923">
        <v>966.41600000000005</v>
      </c>
      <c r="E479" s="923">
        <v>963.149</v>
      </c>
      <c r="F479" s="923">
        <v>830.47500000000002</v>
      </c>
    </row>
    <row r="480" spans="2:6">
      <c r="B480" s="974">
        <v>40113</v>
      </c>
      <c r="C480" s="923">
        <v>716.48400000000004</v>
      </c>
      <c r="D480" s="923">
        <v>946.94799999999998</v>
      </c>
      <c r="E480" s="923">
        <v>956.76400000000001</v>
      </c>
      <c r="F480" s="923">
        <v>805.23300000000006</v>
      </c>
    </row>
    <row r="481" spans="2:6">
      <c r="B481" s="974">
        <v>40114</v>
      </c>
      <c r="C481" s="923">
        <v>701.89700000000005</v>
      </c>
      <c r="D481" s="923">
        <v>916.64499999999998</v>
      </c>
      <c r="E481" s="923">
        <v>938.39600000000007</v>
      </c>
      <c r="F481" s="923">
        <v>756.80899999999997</v>
      </c>
    </row>
    <row r="482" spans="2:6">
      <c r="B482" s="974">
        <v>40115</v>
      </c>
      <c r="C482" s="923">
        <v>707.60400000000004</v>
      </c>
      <c r="D482" s="923">
        <v>921.34400000000005</v>
      </c>
      <c r="E482" s="923">
        <v>955.6</v>
      </c>
      <c r="F482" s="923">
        <v>785.72800000000007</v>
      </c>
    </row>
    <row r="483" spans="2:6">
      <c r="B483" s="974">
        <v>40116</v>
      </c>
      <c r="C483" s="923">
        <v>690.32600000000002</v>
      </c>
      <c r="D483" s="923">
        <v>914.25900000000001</v>
      </c>
      <c r="E483" s="923">
        <v>935.33699999999999</v>
      </c>
      <c r="F483" s="923">
        <v>752.63300000000004</v>
      </c>
    </row>
    <row r="484" spans="2:6">
      <c r="B484" s="974">
        <v>40119</v>
      </c>
      <c r="C484" s="923">
        <v>703.83199999999999</v>
      </c>
      <c r="D484" s="923">
        <v>911.15700000000004</v>
      </c>
      <c r="E484" s="923">
        <v>938.70299999999997</v>
      </c>
      <c r="F484" s="923">
        <v>770.50200000000007</v>
      </c>
    </row>
    <row r="485" spans="2:6">
      <c r="B485" s="974">
        <v>40120</v>
      </c>
      <c r="C485" s="923">
        <v>668.51499999999999</v>
      </c>
      <c r="D485" s="923">
        <v>903.46</v>
      </c>
      <c r="E485" s="923">
        <v>937.26800000000003</v>
      </c>
      <c r="F485" s="923">
        <v>741.58900000000006</v>
      </c>
    </row>
    <row r="486" spans="2:6">
      <c r="B486" s="974">
        <v>40121</v>
      </c>
      <c r="C486" s="923">
        <v>690.67399999999998</v>
      </c>
      <c r="D486" s="923">
        <v>926.13499999999999</v>
      </c>
      <c r="E486" s="923">
        <v>944.73800000000006</v>
      </c>
      <c r="F486" s="923">
        <v>748.58</v>
      </c>
    </row>
    <row r="487" spans="2:6">
      <c r="B487" s="974">
        <v>40122</v>
      </c>
      <c r="C487" s="923">
        <v>675.61400000000003</v>
      </c>
      <c r="D487" s="923">
        <v>930.09</v>
      </c>
      <c r="E487" s="923">
        <v>957.00900000000001</v>
      </c>
      <c r="F487" s="923">
        <v>776.18899999999996</v>
      </c>
    </row>
    <row r="488" spans="2:6">
      <c r="B488" s="974">
        <v>40123</v>
      </c>
      <c r="C488" s="923">
        <v>665.16300000000001</v>
      </c>
      <c r="D488" s="923">
        <v>936.35800000000006</v>
      </c>
      <c r="E488" s="923">
        <v>959.55499999999995</v>
      </c>
      <c r="F488" s="923">
        <v>761.55799999999999</v>
      </c>
    </row>
    <row r="489" spans="2:6">
      <c r="B489" s="974">
        <v>40126</v>
      </c>
      <c r="C489" s="923">
        <v>699.899</v>
      </c>
      <c r="D489" s="923">
        <v>959.65700000000004</v>
      </c>
      <c r="E489" s="923">
        <v>980.15100000000007</v>
      </c>
      <c r="F489" s="923">
        <v>805.17100000000005</v>
      </c>
    </row>
    <row r="490" spans="2:6">
      <c r="B490" s="974">
        <v>40127</v>
      </c>
      <c r="C490" s="923">
        <v>710.07900000000006</v>
      </c>
      <c r="D490" s="923">
        <v>963.08900000000006</v>
      </c>
      <c r="E490" s="923">
        <v>979.46199999999999</v>
      </c>
      <c r="F490" s="923">
        <v>815.80200000000002</v>
      </c>
    </row>
    <row r="491" spans="2:6">
      <c r="B491" s="974">
        <v>40128</v>
      </c>
      <c r="C491" s="923">
        <v>724.40300000000002</v>
      </c>
      <c r="D491" s="923">
        <v>972.09400000000005</v>
      </c>
      <c r="E491" s="923">
        <v>983.62</v>
      </c>
      <c r="F491" s="923">
        <v>811.70699999999999</v>
      </c>
    </row>
    <row r="492" spans="2:6">
      <c r="B492" s="974">
        <v>40129</v>
      </c>
      <c r="C492" s="923">
        <v>721.64499999999998</v>
      </c>
      <c r="D492" s="923">
        <v>958.88300000000004</v>
      </c>
      <c r="E492" s="923">
        <v>974.98800000000006</v>
      </c>
      <c r="F492" s="923">
        <v>802.09299999999996</v>
      </c>
    </row>
    <row r="493" spans="2:6">
      <c r="B493" s="974">
        <v>40130</v>
      </c>
      <c r="C493" s="923">
        <v>729.71100000000001</v>
      </c>
      <c r="D493" s="923">
        <v>962.51099999999997</v>
      </c>
      <c r="E493" s="923">
        <v>980.947</v>
      </c>
      <c r="F493" s="923">
        <v>800.13700000000006</v>
      </c>
    </row>
    <row r="494" spans="2:6">
      <c r="B494" s="974">
        <v>40133</v>
      </c>
      <c r="C494" s="923">
        <v>757.49599999999998</v>
      </c>
      <c r="D494" s="923">
        <v>982.428</v>
      </c>
      <c r="E494" s="923">
        <v>995.13700000000006</v>
      </c>
      <c r="F494" s="923">
        <v>841.94100000000003</v>
      </c>
    </row>
    <row r="495" spans="2:6">
      <c r="B495" s="974">
        <v>40134</v>
      </c>
      <c r="C495" s="923">
        <v>754.99099999999999</v>
      </c>
      <c r="D495" s="923">
        <v>980.40499999999997</v>
      </c>
      <c r="E495" s="923">
        <v>992.30700000000002</v>
      </c>
      <c r="F495" s="923">
        <v>831.87099999999998</v>
      </c>
    </row>
    <row r="496" spans="2:6">
      <c r="B496" s="974">
        <v>40135</v>
      </c>
      <c r="C496" s="923">
        <v>762.26800000000003</v>
      </c>
      <c r="D496" s="923">
        <v>981.79200000000003</v>
      </c>
      <c r="E496" s="923">
        <v>992.71</v>
      </c>
      <c r="F496" s="923">
        <v>841.29100000000005</v>
      </c>
    </row>
    <row r="497" spans="2:6">
      <c r="B497" s="974">
        <v>40136</v>
      </c>
      <c r="C497" s="923">
        <v>742.28600000000006</v>
      </c>
      <c r="D497" s="923">
        <v>968.45900000000006</v>
      </c>
      <c r="E497" s="923">
        <v>976.58699999999999</v>
      </c>
      <c r="F497" s="923">
        <v>816.12</v>
      </c>
    </row>
    <row r="498" spans="2:6">
      <c r="B498" s="974">
        <v>40137</v>
      </c>
      <c r="C498" s="923">
        <v>738.07400000000007</v>
      </c>
      <c r="D498" s="923">
        <v>965.08100000000002</v>
      </c>
      <c r="E498" s="923">
        <v>971.91</v>
      </c>
      <c r="F498" s="923">
        <v>807.89499999999998</v>
      </c>
    </row>
    <row r="499" spans="2:6">
      <c r="B499" s="974">
        <v>40140</v>
      </c>
      <c r="C499" s="923">
        <v>760.14099999999996</v>
      </c>
      <c r="D499" s="923">
        <v>977.197</v>
      </c>
      <c r="E499" s="923">
        <v>987.29399999999998</v>
      </c>
      <c r="F499" s="923">
        <v>824.19299999999998</v>
      </c>
    </row>
    <row r="500" spans="2:6">
      <c r="B500" s="974">
        <v>40141</v>
      </c>
      <c r="C500" s="923">
        <v>752.43499999999995</v>
      </c>
      <c r="D500" s="923">
        <v>972.18499999999995</v>
      </c>
      <c r="E500" s="923">
        <v>983.63099999999997</v>
      </c>
      <c r="F500" s="923">
        <v>808.22900000000004</v>
      </c>
    </row>
    <row r="501" spans="2:6">
      <c r="B501" s="974">
        <v>40142</v>
      </c>
      <c r="C501" s="923">
        <v>757.02800000000002</v>
      </c>
      <c r="D501" s="923">
        <v>978.654</v>
      </c>
      <c r="E501" s="923">
        <v>991.98300000000006</v>
      </c>
      <c r="F501" s="923">
        <v>795.67499999999995</v>
      </c>
    </row>
    <row r="502" spans="2:6">
      <c r="B502" s="974">
        <v>40143</v>
      </c>
      <c r="C502" s="923">
        <v>735.33500000000004</v>
      </c>
      <c r="D502" s="923">
        <v>957.98099999999999</v>
      </c>
      <c r="E502" s="923">
        <v>981.37599999999998</v>
      </c>
      <c r="F502" s="923">
        <v>764.16499999999996</v>
      </c>
    </row>
    <row r="503" spans="2:6">
      <c r="B503" s="974">
        <v>40144</v>
      </c>
      <c r="C503" s="923">
        <v>737.93899999999996</v>
      </c>
      <c r="D503" s="923">
        <v>941.00900000000001</v>
      </c>
      <c r="E503" s="923">
        <v>971.43600000000004</v>
      </c>
      <c r="F503" s="923">
        <v>771.79700000000003</v>
      </c>
    </row>
    <row r="504" spans="2:6">
      <c r="B504" s="974">
        <v>40147</v>
      </c>
      <c r="C504" s="923">
        <v>740.625</v>
      </c>
      <c r="D504" s="923">
        <v>953.12800000000004</v>
      </c>
      <c r="E504" s="923">
        <v>975.46800000000007</v>
      </c>
      <c r="F504" s="923">
        <v>770.09100000000001</v>
      </c>
    </row>
    <row r="505" spans="2:6">
      <c r="B505" s="974">
        <v>40148</v>
      </c>
      <c r="C505" s="923">
        <v>773.59900000000005</v>
      </c>
      <c r="D505" s="923">
        <v>973.31299999999999</v>
      </c>
      <c r="E505" s="923">
        <v>994.29100000000005</v>
      </c>
      <c r="F505" s="923">
        <v>792.42100000000005</v>
      </c>
    </row>
    <row r="506" spans="2:6">
      <c r="B506" s="974">
        <v>40149</v>
      </c>
      <c r="C506" s="923">
        <v>764.19399999999996</v>
      </c>
      <c r="D506" s="923">
        <v>981.56500000000005</v>
      </c>
      <c r="E506" s="923">
        <v>994.95299999999997</v>
      </c>
      <c r="F506" s="923">
        <v>787.56299999999999</v>
      </c>
    </row>
    <row r="507" spans="2:6">
      <c r="B507" s="974">
        <v>40150</v>
      </c>
      <c r="C507" s="923">
        <v>771.53499999999997</v>
      </c>
      <c r="D507" s="923">
        <v>986.07</v>
      </c>
      <c r="E507" s="923">
        <v>991.01600000000008</v>
      </c>
      <c r="F507" s="923">
        <v>781.24300000000005</v>
      </c>
    </row>
    <row r="508" spans="2:6">
      <c r="B508" s="974">
        <v>40151</v>
      </c>
      <c r="C508" s="923">
        <v>750.04100000000005</v>
      </c>
      <c r="D508" s="923">
        <v>983.32299999999998</v>
      </c>
      <c r="E508" s="923">
        <v>991.15200000000004</v>
      </c>
      <c r="F508" s="923">
        <v>793.08400000000006</v>
      </c>
    </row>
    <row r="509" spans="2:6">
      <c r="B509" s="974">
        <v>40154</v>
      </c>
      <c r="C509" s="923">
        <v>752.66399999999999</v>
      </c>
      <c r="D509" s="923">
        <v>980.34400000000005</v>
      </c>
      <c r="E509" s="923">
        <v>989.30700000000002</v>
      </c>
      <c r="F509" s="923">
        <v>771.00400000000002</v>
      </c>
    </row>
    <row r="510" spans="2:6">
      <c r="B510" s="974">
        <v>40155</v>
      </c>
      <c r="C510" s="923">
        <v>747.25800000000004</v>
      </c>
      <c r="D510" s="923">
        <v>969.19</v>
      </c>
      <c r="E510" s="923">
        <v>978.11</v>
      </c>
      <c r="F510" s="923">
        <v>748.11199999999997</v>
      </c>
    </row>
    <row r="511" spans="2:6">
      <c r="B511" s="974">
        <v>40156</v>
      </c>
      <c r="C511" s="923">
        <v>740.875</v>
      </c>
      <c r="D511" s="923">
        <v>962.596</v>
      </c>
      <c r="E511" s="923">
        <v>977.67499999999995</v>
      </c>
      <c r="F511" s="923">
        <v>747.64600000000007</v>
      </c>
    </row>
    <row r="512" spans="2:6">
      <c r="B512" s="974">
        <v>40157</v>
      </c>
      <c r="C512" s="923">
        <v>742.678</v>
      </c>
      <c r="D512" s="923">
        <v>965.25599999999997</v>
      </c>
      <c r="E512" s="923">
        <v>981.774</v>
      </c>
      <c r="F512" s="923">
        <v>749.46600000000001</v>
      </c>
    </row>
    <row r="513" spans="2:6">
      <c r="B513" s="974">
        <v>40158</v>
      </c>
      <c r="C513" s="923">
        <v>742.53899999999999</v>
      </c>
      <c r="D513" s="923">
        <v>972.78600000000006</v>
      </c>
      <c r="E513" s="923">
        <v>983.73300000000006</v>
      </c>
      <c r="F513" s="923">
        <v>754.69200000000001</v>
      </c>
    </row>
    <row r="514" spans="2:6">
      <c r="B514" s="974">
        <v>40161</v>
      </c>
      <c r="C514" s="923">
        <v>747.27499999999998</v>
      </c>
      <c r="D514" s="923">
        <v>979.21100000000001</v>
      </c>
      <c r="E514" s="923">
        <v>991.78600000000006</v>
      </c>
      <c r="F514" s="923">
        <v>765.01700000000005</v>
      </c>
    </row>
    <row r="515" spans="2:6">
      <c r="B515" s="974">
        <v>40162</v>
      </c>
      <c r="C515" s="923">
        <v>753.20699999999999</v>
      </c>
      <c r="D515" s="923">
        <v>975.01</v>
      </c>
      <c r="E515" s="923">
        <v>985.721</v>
      </c>
      <c r="F515" s="923">
        <v>773.78899999999999</v>
      </c>
    </row>
    <row r="516" spans="2:6">
      <c r="B516" s="974">
        <v>40163</v>
      </c>
      <c r="C516" s="923">
        <v>768.41899999999998</v>
      </c>
      <c r="D516" s="923">
        <v>973.41899999999998</v>
      </c>
      <c r="E516" s="923">
        <v>992.56700000000001</v>
      </c>
      <c r="F516" s="923">
        <v>805.40700000000004</v>
      </c>
    </row>
    <row r="517" spans="2:6">
      <c r="B517" s="974">
        <v>40164</v>
      </c>
      <c r="C517" s="923">
        <v>770.67399999999998</v>
      </c>
      <c r="D517" s="923">
        <v>954.93100000000004</v>
      </c>
      <c r="E517" s="923">
        <v>975.91800000000001</v>
      </c>
      <c r="F517" s="923">
        <v>774.09</v>
      </c>
    </row>
    <row r="518" spans="2:6">
      <c r="B518" s="974">
        <v>40165</v>
      </c>
      <c r="C518" s="923">
        <v>769.46100000000001</v>
      </c>
      <c r="D518" s="923">
        <v>950.21</v>
      </c>
      <c r="E518" s="923">
        <v>975.98400000000004</v>
      </c>
      <c r="F518" s="923">
        <v>782.226</v>
      </c>
    </row>
    <row r="519" spans="2:6">
      <c r="B519" s="974">
        <v>40168</v>
      </c>
      <c r="C519" s="923">
        <v>763.053</v>
      </c>
      <c r="D519" s="923">
        <v>946.41499999999996</v>
      </c>
      <c r="E519" s="923">
        <v>986.81799999999998</v>
      </c>
      <c r="F519" s="923">
        <v>793.63499999999999</v>
      </c>
    </row>
    <row r="520" spans="2:6">
      <c r="B520" s="974">
        <v>40169</v>
      </c>
      <c r="C520" s="923">
        <v>761.59800000000007</v>
      </c>
      <c r="D520" s="923">
        <v>953.92200000000003</v>
      </c>
      <c r="E520" s="923">
        <v>989.45799999999997</v>
      </c>
      <c r="F520" s="923">
        <v>785.40899999999999</v>
      </c>
    </row>
    <row r="521" spans="2:6">
      <c r="B521" s="974">
        <v>40170</v>
      </c>
      <c r="C521" s="923">
        <v>764.45500000000004</v>
      </c>
      <c r="D521" s="923">
        <v>964.40899999999999</v>
      </c>
      <c r="E521" s="923">
        <v>994.53200000000004</v>
      </c>
      <c r="F521" s="923">
        <v>797.8</v>
      </c>
    </row>
    <row r="522" spans="2:6">
      <c r="B522" s="974">
        <v>40171</v>
      </c>
      <c r="C522" s="923">
        <v>766.16300000000001</v>
      </c>
      <c r="D522" s="923">
        <v>973.86300000000006</v>
      </c>
      <c r="E522" s="923">
        <v>999.76</v>
      </c>
      <c r="F522" s="923">
        <v>802.63900000000001</v>
      </c>
    </row>
    <row r="523" spans="2:6">
      <c r="B523" s="974">
        <v>40172</v>
      </c>
      <c r="C523" s="923">
        <v>766.16300000000001</v>
      </c>
      <c r="D523" s="923">
        <v>974.19500000000005</v>
      </c>
      <c r="E523" s="923">
        <v>999.14200000000005</v>
      </c>
      <c r="F523" s="923">
        <v>805.57100000000003</v>
      </c>
    </row>
    <row r="524" spans="2:6">
      <c r="B524" s="974">
        <v>40175</v>
      </c>
      <c r="C524" s="923">
        <v>766.16300000000001</v>
      </c>
      <c r="D524" s="923">
        <v>981.14300000000003</v>
      </c>
      <c r="E524" s="923">
        <v>1002.806</v>
      </c>
      <c r="F524" s="923">
        <v>804.82900000000006</v>
      </c>
    </row>
    <row r="525" spans="2:6">
      <c r="B525" s="974">
        <v>40176</v>
      </c>
      <c r="C525" s="923">
        <v>771.76</v>
      </c>
      <c r="D525" s="923">
        <v>980.58199999999999</v>
      </c>
      <c r="E525" s="923">
        <v>1002.62</v>
      </c>
      <c r="F525" s="923">
        <v>798.98800000000006</v>
      </c>
    </row>
    <row r="526" spans="2:6">
      <c r="B526" s="974">
        <v>40177</v>
      </c>
      <c r="C526" s="923">
        <v>776.94799999999998</v>
      </c>
      <c r="D526" s="923">
        <v>980.61</v>
      </c>
      <c r="E526" s="923">
        <v>997.98500000000001</v>
      </c>
      <c r="F526" s="923">
        <v>789.26099999999997</v>
      </c>
    </row>
    <row r="527" spans="2:6">
      <c r="B527" s="974">
        <v>40178</v>
      </c>
      <c r="C527" s="923">
        <v>774.63800000000003</v>
      </c>
      <c r="D527" s="923">
        <v>989.46900000000005</v>
      </c>
      <c r="E527" s="923">
        <v>993.68899999999996</v>
      </c>
      <c r="F527" s="923">
        <v>795.31700000000001</v>
      </c>
    </row>
    <row r="528" spans="2:6">
      <c r="B528" s="974">
        <v>40179</v>
      </c>
      <c r="C528" s="923">
        <v>774.63800000000003</v>
      </c>
      <c r="D528" s="923">
        <v>989.46900000000005</v>
      </c>
      <c r="E528" s="923">
        <v>993.68899999999996</v>
      </c>
      <c r="F528" s="923">
        <v>795.31700000000001</v>
      </c>
    </row>
    <row r="529" spans="2:6">
      <c r="B529" s="974">
        <v>40182</v>
      </c>
      <c r="C529" s="923">
        <v>806.44200000000001</v>
      </c>
      <c r="D529" s="923">
        <v>1004.511</v>
      </c>
      <c r="E529" s="923">
        <v>1010.991</v>
      </c>
      <c r="F529" s="923">
        <v>800.13400000000001</v>
      </c>
    </row>
    <row r="530" spans="2:6">
      <c r="B530" s="974">
        <v>40183</v>
      </c>
      <c r="C530" s="923">
        <v>819.17600000000004</v>
      </c>
      <c r="D530" s="923">
        <v>1015.2570000000001</v>
      </c>
      <c r="E530" s="923">
        <v>1013.9970000000001</v>
      </c>
      <c r="F530" s="923">
        <v>811.30100000000004</v>
      </c>
    </row>
    <row r="531" spans="2:6">
      <c r="B531" s="974">
        <v>40184</v>
      </c>
      <c r="C531" s="923">
        <v>830.91200000000003</v>
      </c>
      <c r="D531" s="923">
        <v>1021.751</v>
      </c>
      <c r="E531" s="923">
        <v>1014.698</v>
      </c>
      <c r="F531" s="923">
        <v>813.03300000000002</v>
      </c>
    </row>
    <row r="532" spans="2:6">
      <c r="B532" s="974">
        <v>40185</v>
      </c>
      <c r="C532" s="923">
        <v>840.47699999999998</v>
      </c>
      <c r="D532" s="923">
        <v>1014.421</v>
      </c>
      <c r="E532" s="923">
        <v>1014.833</v>
      </c>
      <c r="F532" s="923">
        <v>813.71199999999999</v>
      </c>
    </row>
    <row r="533" spans="2:6">
      <c r="B533" s="974">
        <v>40186</v>
      </c>
      <c r="C533" s="923">
        <v>829.33900000000006</v>
      </c>
      <c r="D533" s="923">
        <v>1016.4060000000001</v>
      </c>
      <c r="E533" s="923">
        <v>1019.437</v>
      </c>
      <c r="F533" s="923">
        <v>813.01099999999997</v>
      </c>
    </row>
    <row r="534" spans="2:6">
      <c r="B534" s="974">
        <v>40189</v>
      </c>
      <c r="C534" s="923">
        <v>830.31</v>
      </c>
      <c r="D534" s="923">
        <v>1028.07</v>
      </c>
      <c r="E534" s="923">
        <v>1025.6020000000001</v>
      </c>
      <c r="F534" s="923">
        <v>868.13200000000006</v>
      </c>
    </row>
    <row r="535" spans="2:6">
      <c r="B535" s="974">
        <v>40190</v>
      </c>
      <c r="C535" s="923">
        <v>829.72699999999998</v>
      </c>
      <c r="D535" s="923">
        <v>1021.18</v>
      </c>
      <c r="E535" s="923">
        <v>1019.806</v>
      </c>
      <c r="F535" s="923">
        <v>851.68499999999995</v>
      </c>
    </row>
    <row r="536" spans="2:6">
      <c r="B536" s="974">
        <v>40191</v>
      </c>
      <c r="C536" s="923">
        <v>830.32600000000002</v>
      </c>
      <c r="D536" s="923">
        <v>1012.095</v>
      </c>
      <c r="E536" s="923">
        <v>1023.078</v>
      </c>
      <c r="F536" s="923">
        <v>852.88900000000001</v>
      </c>
    </row>
    <row r="537" spans="2:6">
      <c r="B537" s="974">
        <v>40192</v>
      </c>
      <c r="C537" s="923">
        <v>828.31900000000007</v>
      </c>
      <c r="D537" s="923">
        <v>1013.292</v>
      </c>
      <c r="E537" s="923">
        <v>1028.068</v>
      </c>
      <c r="F537" s="923">
        <v>865.98099999999999</v>
      </c>
    </row>
    <row r="538" spans="2:6">
      <c r="B538" s="974">
        <v>40193</v>
      </c>
      <c r="C538" s="923">
        <v>822.10400000000004</v>
      </c>
      <c r="D538" s="923">
        <v>1010.775</v>
      </c>
      <c r="E538" s="923">
        <v>1017.984</v>
      </c>
      <c r="F538" s="923">
        <v>857.48599999999999</v>
      </c>
    </row>
    <row r="539" spans="2:6">
      <c r="B539" s="974">
        <v>40196</v>
      </c>
      <c r="C539" s="923">
        <v>832.64099999999996</v>
      </c>
      <c r="D539" s="923">
        <v>1012.548</v>
      </c>
      <c r="E539" s="923">
        <v>1019.61</v>
      </c>
      <c r="F539" s="923">
        <v>867.928</v>
      </c>
    </row>
    <row r="540" spans="2:6">
      <c r="B540" s="974">
        <v>40197</v>
      </c>
      <c r="C540" s="923">
        <v>835.75</v>
      </c>
      <c r="D540" s="923">
        <v>1013.412</v>
      </c>
      <c r="E540" s="923">
        <v>1025.8320000000001</v>
      </c>
      <c r="F540" s="923">
        <v>872.93799999999999</v>
      </c>
    </row>
    <row r="541" spans="2:6">
      <c r="B541" s="974">
        <v>40198</v>
      </c>
      <c r="C541" s="923">
        <v>832.23800000000006</v>
      </c>
      <c r="D541" s="923">
        <v>997.49200000000008</v>
      </c>
      <c r="E541" s="923">
        <v>1011.024</v>
      </c>
      <c r="F541" s="923">
        <v>854.05600000000004</v>
      </c>
    </row>
    <row r="542" spans="2:6">
      <c r="B542" s="974">
        <v>40199</v>
      </c>
      <c r="C542" s="923">
        <v>826.90300000000002</v>
      </c>
      <c r="D542" s="923">
        <v>981.16499999999996</v>
      </c>
      <c r="E542" s="923">
        <v>995.78200000000004</v>
      </c>
      <c r="F542" s="923">
        <v>836.76300000000003</v>
      </c>
    </row>
    <row r="543" spans="2:6">
      <c r="B543" s="974">
        <v>40200</v>
      </c>
      <c r="C543" s="923">
        <v>811.77</v>
      </c>
      <c r="D543" s="923">
        <v>963.85199999999998</v>
      </c>
      <c r="E543" s="923">
        <v>979.87400000000002</v>
      </c>
      <c r="F543" s="923">
        <v>820.08400000000006</v>
      </c>
    </row>
    <row r="544" spans="2:6">
      <c r="B544" s="974">
        <v>40203</v>
      </c>
      <c r="C544" s="923">
        <v>810.75800000000004</v>
      </c>
      <c r="D544" s="923">
        <v>959.05899999999997</v>
      </c>
      <c r="E544" s="923">
        <v>979.89400000000001</v>
      </c>
      <c r="F544" s="923">
        <v>817.18100000000004</v>
      </c>
    </row>
    <row r="545" spans="2:6">
      <c r="B545" s="974">
        <v>40204</v>
      </c>
      <c r="C545" s="923">
        <v>800.43499999999995</v>
      </c>
      <c r="D545" s="923">
        <v>938.06200000000001</v>
      </c>
      <c r="E545" s="923">
        <v>975.51700000000005</v>
      </c>
      <c r="F545" s="923">
        <v>795.79499999999996</v>
      </c>
    </row>
    <row r="546" spans="2:6">
      <c r="B546" s="974">
        <v>40205</v>
      </c>
      <c r="C546" s="923">
        <v>790.04399999999998</v>
      </c>
      <c r="D546" s="923">
        <v>928.70600000000002</v>
      </c>
      <c r="E546" s="923">
        <v>974.37599999999998</v>
      </c>
      <c r="F546" s="923">
        <v>800.94</v>
      </c>
    </row>
    <row r="547" spans="2:6">
      <c r="B547" s="974">
        <v>40206</v>
      </c>
      <c r="C547" s="923">
        <v>795.81600000000003</v>
      </c>
      <c r="D547" s="923">
        <v>940.07400000000007</v>
      </c>
      <c r="E547" s="923">
        <v>962.94200000000001</v>
      </c>
      <c r="F547" s="923">
        <v>805.88599999999997</v>
      </c>
    </row>
    <row r="548" spans="2:6">
      <c r="B548" s="974">
        <v>40207</v>
      </c>
      <c r="C548" s="923">
        <v>783.52600000000007</v>
      </c>
      <c r="D548" s="923">
        <v>933.59</v>
      </c>
      <c r="E548" s="923">
        <v>954.73099999999999</v>
      </c>
      <c r="F548" s="923">
        <v>814.32900000000006</v>
      </c>
    </row>
    <row r="549" spans="2:6">
      <c r="B549" s="974">
        <v>40210</v>
      </c>
      <c r="C549" s="923">
        <v>781.16100000000006</v>
      </c>
      <c r="D549" s="923">
        <v>934.22300000000007</v>
      </c>
      <c r="E549" s="923">
        <v>964.34699999999998</v>
      </c>
      <c r="F549" s="923">
        <v>817.096</v>
      </c>
    </row>
    <row r="550" spans="2:6">
      <c r="B550" s="974">
        <v>40211</v>
      </c>
      <c r="C550" s="923">
        <v>786.66800000000001</v>
      </c>
      <c r="D550" s="923">
        <v>940.43100000000004</v>
      </c>
      <c r="E550" s="923">
        <v>978.16499999999996</v>
      </c>
      <c r="F550" s="923">
        <v>834.35400000000004</v>
      </c>
    </row>
    <row r="551" spans="2:6">
      <c r="B551" s="974">
        <v>40212</v>
      </c>
      <c r="C551" s="923">
        <v>793.77600000000007</v>
      </c>
      <c r="D551" s="923">
        <v>952.25700000000006</v>
      </c>
      <c r="E551" s="923">
        <v>972.34100000000001</v>
      </c>
      <c r="F551" s="923">
        <v>833.71799999999996</v>
      </c>
    </row>
    <row r="552" spans="2:6">
      <c r="B552" s="974">
        <v>40213</v>
      </c>
      <c r="C552" s="923">
        <v>789.68399999999997</v>
      </c>
      <c r="D552" s="923">
        <v>926.41300000000001</v>
      </c>
      <c r="E552" s="923">
        <v>945.33900000000006</v>
      </c>
      <c r="F552" s="923">
        <v>803.48599999999999</v>
      </c>
    </row>
    <row r="553" spans="2:6">
      <c r="B553" s="974">
        <v>40214</v>
      </c>
      <c r="C553" s="923">
        <v>767.60599999999999</v>
      </c>
      <c r="D553" s="923">
        <v>897.7</v>
      </c>
      <c r="E553" s="923">
        <v>939.45799999999997</v>
      </c>
      <c r="F553" s="923">
        <v>777.03399999999999</v>
      </c>
    </row>
    <row r="554" spans="2:6">
      <c r="B554" s="974">
        <v>40217</v>
      </c>
      <c r="C554" s="923">
        <v>762.81299999999999</v>
      </c>
      <c r="D554" s="923">
        <v>894.072</v>
      </c>
      <c r="E554" s="923">
        <v>935.10400000000004</v>
      </c>
      <c r="F554" s="923">
        <v>754.48900000000003</v>
      </c>
    </row>
    <row r="555" spans="2:6">
      <c r="B555" s="974">
        <v>40218</v>
      </c>
      <c r="C555" s="923">
        <v>757.58900000000006</v>
      </c>
      <c r="D555" s="923">
        <v>908.66600000000005</v>
      </c>
      <c r="E555" s="923">
        <v>942.81</v>
      </c>
      <c r="F555" s="923">
        <v>767.96600000000001</v>
      </c>
    </row>
    <row r="556" spans="2:6">
      <c r="B556" s="974">
        <v>40219</v>
      </c>
      <c r="C556" s="923">
        <v>757.76</v>
      </c>
      <c r="D556" s="923">
        <v>912.49200000000008</v>
      </c>
      <c r="E556" s="923">
        <v>942.59699999999998</v>
      </c>
      <c r="F556" s="923">
        <v>763.73</v>
      </c>
    </row>
    <row r="557" spans="2:6">
      <c r="B557" s="974">
        <v>40220</v>
      </c>
      <c r="C557" s="923">
        <v>749.346</v>
      </c>
      <c r="D557" s="923">
        <v>922.90800000000002</v>
      </c>
      <c r="E557" s="923">
        <v>948.79200000000003</v>
      </c>
      <c r="F557" s="923">
        <v>767.649</v>
      </c>
    </row>
    <row r="558" spans="2:6">
      <c r="B558" s="974">
        <v>40221</v>
      </c>
      <c r="C558" s="923">
        <v>737.33600000000001</v>
      </c>
      <c r="D558" s="923">
        <v>921.74900000000002</v>
      </c>
      <c r="E558" s="923">
        <v>948.18</v>
      </c>
      <c r="F558" s="923">
        <v>754.25700000000006</v>
      </c>
    </row>
    <row r="559" spans="2:6">
      <c r="B559" s="974">
        <v>40224</v>
      </c>
      <c r="C559" s="923">
        <v>735.46299999999997</v>
      </c>
      <c r="D559" s="923">
        <v>924.726</v>
      </c>
      <c r="E559" s="923">
        <v>947.97900000000004</v>
      </c>
      <c r="F559" s="923">
        <v>760.827</v>
      </c>
    </row>
    <row r="560" spans="2:6">
      <c r="B560" s="974">
        <v>40225</v>
      </c>
      <c r="C560" s="923">
        <v>739.39099999999996</v>
      </c>
      <c r="D560" s="923">
        <v>932.55</v>
      </c>
      <c r="E560" s="923">
        <v>962.99700000000007</v>
      </c>
      <c r="F560" s="923">
        <v>788.8</v>
      </c>
    </row>
    <row r="561" spans="2:6">
      <c r="B561" s="974">
        <v>40226</v>
      </c>
      <c r="C561" s="923">
        <v>743.11199999999997</v>
      </c>
      <c r="D561" s="923">
        <v>945.08500000000004</v>
      </c>
      <c r="E561" s="923">
        <v>969.74800000000005</v>
      </c>
      <c r="F561" s="923">
        <v>785.19799999999998</v>
      </c>
    </row>
    <row r="562" spans="2:6">
      <c r="B562" s="974">
        <v>40227</v>
      </c>
      <c r="C562" s="923">
        <v>738.774</v>
      </c>
      <c r="D562" s="923">
        <v>943.11199999999997</v>
      </c>
      <c r="E562" s="923">
        <v>974.60300000000007</v>
      </c>
      <c r="F562" s="923">
        <v>779.05700000000002</v>
      </c>
    </row>
    <row r="563" spans="2:6">
      <c r="B563" s="974">
        <v>40228</v>
      </c>
      <c r="C563" s="923">
        <v>748.6</v>
      </c>
      <c r="D563" s="923">
        <v>933.35400000000004</v>
      </c>
      <c r="E563" s="923">
        <v>970.93299999999999</v>
      </c>
      <c r="F563" s="923">
        <v>785.81700000000001</v>
      </c>
    </row>
    <row r="564" spans="2:6">
      <c r="B564" s="974">
        <v>40231</v>
      </c>
      <c r="C564" s="923">
        <v>758.10300000000007</v>
      </c>
      <c r="D564" s="923">
        <v>943.29899999999998</v>
      </c>
      <c r="E564" s="923">
        <v>974.51600000000008</v>
      </c>
      <c r="F564" s="923">
        <v>789.31899999999996</v>
      </c>
    </row>
    <row r="565" spans="2:6">
      <c r="B565" s="974">
        <v>40232</v>
      </c>
      <c r="C565" s="923">
        <v>745.971</v>
      </c>
      <c r="D565" s="923">
        <v>940.20900000000006</v>
      </c>
      <c r="E565" s="923">
        <v>964.60300000000007</v>
      </c>
      <c r="F565" s="923">
        <v>785.17</v>
      </c>
    </row>
    <row r="566" spans="2:6">
      <c r="B566" s="974">
        <v>40233</v>
      </c>
      <c r="C566" s="923">
        <v>748.22699999999998</v>
      </c>
      <c r="D566" s="923">
        <v>933.22699999999998</v>
      </c>
      <c r="E566" s="923">
        <v>969.65200000000004</v>
      </c>
      <c r="F566" s="923">
        <v>777.26400000000001</v>
      </c>
    </row>
    <row r="567" spans="2:6">
      <c r="B567" s="974">
        <v>40234</v>
      </c>
      <c r="C567" s="923">
        <v>756.12099999999998</v>
      </c>
      <c r="D567" s="923">
        <v>922.928</v>
      </c>
      <c r="E567" s="923">
        <v>963.54200000000003</v>
      </c>
      <c r="F567" s="923">
        <v>758.53600000000006</v>
      </c>
    </row>
    <row r="568" spans="2:6">
      <c r="B568" s="974">
        <v>40235</v>
      </c>
      <c r="C568" s="923">
        <v>752.59500000000003</v>
      </c>
      <c r="D568" s="923">
        <v>935.92899999999997</v>
      </c>
      <c r="E568" s="923">
        <v>969.23599999999999</v>
      </c>
      <c r="F568" s="923">
        <v>771.63900000000001</v>
      </c>
    </row>
    <row r="569" spans="2:6">
      <c r="B569" s="974">
        <v>40238</v>
      </c>
      <c r="C569" s="923">
        <v>731.572</v>
      </c>
      <c r="D569" s="923">
        <v>947.89499999999998</v>
      </c>
      <c r="E569" s="923">
        <v>975.45400000000006</v>
      </c>
      <c r="F569" s="923">
        <v>786.67700000000002</v>
      </c>
    </row>
    <row r="570" spans="2:6">
      <c r="B570" s="974">
        <v>40239</v>
      </c>
      <c r="C570" s="923">
        <v>738.54700000000003</v>
      </c>
      <c r="D570" s="923">
        <v>959.66200000000003</v>
      </c>
      <c r="E570" s="923">
        <v>982.58</v>
      </c>
      <c r="F570" s="923">
        <v>797.25099999999998</v>
      </c>
    </row>
    <row r="571" spans="2:6">
      <c r="B571" s="974">
        <v>40240</v>
      </c>
      <c r="C571" s="923">
        <v>751.49800000000005</v>
      </c>
      <c r="D571" s="923">
        <v>966.43399999999997</v>
      </c>
      <c r="E571" s="923">
        <v>988.31900000000007</v>
      </c>
      <c r="F571" s="923">
        <v>805.10800000000006</v>
      </c>
    </row>
    <row r="572" spans="2:6">
      <c r="B572" s="974">
        <v>40241</v>
      </c>
      <c r="C572" s="923">
        <v>757.72</v>
      </c>
      <c r="D572" s="923">
        <v>961.34100000000001</v>
      </c>
      <c r="E572" s="923">
        <v>987.22500000000002</v>
      </c>
      <c r="F572" s="923">
        <v>807.61300000000006</v>
      </c>
    </row>
    <row r="573" spans="2:6">
      <c r="B573" s="974">
        <v>40242</v>
      </c>
      <c r="C573" s="923">
        <v>762.48</v>
      </c>
      <c r="D573" s="923">
        <v>974.92200000000003</v>
      </c>
      <c r="E573" s="923">
        <v>999.80399999999997</v>
      </c>
      <c r="F573" s="923">
        <v>827.428</v>
      </c>
    </row>
    <row r="574" spans="2:6">
      <c r="B574" s="974">
        <v>40245</v>
      </c>
      <c r="C574" s="923">
        <v>751.42</v>
      </c>
      <c r="D574" s="923">
        <v>986.07900000000006</v>
      </c>
      <c r="E574" s="923">
        <v>1002.597</v>
      </c>
      <c r="F574" s="923">
        <v>828.93799999999999</v>
      </c>
    </row>
    <row r="575" spans="2:6">
      <c r="B575" s="974">
        <v>40246</v>
      </c>
      <c r="C575" s="923">
        <v>744.2</v>
      </c>
      <c r="D575" s="923">
        <v>986.15300000000002</v>
      </c>
      <c r="E575" s="923">
        <v>1002.563</v>
      </c>
      <c r="F575" s="923">
        <v>827.49400000000003</v>
      </c>
    </row>
    <row r="576" spans="2:6">
      <c r="B576" s="974">
        <v>40247</v>
      </c>
      <c r="C576" s="923">
        <v>749.37200000000007</v>
      </c>
      <c r="D576" s="923">
        <v>993.44299999999998</v>
      </c>
      <c r="E576" s="923">
        <v>1006.7470000000001</v>
      </c>
      <c r="F576" s="923">
        <v>830.452</v>
      </c>
    </row>
    <row r="577" spans="2:6">
      <c r="B577" s="974">
        <v>40248</v>
      </c>
      <c r="C577" s="923">
        <v>743.44399999999996</v>
      </c>
      <c r="D577" s="923">
        <v>989.83199999999999</v>
      </c>
      <c r="E577" s="923">
        <v>1009.883</v>
      </c>
      <c r="F577" s="923">
        <v>825.75</v>
      </c>
    </row>
    <row r="578" spans="2:6">
      <c r="B578" s="974">
        <v>40249</v>
      </c>
      <c r="C578" s="923">
        <v>745.43100000000004</v>
      </c>
      <c r="D578" s="923">
        <v>992.68</v>
      </c>
      <c r="E578" s="923">
        <v>1013.352</v>
      </c>
      <c r="F578" s="923">
        <v>840.32299999999998</v>
      </c>
    </row>
    <row r="579" spans="2:6">
      <c r="B579" s="974">
        <v>40252</v>
      </c>
      <c r="C579" s="923">
        <v>747</v>
      </c>
      <c r="D579" s="923">
        <v>983.03600000000006</v>
      </c>
      <c r="E579" s="923">
        <v>1010.109</v>
      </c>
      <c r="F579" s="923">
        <v>825.3</v>
      </c>
    </row>
    <row r="580" spans="2:6">
      <c r="B580" s="974">
        <v>40253</v>
      </c>
      <c r="C580" s="923">
        <v>746.245</v>
      </c>
      <c r="D580" s="923">
        <v>991.48300000000006</v>
      </c>
      <c r="E580" s="923">
        <v>1019.61</v>
      </c>
      <c r="F580" s="923">
        <v>841.13200000000006</v>
      </c>
    </row>
    <row r="581" spans="2:6">
      <c r="B581" s="974">
        <v>40254</v>
      </c>
      <c r="C581" s="923">
        <v>758.63900000000001</v>
      </c>
      <c r="D581" s="923">
        <v>1005.7660000000001</v>
      </c>
      <c r="E581" s="923">
        <v>1026.489</v>
      </c>
      <c r="F581" s="923">
        <v>850.11699999999996</v>
      </c>
    </row>
    <row r="582" spans="2:6">
      <c r="B582" s="974">
        <v>40255</v>
      </c>
      <c r="C582" s="923">
        <v>754.59</v>
      </c>
      <c r="D582" s="923">
        <v>1001.5070000000001</v>
      </c>
      <c r="E582" s="923">
        <v>1022.501</v>
      </c>
      <c r="F582" s="923">
        <v>839.91499999999996</v>
      </c>
    </row>
    <row r="583" spans="2:6">
      <c r="B583" s="974">
        <v>40256</v>
      </c>
      <c r="C583" s="923">
        <v>766.09299999999996</v>
      </c>
      <c r="D583" s="923">
        <v>997.94</v>
      </c>
      <c r="E583" s="923">
        <v>1017.153</v>
      </c>
      <c r="F583" s="923">
        <v>831.976</v>
      </c>
    </row>
    <row r="584" spans="2:6">
      <c r="B584" s="974">
        <v>40259</v>
      </c>
      <c r="C584" s="923">
        <v>755.71199999999999</v>
      </c>
      <c r="D584" s="923">
        <v>989.92600000000004</v>
      </c>
      <c r="E584" s="923">
        <v>1021.1130000000001</v>
      </c>
      <c r="F584" s="923">
        <v>826.21699999999998</v>
      </c>
    </row>
    <row r="585" spans="2:6">
      <c r="B585" s="974">
        <v>40260</v>
      </c>
      <c r="C585" s="923">
        <v>777.10300000000007</v>
      </c>
      <c r="D585" s="923">
        <v>994.11599999999999</v>
      </c>
      <c r="E585" s="923">
        <v>1026.7190000000001</v>
      </c>
      <c r="F585" s="923">
        <v>824.47</v>
      </c>
    </row>
    <row r="586" spans="2:6">
      <c r="B586" s="974">
        <v>40261</v>
      </c>
      <c r="C586" s="923">
        <v>773.31799999999998</v>
      </c>
      <c r="D586" s="923">
        <v>992.00200000000007</v>
      </c>
      <c r="E586" s="923">
        <v>1018.264</v>
      </c>
      <c r="F586" s="923">
        <v>816.16399999999999</v>
      </c>
    </row>
    <row r="587" spans="2:6">
      <c r="B587" s="974">
        <v>40262</v>
      </c>
      <c r="C587" s="923">
        <v>781.16800000000001</v>
      </c>
      <c r="D587" s="923">
        <v>989.952</v>
      </c>
      <c r="E587" s="923">
        <v>1018.664</v>
      </c>
      <c r="F587" s="923">
        <v>817.23800000000006</v>
      </c>
    </row>
    <row r="588" spans="2:6">
      <c r="B588" s="974">
        <v>40263</v>
      </c>
      <c r="C588" s="923">
        <v>778.64499999999998</v>
      </c>
      <c r="D588" s="923">
        <v>993.07799999999997</v>
      </c>
      <c r="E588" s="923">
        <v>1020.4970000000001</v>
      </c>
      <c r="F588" s="923">
        <v>819.76400000000001</v>
      </c>
    </row>
    <row r="589" spans="2:6">
      <c r="B589" s="974">
        <v>40266</v>
      </c>
      <c r="C589" s="923">
        <v>779.03600000000006</v>
      </c>
      <c r="D589" s="923">
        <v>1003.6660000000001</v>
      </c>
      <c r="E589" s="923">
        <v>1026.5840000000001</v>
      </c>
      <c r="F589" s="923">
        <v>836.43399999999997</v>
      </c>
    </row>
    <row r="590" spans="2:6">
      <c r="B590" s="974">
        <v>40267</v>
      </c>
      <c r="C590" s="923">
        <v>785.72500000000002</v>
      </c>
      <c r="D590" s="923">
        <v>1009.331</v>
      </c>
      <c r="E590" s="923">
        <v>1027.3330000000001</v>
      </c>
      <c r="F590" s="923">
        <v>843.37700000000007</v>
      </c>
    </row>
    <row r="591" spans="2:6">
      <c r="B591" s="974">
        <v>40268</v>
      </c>
      <c r="C591" s="923">
        <v>788.78300000000002</v>
      </c>
      <c r="D591" s="923">
        <v>1010.3340000000001</v>
      </c>
      <c r="E591" s="923">
        <v>1026.4670000000001</v>
      </c>
      <c r="F591" s="923">
        <v>848.846</v>
      </c>
    </row>
    <row r="592" spans="2:6">
      <c r="B592" s="974">
        <v>40269</v>
      </c>
      <c r="C592" s="923">
        <v>783.18299999999999</v>
      </c>
      <c r="D592" s="923">
        <v>1027.2740000000001</v>
      </c>
      <c r="E592" s="923">
        <v>1035.9570000000001</v>
      </c>
      <c r="F592" s="923">
        <v>871.80100000000004</v>
      </c>
    </row>
    <row r="593" spans="2:6">
      <c r="B593" s="974">
        <v>40270</v>
      </c>
      <c r="C593" s="923">
        <v>783.18299999999999</v>
      </c>
      <c r="D593" s="923">
        <v>1028.537</v>
      </c>
      <c r="E593" s="923">
        <v>1036.5840000000001</v>
      </c>
      <c r="F593" s="923">
        <v>871.89600000000007</v>
      </c>
    </row>
    <row r="594" spans="2:6">
      <c r="B594" s="974">
        <v>40273</v>
      </c>
      <c r="C594" s="923">
        <v>783.18299999999999</v>
      </c>
      <c r="D594" s="923">
        <v>1036.617</v>
      </c>
      <c r="E594" s="923">
        <v>1041.9359999999999</v>
      </c>
      <c r="F594" s="923">
        <v>879.48699999999997</v>
      </c>
    </row>
    <row r="595" spans="2:6">
      <c r="B595" s="974">
        <v>40274</v>
      </c>
      <c r="C595" s="923">
        <v>790.10400000000004</v>
      </c>
      <c r="D595" s="923">
        <v>1039.2660000000001</v>
      </c>
      <c r="E595" s="923">
        <v>1042.482</v>
      </c>
      <c r="F595" s="923">
        <v>881.44799999999998</v>
      </c>
    </row>
    <row r="596" spans="2:6">
      <c r="B596" s="974">
        <v>40275</v>
      </c>
      <c r="C596" s="923">
        <v>781.64600000000007</v>
      </c>
      <c r="D596" s="923">
        <v>1042.9880000000001</v>
      </c>
      <c r="E596" s="923">
        <v>1037.9290000000001</v>
      </c>
      <c r="F596" s="923">
        <v>869.48599999999999</v>
      </c>
    </row>
    <row r="597" spans="2:6">
      <c r="B597" s="974">
        <v>40276</v>
      </c>
      <c r="C597" s="923">
        <v>772.14300000000003</v>
      </c>
      <c r="D597" s="923">
        <v>1036.3109999999999</v>
      </c>
      <c r="E597" s="923">
        <v>1037.1870000000001</v>
      </c>
      <c r="F597" s="923">
        <v>863.81600000000003</v>
      </c>
    </row>
    <row r="598" spans="2:6">
      <c r="B598" s="974">
        <v>40277</v>
      </c>
      <c r="C598" s="923">
        <v>779.31500000000005</v>
      </c>
      <c r="D598" s="923">
        <v>1043.9970000000001</v>
      </c>
      <c r="E598" s="923">
        <v>1046.366</v>
      </c>
      <c r="F598" s="923">
        <v>879.84199999999998</v>
      </c>
    </row>
    <row r="599" spans="2:6">
      <c r="B599" s="974">
        <v>40280</v>
      </c>
      <c r="C599" s="923">
        <v>785.91</v>
      </c>
      <c r="D599" s="923">
        <v>1041.376</v>
      </c>
      <c r="E599" s="923">
        <v>1050.3689999999999</v>
      </c>
      <c r="F599" s="923">
        <v>888.28700000000003</v>
      </c>
    </row>
    <row r="600" spans="2:6">
      <c r="B600" s="974">
        <v>40281</v>
      </c>
      <c r="C600" s="923">
        <v>784.31899999999996</v>
      </c>
      <c r="D600" s="923">
        <v>1033.806</v>
      </c>
      <c r="E600" s="923">
        <v>1048.251</v>
      </c>
      <c r="F600" s="923">
        <v>882.53300000000002</v>
      </c>
    </row>
    <row r="601" spans="2:6">
      <c r="B601" s="974">
        <v>40282</v>
      </c>
      <c r="C601" s="923">
        <v>785.10199999999998</v>
      </c>
      <c r="D601" s="923">
        <v>1046.444</v>
      </c>
      <c r="E601" s="923">
        <v>1059.259</v>
      </c>
      <c r="F601" s="923">
        <v>904.32400000000007</v>
      </c>
    </row>
    <row r="602" spans="2:6">
      <c r="B602" s="974">
        <v>40283</v>
      </c>
      <c r="C602" s="923">
        <v>783.38400000000001</v>
      </c>
      <c r="D602" s="923">
        <v>1047.5129999999999</v>
      </c>
      <c r="E602" s="923">
        <v>1061.682</v>
      </c>
      <c r="F602" s="923">
        <v>909.20799999999997</v>
      </c>
    </row>
    <row r="603" spans="2:6">
      <c r="B603" s="974">
        <v>40284</v>
      </c>
      <c r="C603" s="923">
        <v>783.20699999999999</v>
      </c>
      <c r="D603" s="923">
        <v>1032.0830000000001</v>
      </c>
      <c r="E603" s="923">
        <v>1044.836</v>
      </c>
      <c r="F603" s="923">
        <v>886.596</v>
      </c>
    </row>
    <row r="604" spans="2:6">
      <c r="B604" s="974">
        <v>40287</v>
      </c>
      <c r="C604" s="923">
        <v>774.94</v>
      </c>
      <c r="D604" s="923">
        <v>1011.29</v>
      </c>
      <c r="E604" s="923">
        <v>1042.8689999999999</v>
      </c>
      <c r="F604" s="923">
        <v>861.78800000000001</v>
      </c>
    </row>
    <row r="605" spans="2:6">
      <c r="B605" s="974">
        <v>40288</v>
      </c>
      <c r="C605" s="923">
        <v>772.58199999999999</v>
      </c>
      <c r="D605" s="923">
        <v>1022.8630000000001</v>
      </c>
      <c r="E605" s="923">
        <v>1051.4839999999999</v>
      </c>
      <c r="F605" s="923">
        <v>872.22400000000005</v>
      </c>
    </row>
    <row r="606" spans="2:6">
      <c r="B606" s="974">
        <v>40289</v>
      </c>
      <c r="C606" s="923">
        <v>768.99900000000002</v>
      </c>
      <c r="D606" s="923">
        <v>1026.8910000000001</v>
      </c>
      <c r="E606" s="923">
        <v>1050.059</v>
      </c>
      <c r="F606" s="923">
        <v>865.96299999999997</v>
      </c>
    </row>
    <row r="607" spans="2:6">
      <c r="B607" s="974">
        <v>40290</v>
      </c>
      <c r="C607" s="923">
        <v>766.48500000000001</v>
      </c>
      <c r="D607" s="923">
        <v>1020.674</v>
      </c>
      <c r="E607" s="923">
        <v>1046.8599999999999</v>
      </c>
      <c r="F607" s="923">
        <v>849.21100000000001</v>
      </c>
    </row>
    <row r="608" spans="2:6">
      <c r="B608" s="974">
        <v>40291</v>
      </c>
      <c r="C608" s="923">
        <v>774.42899999999997</v>
      </c>
      <c r="D608" s="923">
        <v>1024.0709999999999</v>
      </c>
      <c r="E608" s="923">
        <v>1052.3620000000001</v>
      </c>
      <c r="F608" s="923">
        <v>866.38499999999999</v>
      </c>
    </row>
    <row r="609" spans="2:6">
      <c r="B609" s="974">
        <v>40294</v>
      </c>
      <c r="C609" s="923">
        <v>786.19900000000007</v>
      </c>
      <c r="D609" s="923">
        <v>1035.2160000000001</v>
      </c>
      <c r="E609" s="923">
        <v>1054.8209999999999</v>
      </c>
      <c r="F609" s="923">
        <v>875.42100000000005</v>
      </c>
    </row>
    <row r="610" spans="2:6">
      <c r="B610" s="974">
        <v>40295</v>
      </c>
      <c r="C610" s="923">
        <v>769.96799999999996</v>
      </c>
      <c r="D610" s="923">
        <v>1020.236</v>
      </c>
      <c r="E610" s="923">
        <v>1032.2529999999999</v>
      </c>
      <c r="F610" s="923">
        <v>859.71900000000005</v>
      </c>
    </row>
    <row r="611" spans="2:6">
      <c r="B611" s="974">
        <v>40296</v>
      </c>
      <c r="C611" s="923">
        <v>763.76400000000001</v>
      </c>
      <c r="D611" s="923">
        <v>1005.2710000000001</v>
      </c>
      <c r="E611" s="923">
        <v>1027.867</v>
      </c>
      <c r="F611" s="923">
        <v>838.05899999999997</v>
      </c>
    </row>
    <row r="612" spans="2:6">
      <c r="B612" s="974">
        <v>40297</v>
      </c>
      <c r="C612" s="923">
        <v>757.52700000000004</v>
      </c>
      <c r="D612" s="923">
        <v>1014.081</v>
      </c>
      <c r="E612" s="923">
        <v>1039.4390000000001</v>
      </c>
      <c r="F612" s="923">
        <v>855.02100000000007</v>
      </c>
    </row>
    <row r="613" spans="2:6">
      <c r="B613" s="974">
        <v>40298</v>
      </c>
      <c r="C613" s="923">
        <v>756.88400000000001</v>
      </c>
      <c r="D613" s="923">
        <v>1020.033</v>
      </c>
      <c r="E613" s="923">
        <v>1028.8990000000001</v>
      </c>
      <c r="F613" s="923">
        <v>842.24</v>
      </c>
    </row>
    <row r="614" spans="2:6">
      <c r="B614" s="974">
        <v>40301</v>
      </c>
      <c r="C614" s="923">
        <v>756.88400000000001</v>
      </c>
      <c r="D614" s="923">
        <v>1008.313</v>
      </c>
      <c r="E614" s="923">
        <v>1034.576</v>
      </c>
      <c r="F614" s="923">
        <v>840.97900000000004</v>
      </c>
    </row>
    <row r="615" spans="2:6">
      <c r="B615" s="974">
        <v>40302</v>
      </c>
      <c r="C615" s="923">
        <v>746.16300000000001</v>
      </c>
      <c r="D615" s="923">
        <v>990.64200000000005</v>
      </c>
      <c r="E615" s="923">
        <v>1009.442</v>
      </c>
      <c r="F615" s="923">
        <v>809.774</v>
      </c>
    </row>
    <row r="616" spans="2:6">
      <c r="B616" s="974">
        <v>40303</v>
      </c>
      <c r="C616" s="923">
        <v>734.59500000000003</v>
      </c>
      <c r="D616" s="923">
        <v>970.24400000000003</v>
      </c>
      <c r="E616" s="923">
        <v>1000.192</v>
      </c>
      <c r="F616" s="923">
        <v>788.96400000000006</v>
      </c>
    </row>
    <row r="617" spans="2:6">
      <c r="B617" s="974">
        <v>40304</v>
      </c>
      <c r="C617" s="923">
        <v>689.13</v>
      </c>
      <c r="D617" s="923">
        <v>948.53499999999997</v>
      </c>
      <c r="E617" s="923">
        <v>971.41</v>
      </c>
      <c r="F617" s="923">
        <v>768.61500000000001</v>
      </c>
    </row>
    <row r="618" spans="2:6">
      <c r="B618" s="974">
        <v>40305</v>
      </c>
      <c r="C618" s="923">
        <v>621.31600000000003</v>
      </c>
      <c r="D618" s="923">
        <v>927.03700000000003</v>
      </c>
      <c r="E618" s="923">
        <v>951.40899999999999</v>
      </c>
      <c r="F618" s="923">
        <v>725.98300000000006</v>
      </c>
    </row>
    <row r="619" spans="2:6">
      <c r="B619" s="974">
        <v>40308</v>
      </c>
      <c r="C619" s="923">
        <v>685.952</v>
      </c>
      <c r="D619" s="923">
        <v>967.22900000000004</v>
      </c>
      <c r="E619" s="923">
        <v>994.31600000000003</v>
      </c>
      <c r="F619" s="923">
        <v>742.61500000000001</v>
      </c>
    </row>
    <row r="620" spans="2:6">
      <c r="B620" s="974">
        <v>40309</v>
      </c>
      <c r="C620" s="923">
        <v>639.46100000000001</v>
      </c>
      <c r="D620" s="923">
        <v>958.827</v>
      </c>
      <c r="E620" s="923">
        <v>988.48599999999999</v>
      </c>
      <c r="F620" s="923">
        <v>763.66600000000005</v>
      </c>
    </row>
    <row r="621" spans="2:6">
      <c r="B621" s="974">
        <v>40310</v>
      </c>
      <c r="C621" s="923">
        <v>659.09900000000005</v>
      </c>
      <c r="D621" s="923">
        <v>968.00400000000002</v>
      </c>
      <c r="E621" s="923">
        <v>1000.554</v>
      </c>
      <c r="F621" s="923">
        <v>801.024</v>
      </c>
    </row>
    <row r="622" spans="2:6">
      <c r="B622" s="974">
        <v>40311</v>
      </c>
      <c r="C622" s="923">
        <v>667.596</v>
      </c>
      <c r="D622" s="923">
        <v>975.56299999999999</v>
      </c>
      <c r="E622" s="923">
        <v>994.35800000000006</v>
      </c>
      <c r="F622" s="923">
        <v>790.92200000000003</v>
      </c>
    </row>
    <row r="623" spans="2:6">
      <c r="B623" s="974">
        <v>40312</v>
      </c>
      <c r="C623" s="923">
        <v>667.09500000000003</v>
      </c>
      <c r="D623" s="923">
        <v>959.81500000000005</v>
      </c>
      <c r="E623" s="923">
        <v>971.08299999999997</v>
      </c>
      <c r="F623" s="923">
        <v>768.74</v>
      </c>
    </row>
    <row r="624" spans="2:6">
      <c r="B624" s="974">
        <v>40315</v>
      </c>
      <c r="C624" s="923">
        <v>658.476</v>
      </c>
      <c r="D624" s="923">
        <v>939.74</v>
      </c>
      <c r="E624" s="923">
        <v>966.24900000000002</v>
      </c>
      <c r="F624" s="923">
        <v>763.98800000000006</v>
      </c>
    </row>
    <row r="625" spans="2:6">
      <c r="B625" s="974">
        <v>40316</v>
      </c>
      <c r="C625" s="923">
        <v>679.57100000000003</v>
      </c>
      <c r="D625" s="923">
        <v>939.77499999999998</v>
      </c>
      <c r="E625" s="923">
        <v>960.25900000000001</v>
      </c>
      <c r="F625" s="923">
        <v>771.23300000000006</v>
      </c>
    </row>
    <row r="626" spans="2:6">
      <c r="B626" s="974">
        <v>40317</v>
      </c>
      <c r="C626" s="923">
        <v>626.66499999999996</v>
      </c>
      <c r="D626" s="923">
        <v>910.55</v>
      </c>
      <c r="E626" s="923">
        <v>950.11400000000003</v>
      </c>
      <c r="F626" s="923">
        <v>738.31799999999998</v>
      </c>
    </row>
    <row r="627" spans="2:6">
      <c r="B627" s="974">
        <v>40318</v>
      </c>
      <c r="C627" s="923">
        <v>595.27</v>
      </c>
      <c r="D627" s="923">
        <v>882.42</v>
      </c>
      <c r="E627" s="923">
        <v>921.83600000000001</v>
      </c>
      <c r="F627" s="923">
        <v>691.87400000000002</v>
      </c>
    </row>
    <row r="628" spans="2:6">
      <c r="B628" s="974">
        <v>40319</v>
      </c>
      <c r="C628" s="923">
        <v>583.94299999999998</v>
      </c>
      <c r="D628" s="923">
        <v>886.65700000000004</v>
      </c>
      <c r="E628" s="923">
        <v>930.45</v>
      </c>
      <c r="F628" s="923">
        <v>699.09100000000001</v>
      </c>
    </row>
    <row r="629" spans="2:6">
      <c r="B629" s="974">
        <v>40322</v>
      </c>
      <c r="C629" s="923">
        <v>593.96799999999996</v>
      </c>
      <c r="D629" s="923">
        <v>891.49900000000002</v>
      </c>
      <c r="E629" s="923">
        <v>920.68799999999999</v>
      </c>
      <c r="F629" s="923">
        <v>702.44299999999998</v>
      </c>
    </row>
    <row r="630" spans="2:6">
      <c r="B630" s="974">
        <v>40323</v>
      </c>
      <c r="C630" s="923">
        <v>574.36500000000001</v>
      </c>
      <c r="D630" s="923">
        <v>855.52300000000002</v>
      </c>
      <c r="E630" s="923">
        <v>911.12200000000007</v>
      </c>
      <c r="F630" s="923">
        <v>656.44299999999998</v>
      </c>
    </row>
    <row r="631" spans="2:6">
      <c r="B631" s="974">
        <v>40324</v>
      </c>
      <c r="C631" s="923">
        <v>589.00099999999998</v>
      </c>
      <c r="D631" s="923">
        <v>883.18100000000004</v>
      </c>
      <c r="E631" s="923">
        <v>912.49</v>
      </c>
      <c r="F631" s="923">
        <v>704.25200000000007</v>
      </c>
    </row>
    <row r="632" spans="2:6">
      <c r="B632" s="974">
        <v>40325</v>
      </c>
      <c r="C632" s="923">
        <v>619.54</v>
      </c>
      <c r="D632" s="923">
        <v>904.18100000000004</v>
      </c>
      <c r="E632" s="923">
        <v>940.24200000000008</v>
      </c>
      <c r="F632" s="923">
        <v>730.44299999999998</v>
      </c>
    </row>
    <row r="633" spans="2:6">
      <c r="B633" s="974">
        <v>40326</v>
      </c>
      <c r="C633" s="923">
        <v>657.46299999999997</v>
      </c>
      <c r="D633" s="923">
        <v>917.04600000000005</v>
      </c>
      <c r="E633" s="923">
        <v>934.03399999999999</v>
      </c>
      <c r="F633" s="923">
        <v>732.59500000000003</v>
      </c>
    </row>
    <row r="634" spans="2:6">
      <c r="B634" s="974">
        <v>40329</v>
      </c>
      <c r="C634" s="923">
        <v>657.46299999999997</v>
      </c>
      <c r="D634" s="923">
        <v>926.404</v>
      </c>
      <c r="E634" s="923">
        <v>934.70799999999997</v>
      </c>
      <c r="F634" s="923">
        <v>738.47699999999998</v>
      </c>
    </row>
    <row r="635" spans="2:6">
      <c r="B635" s="974">
        <v>40330</v>
      </c>
      <c r="C635" s="923">
        <v>659.78200000000004</v>
      </c>
      <c r="D635" s="923">
        <v>907.13200000000006</v>
      </c>
      <c r="E635" s="923">
        <v>924.35599999999999</v>
      </c>
      <c r="F635" s="923">
        <v>730.61300000000006</v>
      </c>
    </row>
    <row r="636" spans="2:6">
      <c r="B636" s="974">
        <v>40331</v>
      </c>
      <c r="C636" s="923">
        <v>682.83100000000002</v>
      </c>
      <c r="D636" s="923">
        <v>908.55399999999997</v>
      </c>
      <c r="E636" s="923">
        <v>935.13200000000006</v>
      </c>
      <c r="F636" s="923">
        <v>739.66700000000003</v>
      </c>
    </row>
    <row r="637" spans="2:6">
      <c r="B637" s="974">
        <v>40332</v>
      </c>
      <c r="C637" s="923">
        <v>694.05</v>
      </c>
      <c r="D637" s="923">
        <v>924.66800000000001</v>
      </c>
      <c r="E637" s="923">
        <v>943.83299999999997</v>
      </c>
      <c r="F637" s="923">
        <v>746.05100000000004</v>
      </c>
    </row>
    <row r="638" spans="2:6">
      <c r="B638" s="974">
        <v>40333</v>
      </c>
      <c r="C638" s="923">
        <v>688.774</v>
      </c>
      <c r="D638" s="923">
        <v>913.48599999999999</v>
      </c>
      <c r="E638" s="923">
        <v>917.06700000000001</v>
      </c>
      <c r="F638" s="923">
        <v>728.13099999999997</v>
      </c>
    </row>
    <row r="639" spans="2:6">
      <c r="B639" s="974">
        <v>40336</v>
      </c>
      <c r="C639" s="923">
        <v>668.01400000000001</v>
      </c>
      <c r="D639" s="923">
        <v>889.65499999999997</v>
      </c>
      <c r="E639" s="923">
        <v>901.71</v>
      </c>
      <c r="F639" s="923">
        <v>713.04700000000003</v>
      </c>
    </row>
    <row r="640" spans="2:6">
      <c r="B640" s="974">
        <v>40337</v>
      </c>
      <c r="C640" s="923">
        <v>638.49800000000005</v>
      </c>
      <c r="D640" s="923">
        <v>891.11500000000001</v>
      </c>
      <c r="E640" s="923">
        <v>905.72800000000007</v>
      </c>
      <c r="F640" s="923">
        <v>701.27600000000007</v>
      </c>
    </row>
    <row r="641" spans="2:6">
      <c r="B641" s="974">
        <v>40338</v>
      </c>
      <c r="C641" s="923">
        <v>652.47500000000002</v>
      </c>
      <c r="D641" s="923">
        <v>895.21500000000003</v>
      </c>
      <c r="E641" s="923">
        <v>907.04700000000003</v>
      </c>
      <c r="F641" s="923">
        <v>712.71400000000006</v>
      </c>
    </row>
    <row r="642" spans="2:6">
      <c r="B642" s="974">
        <v>40339</v>
      </c>
      <c r="C642" s="923">
        <v>648.673</v>
      </c>
      <c r="D642" s="923">
        <v>906.976</v>
      </c>
      <c r="E642" s="923">
        <v>929.03399999999999</v>
      </c>
      <c r="F642" s="923">
        <v>725.41499999999996</v>
      </c>
    </row>
    <row r="643" spans="2:6">
      <c r="B643" s="974">
        <v>40340</v>
      </c>
      <c r="C643" s="923">
        <v>646.93299999999999</v>
      </c>
      <c r="D643" s="923">
        <v>917.17700000000002</v>
      </c>
      <c r="E643" s="923">
        <v>932.84900000000005</v>
      </c>
      <c r="F643" s="923">
        <v>722.56500000000005</v>
      </c>
    </row>
    <row r="644" spans="2:6">
      <c r="B644" s="974">
        <v>40343</v>
      </c>
      <c r="C644" s="923">
        <v>641.20500000000004</v>
      </c>
      <c r="D644" s="923">
        <v>930.29499999999996</v>
      </c>
      <c r="E644" s="923">
        <v>939.803</v>
      </c>
      <c r="F644" s="923">
        <v>722.94500000000005</v>
      </c>
    </row>
    <row r="645" spans="2:6">
      <c r="B645" s="974">
        <v>40344</v>
      </c>
      <c r="C645" s="923">
        <v>631.298</v>
      </c>
      <c r="D645" s="923">
        <v>937.67700000000002</v>
      </c>
      <c r="E645" s="923">
        <v>956.36700000000008</v>
      </c>
      <c r="F645" s="923">
        <v>748.04100000000005</v>
      </c>
    </row>
    <row r="646" spans="2:6">
      <c r="B646" s="974">
        <v>40345</v>
      </c>
      <c r="C646" s="923">
        <v>613.45100000000002</v>
      </c>
      <c r="D646" s="923">
        <v>943.36</v>
      </c>
      <c r="E646" s="923">
        <v>958.75900000000001</v>
      </c>
      <c r="F646" s="923">
        <v>748.90600000000006</v>
      </c>
    </row>
    <row r="647" spans="2:6">
      <c r="B647" s="974">
        <v>40346</v>
      </c>
      <c r="C647" s="923">
        <v>605.69900000000007</v>
      </c>
      <c r="D647" s="923">
        <v>947.20400000000006</v>
      </c>
      <c r="E647" s="923">
        <v>959.86700000000008</v>
      </c>
      <c r="F647" s="923">
        <v>746.70699999999999</v>
      </c>
    </row>
    <row r="648" spans="2:6">
      <c r="B648" s="974">
        <v>40347</v>
      </c>
      <c r="C648" s="923">
        <v>606.55499999999995</v>
      </c>
      <c r="D648" s="923">
        <v>953.48099999999999</v>
      </c>
      <c r="E648" s="923">
        <v>960.81</v>
      </c>
      <c r="F648" s="923">
        <v>751.86900000000003</v>
      </c>
    </row>
    <row r="649" spans="2:6">
      <c r="B649" s="974">
        <v>40350</v>
      </c>
      <c r="C649" s="923">
        <v>617.15100000000007</v>
      </c>
      <c r="D649" s="923">
        <v>978.59199999999998</v>
      </c>
      <c r="E649" s="923">
        <v>963.24300000000005</v>
      </c>
      <c r="F649" s="923">
        <v>776.64400000000001</v>
      </c>
    </row>
    <row r="650" spans="2:6">
      <c r="B650" s="974">
        <v>40351</v>
      </c>
      <c r="C650" s="923">
        <v>600.50099999999998</v>
      </c>
      <c r="D650" s="923">
        <v>967.61199999999997</v>
      </c>
      <c r="E650" s="923">
        <v>949.79399999999998</v>
      </c>
      <c r="F650" s="923">
        <v>762.14300000000003</v>
      </c>
    </row>
    <row r="651" spans="2:6">
      <c r="B651" s="974">
        <v>40352</v>
      </c>
      <c r="C651" s="923">
        <v>607.22900000000004</v>
      </c>
      <c r="D651" s="923">
        <v>960.20699999999999</v>
      </c>
      <c r="E651" s="923">
        <v>943.28499999999997</v>
      </c>
      <c r="F651" s="923">
        <v>753.18700000000001</v>
      </c>
    </row>
    <row r="652" spans="2:6">
      <c r="B652" s="974">
        <v>40353</v>
      </c>
      <c r="C652" s="923">
        <v>602.52300000000002</v>
      </c>
      <c r="D652" s="923">
        <v>952.12900000000002</v>
      </c>
      <c r="E652" s="923">
        <v>931.32900000000006</v>
      </c>
      <c r="F652" s="923">
        <v>741.87400000000002</v>
      </c>
    </row>
    <row r="653" spans="2:6">
      <c r="B653" s="974">
        <v>40354</v>
      </c>
      <c r="C653" s="923">
        <v>593.47900000000004</v>
      </c>
      <c r="D653" s="923">
        <v>947.56</v>
      </c>
      <c r="E653" s="923">
        <v>929.57900000000006</v>
      </c>
      <c r="F653" s="923">
        <v>730.79700000000003</v>
      </c>
    </row>
    <row r="654" spans="2:6">
      <c r="B654" s="974">
        <v>40357</v>
      </c>
      <c r="C654" s="923">
        <v>600.58699999999999</v>
      </c>
      <c r="D654" s="923">
        <v>951.80600000000004</v>
      </c>
      <c r="E654" s="923">
        <v>930.71600000000001</v>
      </c>
      <c r="F654" s="923">
        <v>741.28100000000006</v>
      </c>
    </row>
    <row r="655" spans="2:6">
      <c r="B655" s="974">
        <v>40358</v>
      </c>
      <c r="C655" s="923">
        <v>592.38200000000006</v>
      </c>
      <c r="D655" s="923">
        <v>924.81100000000004</v>
      </c>
      <c r="E655" s="923">
        <v>901.91800000000001</v>
      </c>
      <c r="F655" s="923">
        <v>713.23699999999997</v>
      </c>
    </row>
    <row r="656" spans="2:6">
      <c r="B656" s="974">
        <v>40359</v>
      </c>
      <c r="C656" s="923">
        <v>577.90300000000002</v>
      </c>
      <c r="D656" s="923">
        <v>917.98500000000001</v>
      </c>
      <c r="E656" s="923">
        <v>894.90600000000006</v>
      </c>
      <c r="F656" s="923">
        <v>707.46900000000005</v>
      </c>
    </row>
    <row r="657" spans="2:6">
      <c r="B657" s="974">
        <v>40360</v>
      </c>
      <c r="C657" s="923">
        <v>570.58000000000004</v>
      </c>
      <c r="D657" s="923">
        <v>909.303</v>
      </c>
      <c r="E657" s="923">
        <v>891.29</v>
      </c>
      <c r="F657" s="923">
        <v>683.67600000000004</v>
      </c>
    </row>
    <row r="658" spans="2:6">
      <c r="B658" s="974">
        <v>40361</v>
      </c>
      <c r="C658" s="923">
        <v>562.10699999999997</v>
      </c>
      <c r="D658" s="923">
        <v>913.54499999999996</v>
      </c>
      <c r="E658" s="923">
        <v>890.29100000000005</v>
      </c>
      <c r="F658" s="923">
        <v>703.38900000000001</v>
      </c>
    </row>
    <row r="659" spans="2:6">
      <c r="B659" s="974">
        <v>40364</v>
      </c>
      <c r="C659" s="923">
        <v>561.72699999999998</v>
      </c>
      <c r="D659" s="923">
        <v>913.11099999999999</v>
      </c>
      <c r="E659" s="923">
        <v>888.48500000000001</v>
      </c>
      <c r="F659" s="923">
        <v>702.471</v>
      </c>
    </row>
    <row r="660" spans="2:6">
      <c r="B660" s="974">
        <v>40365</v>
      </c>
      <c r="C660" s="923">
        <v>577.98800000000006</v>
      </c>
      <c r="D660" s="923">
        <v>930.45600000000002</v>
      </c>
      <c r="E660" s="923">
        <v>901.59</v>
      </c>
      <c r="F660" s="923">
        <v>724.52600000000007</v>
      </c>
    </row>
    <row r="661" spans="2:6">
      <c r="B661" s="974">
        <v>40366</v>
      </c>
      <c r="C661" s="923">
        <v>566.93899999999996</v>
      </c>
      <c r="D661" s="923">
        <v>930.2</v>
      </c>
      <c r="E661" s="923">
        <v>920.83799999999997</v>
      </c>
      <c r="F661" s="923">
        <v>726.00300000000004</v>
      </c>
    </row>
    <row r="662" spans="2:6">
      <c r="B662" s="974">
        <v>40367</v>
      </c>
      <c r="C662" s="923">
        <v>570.20500000000004</v>
      </c>
      <c r="D662" s="923">
        <v>940.75099999999998</v>
      </c>
      <c r="E662" s="923">
        <v>930.95400000000006</v>
      </c>
      <c r="F662" s="923">
        <v>725.56500000000005</v>
      </c>
    </row>
    <row r="663" spans="2:6">
      <c r="B663" s="974">
        <v>40368</v>
      </c>
      <c r="C663" s="923">
        <v>566.70100000000002</v>
      </c>
      <c r="D663" s="923">
        <v>951.85500000000002</v>
      </c>
      <c r="E663" s="923">
        <v>936.71400000000006</v>
      </c>
      <c r="F663" s="923">
        <v>728.87</v>
      </c>
    </row>
    <row r="664" spans="2:6">
      <c r="B664" s="974">
        <v>40371</v>
      </c>
      <c r="C664" s="923">
        <v>597.51499999999999</v>
      </c>
      <c r="D664" s="923">
        <v>952.49099999999999</v>
      </c>
      <c r="E664" s="923">
        <v>936.678</v>
      </c>
      <c r="F664" s="923">
        <v>741.79499999999996</v>
      </c>
    </row>
    <row r="665" spans="2:6">
      <c r="B665" s="974">
        <v>40372</v>
      </c>
      <c r="C665" s="923">
        <v>612.49199999999996</v>
      </c>
      <c r="D665" s="923">
        <v>957.22</v>
      </c>
      <c r="E665" s="923">
        <v>951.79300000000001</v>
      </c>
      <c r="F665" s="923">
        <v>757.40600000000006</v>
      </c>
    </row>
    <row r="666" spans="2:6">
      <c r="B666" s="974">
        <v>40373</v>
      </c>
      <c r="C666" s="923">
        <v>598.54200000000003</v>
      </c>
      <c r="D666" s="923">
        <v>961.51</v>
      </c>
      <c r="E666" s="923">
        <v>953.97400000000005</v>
      </c>
      <c r="F666" s="923">
        <v>755.75900000000001</v>
      </c>
    </row>
    <row r="667" spans="2:6">
      <c r="B667" s="974">
        <v>40374</v>
      </c>
      <c r="C667" s="923">
        <v>599.721</v>
      </c>
      <c r="D667" s="923">
        <v>957.13599999999997</v>
      </c>
      <c r="E667" s="923">
        <v>954.11099999999999</v>
      </c>
      <c r="F667" s="923">
        <v>751.18799999999999</v>
      </c>
    </row>
    <row r="668" spans="2:6">
      <c r="B668" s="974">
        <v>40375</v>
      </c>
      <c r="C668" s="923">
        <v>597.74400000000003</v>
      </c>
      <c r="D668" s="923">
        <v>948.91899999999998</v>
      </c>
      <c r="E668" s="923">
        <v>932.73400000000004</v>
      </c>
      <c r="F668" s="923">
        <v>742.47400000000005</v>
      </c>
    </row>
    <row r="669" spans="2:6">
      <c r="B669" s="974">
        <v>40378</v>
      </c>
      <c r="C669" s="923">
        <v>597.26900000000001</v>
      </c>
      <c r="D669" s="923">
        <v>945.05899999999997</v>
      </c>
      <c r="E669" s="923">
        <v>933.89499999999998</v>
      </c>
      <c r="F669" s="923">
        <v>746.50200000000007</v>
      </c>
    </row>
    <row r="670" spans="2:6">
      <c r="B670" s="974">
        <v>40379</v>
      </c>
      <c r="C670" s="923">
        <v>588.93799999999999</v>
      </c>
      <c r="D670" s="923">
        <v>953.68</v>
      </c>
      <c r="E670" s="923">
        <v>937.68299999999999</v>
      </c>
      <c r="F670" s="923">
        <v>741.99</v>
      </c>
    </row>
    <row r="671" spans="2:6">
      <c r="B671" s="974">
        <v>40380</v>
      </c>
      <c r="C671" s="923">
        <v>590.404</v>
      </c>
      <c r="D671" s="923">
        <v>964.64600000000007</v>
      </c>
      <c r="E671" s="923">
        <v>931.55700000000002</v>
      </c>
      <c r="F671" s="923">
        <v>758.97400000000005</v>
      </c>
    </row>
    <row r="672" spans="2:6">
      <c r="B672" s="974">
        <v>40381</v>
      </c>
      <c r="C672" s="923">
        <v>601.62199999999996</v>
      </c>
      <c r="D672" s="923">
        <v>973.39300000000003</v>
      </c>
      <c r="E672" s="923">
        <v>950.452</v>
      </c>
      <c r="F672" s="923">
        <v>777.53399999999999</v>
      </c>
    </row>
    <row r="673" spans="2:6">
      <c r="B673" s="974">
        <v>40382</v>
      </c>
      <c r="C673" s="923">
        <v>612.12400000000002</v>
      </c>
      <c r="D673" s="923">
        <v>981.42200000000003</v>
      </c>
      <c r="E673" s="923">
        <v>957.66800000000001</v>
      </c>
      <c r="F673" s="923">
        <v>776.37200000000007</v>
      </c>
    </row>
    <row r="674" spans="2:6">
      <c r="B674" s="974">
        <v>40385</v>
      </c>
      <c r="C674" s="923">
        <v>619.43700000000001</v>
      </c>
      <c r="D674" s="923">
        <v>985.47900000000004</v>
      </c>
      <c r="E674" s="923">
        <v>968.29300000000001</v>
      </c>
      <c r="F674" s="923">
        <v>788.44799999999998</v>
      </c>
    </row>
    <row r="675" spans="2:6">
      <c r="B675" s="974">
        <v>40386</v>
      </c>
      <c r="C675" s="923">
        <v>623.21900000000005</v>
      </c>
      <c r="D675" s="923">
        <v>991.03899999999999</v>
      </c>
      <c r="E675" s="923">
        <v>968.42</v>
      </c>
      <c r="F675" s="923">
        <v>791.92700000000002</v>
      </c>
    </row>
    <row r="676" spans="2:6">
      <c r="B676" s="974">
        <v>40387</v>
      </c>
      <c r="C676" s="923">
        <v>623.23699999999997</v>
      </c>
      <c r="D676" s="923">
        <v>991.29300000000001</v>
      </c>
      <c r="E676" s="923">
        <v>966.88300000000004</v>
      </c>
      <c r="F676" s="923">
        <v>786.62800000000004</v>
      </c>
    </row>
    <row r="677" spans="2:6">
      <c r="B677" s="974">
        <v>40388</v>
      </c>
      <c r="C677" s="923">
        <v>623.64800000000002</v>
      </c>
      <c r="D677" s="923">
        <v>993.83500000000004</v>
      </c>
      <c r="E677" s="923">
        <v>964.69400000000007</v>
      </c>
      <c r="F677" s="923">
        <v>799.99</v>
      </c>
    </row>
    <row r="678" spans="2:6">
      <c r="B678" s="974">
        <v>40389</v>
      </c>
      <c r="C678" s="923">
        <v>603.63200000000006</v>
      </c>
      <c r="D678" s="923">
        <v>991.41</v>
      </c>
      <c r="E678" s="923">
        <v>962.61800000000005</v>
      </c>
      <c r="F678" s="923">
        <v>786.20699999999999</v>
      </c>
    </row>
    <row r="679" spans="2:6">
      <c r="B679" s="974">
        <v>40392</v>
      </c>
      <c r="C679" s="923">
        <v>614.41700000000003</v>
      </c>
      <c r="D679" s="923">
        <v>1012.941</v>
      </c>
      <c r="E679" s="923">
        <v>984.93200000000002</v>
      </c>
      <c r="F679" s="923">
        <v>816.19200000000001</v>
      </c>
    </row>
    <row r="680" spans="2:6">
      <c r="B680" s="974">
        <v>40393</v>
      </c>
      <c r="C680" s="923">
        <v>608.67100000000005</v>
      </c>
      <c r="D680" s="923">
        <v>1009.667</v>
      </c>
      <c r="E680" s="923">
        <v>985.16399999999999</v>
      </c>
      <c r="F680" s="923">
        <v>810.36400000000003</v>
      </c>
    </row>
    <row r="681" spans="2:6">
      <c r="B681" s="974">
        <v>40394</v>
      </c>
      <c r="C681" s="923">
        <v>618.25900000000001</v>
      </c>
      <c r="D681" s="923">
        <v>1011.48</v>
      </c>
      <c r="E681" s="923">
        <v>985.65</v>
      </c>
      <c r="F681" s="923">
        <v>812.55799999999999</v>
      </c>
    </row>
    <row r="682" spans="2:6">
      <c r="B682" s="974">
        <v>40395</v>
      </c>
      <c r="C682" s="923">
        <v>624.02800000000002</v>
      </c>
      <c r="D682" s="923">
        <v>1011.716</v>
      </c>
      <c r="E682" s="923">
        <v>986.30799999999999</v>
      </c>
      <c r="F682" s="923">
        <v>810.99099999999999</v>
      </c>
    </row>
    <row r="683" spans="2:6">
      <c r="B683" s="974">
        <v>40396</v>
      </c>
      <c r="C683" s="923">
        <v>631.08100000000002</v>
      </c>
      <c r="D683" s="923">
        <v>1010.953</v>
      </c>
      <c r="E683" s="923">
        <v>985.452</v>
      </c>
      <c r="F683" s="923">
        <v>806.87</v>
      </c>
    </row>
    <row r="684" spans="2:6">
      <c r="B684" s="974">
        <v>40399</v>
      </c>
      <c r="C684" s="923">
        <v>641.83299999999997</v>
      </c>
      <c r="D684" s="923">
        <v>1015.99</v>
      </c>
      <c r="E684" s="923">
        <v>990.30600000000004</v>
      </c>
      <c r="F684" s="923">
        <v>812.15499999999997</v>
      </c>
    </row>
    <row r="685" spans="2:6">
      <c r="B685" s="974">
        <v>40400</v>
      </c>
      <c r="C685" s="923">
        <v>631.90300000000002</v>
      </c>
      <c r="D685" s="923">
        <v>1001.7040000000001</v>
      </c>
      <c r="E685" s="923">
        <v>980.66600000000005</v>
      </c>
      <c r="F685" s="923">
        <v>795.13900000000001</v>
      </c>
    </row>
    <row r="686" spans="2:6">
      <c r="B686" s="974">
        <v>40401</v>
      </c>
      <c r="C686" s="923">
        <v>626.66700000000003</v>
      </c>
      <c r="D686" s="923">
        <v>982.22699999999998</v>
      </c>
      <c r="E686" s="923">
        <v>952.904</v>
      </c>
      <c r="F686" s="923">
        <v>774.12200000000007</v>
      </c>
    </row>
    <row r="687" spans="2:6">
      <c r="B687" s="974">
        <v>40402</v>
      </c>
      <c r="C687" s="923">
        <v>609.95799999999997</v>
      </c>
      <c r="D687" s="923">
        <v>976.18100000000004</v>
      </c>
      <c r="E687" s="923">
        <v>946.923</v>
      </c>
      <c r="F687" s="923">
        <v>770.70500000000004</v>
      </c>
    </row>
    <row r="688" spans="2:6">
      <c r="B688" s="974">
        <v>40403</v>
      </c>
      <c r="C688" s="923">
        <v>607.12099999999998</v>
      </c>
      <c r="D688" s="923">
        <v>980.47500000000002</v>
      </c>
      <c r="E688" s="923">
        <v>944.28600000000006</v>
      </c>
      <c r="F688" s="923">
        <v>768.10400000000004</v>
      </c>
    </row>
    <row r="689" spans="2:6">
      <c r="B689" s="974">
        <v>40406</v>
      </c>
      <c r="C689" s="923">
        <v>617.21699999999998</v>
      </c>
      <c r="D689" s="923">
        <v>985.23900000000003</v>
      </c>
      <c r="E689" s="923">
        <v>946.25400000000002</v>
      </c>
      <c r="F689" s="923">
        <v>774.35500000000002</v>
      </c>
    </row>
    <row r="690" spans="2:6">
      <c r="B690" s="974">
        <v>40407</v>
      </c>
      <c r="C690" s="923">
        <v>620.80200000000002</v>
      </c>
      <c r="D690" s="923">
        <v>993.78700000000003</v>
      </c>
      <c r="E690" s="923">
        <v>956.87300000000005</v>
      </c>
      <c r="F690" s="923">
        <v>783.43799999999999</v>
      </c>
    </row>
    <row r="691" spans="2:6">
      <c r="B691" s="974">
        <v>40408</v>
      </c>
      <c r="C691" s="923">
        <v>618.85300000000007</v>
      </c>
      <c r="D691" s="923">
        <v>994.09500000000003</v>
      </c>
      <c r="E691" s="923">
        <v>958.09100000000001</v>
      </c>
      <c r="F691" s="923">
        <v>779.88200000000006</v>
      </c>
    </row>
    <row r="692" spans="2:6">
      <c r="B692" s="974">
        <v>40409</v>
      </c>
      <c r="C692" s="923">
        <v>619.91200000000003</v>
      </c>
      <c r="D692" s="923">
        <v>994.245</v>
      </c>
      <c r="E692" s="923">
        <v>946.20299999999997</v>
      </c>
      <c r="F692" s="923">
        <v>773.02600000000007</v>
      </c>
    </row>
    <row r="693" spans="2:6">
      <c r="B693" s="974">
        <v>40410</v>
      </c>
      <c r="C693" s="923">
        <v>604.74699999999996</v>
      </c>
      <c r="D693" s="923">
        <v>988.16200000000003</v>
      </c>
      <c r="E693" s="923">
        <v>936.61500000000001</v>
      </c>
      <c r="F693" s="923">
        <v>762.79200000000003</v>
      </c>
    </row>
    <row r="694" spans="2:6">
      <c r="B694" s="974">
        <v>40413</v>
      </c>
      <c r="C694" s="923">
        <v>598.923</v>
      </c>
      <c r="D694" s="923">
        <v>986.29700000000003</v>
      </c>
      <c r="E694" s="923">
        <v>935.53200000000004</v>
      </c>
      <c r="F694" s="923">
        <v>762.31299999999999</v>
      </c>
    </row>
    <row r="695" spans="2:6">
      <c r="B695" s="974">
        <v>40414</v>
      </c>
      <c r="C695" s="923">
        <v>589.60500000000002</v>
      </c>
      <c r="D695" s="923">
        <v>973.577</v>
      </c>
      <c r="E695" s="923">
        <v>923.52</v>
      </c>
      <c r="F695" s="923">
        <v>743.66300000000001</v>
      </c>
    </row>
    <row r="696" spans="2:6">
      <c r="B696" s="974">
        <v>40415</v>
      </c>
      <c r="C696" s="923">
        <v>579.94399999999996</v>
      </c>
      <c r="D696" s="923">
        <v>962.64200000000005</v>
      </c>
      <c r="E696" s="923">
        <v>920.44400000000007</v>
      </c>
      <c r="F696" s="923">
        <v>734.82799999999997</v>
      </c>
    </row>
    <row r="697" spans="2:6">
      <c r="B697" s="974">
        <v>40416</v>
      </c>
      <c r="C697" s="923">
        <v>584.04999999999995</v>
      </c>
      <c r="D697" s="923">
        <v>966.04700000000003</v>
      </c>
      <c r="E697" s="923">
        <v>921.14700000000005</v>
      </c>
      <c r="F697" s="923">
        <v>751.16899999999998</v>
      </c>
    </row>
    <row r="698" spans="2:6">
      <c r="B698" s="974">
        <v>40417</v>
      </c>
      <c r="C698" s="923">
        <v>579.09400000000005</v>
      </c>
      <c r="D698" s="923">
        <v>970.04</v>
      </c>
      <c r="E698" s="923">
        <v>932.13499999999999</v>
      </c>
      <c r="F698" s="923">
        <v>755.68499999999995</v>
      </c>
    </row>
    <row r="699" spans="2:6">
      <c r="B699" s="974">
        <v>40420</v>
      </c>
      <c r="C699" s="923">
        <v>579.09400000000005</v>
      </c>
      <c r="D699" s="923">
        <v>972.29100000000005</v>
      </c>
      <c r="E699" s="923">
        <v>925.51700000000005</v>
      </c>
      <c r="F699" s="923">
        <v>756.21799999999996</v>
      </c>
    </row>
    <row r="700" spans="2:6">
      <c r="B700" s="974">
        <v>40421</v>
      </c>
      <c r="C700" s="923">
        <v>570.30999999999995</v>
      </c>
      <c r="D700" s="923">
        <v>970.04600000000005</v>
      </c>
      <c r="E700" s="923">
        <v>922.68299999999999</v>
      </c>
      <c r="F700" s="923">
        <v>755.88900000000001</v>
      </c>
    </row>
    <row r="701" spans="2:6">
      <c r="B701" s="974">
        <v>40422</v>
      </c>
      <c r="C701" s="923">
        <v>559.90800000000002</v>
      </c>
      <c r="D701" s="923">
        <v>989.76</v>
      </c>
      <c r="E701" s="923">
        <v>948.05399999999997</v>
      </c>
      <c r="F701" s="923">
        <v>772.47199999999998</v>
      </c>
    </row>
    <row r="702" spans="2:6">
      <c r="B702" s="974">
        <v>40423</v>
      </c>
      <c r="C702" s="923">
        <v>557.43899999999996</v>
      </c>
      <c r="D702" s="923">
        <v>995.27700000000004</v>
      </c>
      <c r="E702" s="923">
        <v>955.05100000000004</v>
      </c>
      <c r="F702" s="923">
        <v>777.58600000000001</v>
      </c>
    </row>
    <row r="703" spans="2:6">
      <c r="B703" s="974">
        <v>40424</v>
      </c>
      <c r="C703" s="923">
        <v>567.14499999999998</v>
      </c>
      <c r="D703" s="923">
        <v>1003.7470000000001</v>
      </c>
      <c r="E703" s="923">
        <v>966.37599999999998</v>
      </c>
      <c r="F703" s="923">
        <v>783.29300000000001</v>
      </c>
    </row>
    <row r="704" spans="2:6">
      <c r="B704" s="974">
        <v>40427</v>
      </c>
      <c r="C704" s="923">
        <v>568.97</v>
      </c>
      <c r="D704" s="923">
        <v>1011.727</v>
      </c>
      <c r="E704" s="923">
        <v>969.69299999999998</v>
      </c>
      <c r="F704" s="923">
        <v>782.46</v>
      </c>
    </row>
    <row r="705" spans="2:6">
      <c r="B705" s="974">
        <v>40428</v>
      </c>
      <c r="C705" s="923">
        <v>566.64200000000005</v>
      </c>
      <c r="D705" s="923">
        <v>1006.139</v>
      </c>
      <c r="E705" s="923">
        <v>958.84699999999998</v>
      </c>
      <c r="F705" s="923">
        <v>770.83400000000006</v>
      </c>
    </row>
    <row r="706" spans="2:6">
      <c r="B706" s="974">
        <v>40429</v>
      </c>
      <c r="C706" s="923">
        <v>565.45299999999997</v>
      </c>
      <c r="D706" s="923">
        <v>1004.549</v>
      </c>
      <c r="E706" s="923">
        <v>963.09699999999998</v>
      </c>
      <c r="F706" s="923">
        <v>783.98800000000006</v>
      </c>
    </row>
    <row r="707" spans="2:6">
      <c r="B707" s="974">
        <v>40430</v>
      </c>
      <c r="C707" s="923">
        <v>569.1</v>
      </c>
      <c r="D707" s="923">
        <v>1009.088</v>
      </c>
      <c r="E707" s="923">
        <v>969.52600000000007</v>
      </c>
      <c r="F707" s="923">
        <v>792.21600000000001</v>
      </c>
    </row>
    <row r="708" spans="2:6">
      <c r="B708" s="974">
        <v>40431</v>
      </c>
      <c r="C708" s="923">
        <v>569.42700000000002</v>
      </c>
      <c r="D708" s="923">
        <v>1012.984</v>
      </c>
      <c r="E708" s="923">
        <v>972.27100000000007</v>
      </c>
      <c r="F708" s="923">
        <v>791.03200000000004</v>
      </c>
    </row>
    <row r="709" spans="2:6">
      <c r="B709" s="974">
        <v>40434</v>
      </c>
      <c r="C709" s="923">
        <v>570.36300000000006</v>
      </c>
      <c r="D709" s="923">
        <v>1033.6369999999999</v>
      </c>
      <c r="E709" s="923">
        <v>984.36400000000003</v>
      </c>
      <c r="F709" s="923">
        <v>802.25400000000002</v>
      </c>
    </row>
    <row r="710" spans="2:6">
      <c r="B710" s="974">
        <v>40435</v>
      </c>
      <c r="C710" s="923">
        <v>570.24</v>
      </c>
      <c r="D710" s="923">
        <v>1035.5129999999999</v>
      </c>
      <c r="E710" s="923">
        <v>986.72199999999998</v>
      </c>
      <c r="F710" s="923">
        <v>796.303</v>
      </c>
    </row>
    <row r="711" spans="2:6">
      <c r="B711" s="974">
        <v>40436</v>
      </c>
      <c r="C711" s="923">
        <v>564.31799999999998</v>
      </c>
      <c r="D711" s="923">
        <v>1038.1120000000001</v>
      </c>
      <c r="E711" s="923">
        <v>987.73300000000006</v>
      </c>
      <c r="F711" s="923">
        <v>789.61599999999999</v>
      </c>
    </row>
    <row r="712" spans="2:6">
      <c r="B712" s="974">
        <v>40437</v>
      </c>
      <c r="C712" s="923">
        <v>554.77499999999998</v>
      </c>
      <c r="D712" s="923">
        <v>1031.058</v>
      </c>
      <c r="E712" s="923">
        <v>986.976</v>
      </c>
      <c r="F712" s="923">
        <v>777.91499999999996</v>
      </c>
    </row>
    <row r="713" spans="2:6">
      <c r="B713" s="974">
        <v>40438</v>
      </c>
      <c r="C713" s="923">
        <v>558.08199999999999</v>
      </c>
      <c r="D713" s="923">
        <v>1035.9380000000001</v>
      </c>
      <c r="E713" s="923">
        <v>986.15200000000004</v>
      </c>
      <c r="F713" s="923">
        <v>777.17</v>
      </c>
    </row>
    <row r="714" spans="2:6">
      <c r="B714" s="974">
        <v>40441</v>
      </c>
      <c r="C714" s="923">
        <v>558.90100000000007</v>
      </c>
      <c r="D714" s="923">
        <v>1044.184</v>
      </c>
      <c r="E714" s="923">
        <v>999.17399999999998</v>
      </c>
      <c r="F714" s="923">
        <v>783.149</v>
      </c>
    </row>
    <row r="715" spans="2:6">
      <c r="B715" s="974">
        <v>40442</v>
      </c>
      <c r="C715" s="923">
        <v>564.96299999999997</v>
      </c>
      <c r="D715" s="923">
        <v>1043.952</v>
      </c>
      <c r="E715" s="923">
        <v>996.92700000000002</v>
      </c>
      <c r="F715" s="923">
        <v>784.73300000000006</v>
      </c>
    </row>
    <row r="716" spans="2:6">
      <c r="B716" s="974">
        <v>40443</v>
      </c>
      <c r="C716" s="923">
        <v>559.94200000000001</v>
      </c>
      <c r="D716" s="923">
        <v>1047.95</v>
      </c>
      <c r="E716" s="923">
        <v>996.21</v>
      </c>
      <c r="F716" s="923">
        <v>784.56700000000001</v>
      </c>
    </row>
    <row r="717" spans="2:6">
      <c r="B717" s="974">
        <v>40444</v>
      </c>
      <c r="C717" s="923">
        <v>558.01599999999996</v>
      </c>
      <c r="D717" s="923">
        <v>1047.1569999999999</v>
      </c>
      <c r="E717" s="923">
        <v>990.25</v>
      </c>
      <c r="F717" s="923">
        <v>781.25900000000001</v>
      </c>
    </row>
    <row r="718" spans="2:6">
      <c r="B718" s="974">
        <v>40445</v>
      </c>
      <c r="C718" s="923">
        <v>559.68299999999999</v>
      </c>
      <c r="D718" s="923">
        <v>1053.2670000000001</v>
      </c>
      <c r="E718" s="923">
        <v>1007.504</v>
      </c>
      <c r="F718" s="923">
        <v>789.322</v>
      </c>
    </row>
    <row r="719" spans="2:6">
      <c r="B719" s="974">
        <v>40448</v>
      </c>
      <c r="C719" s="923">
        <v>565.31100000000004</v>
      </c>
      <c r="D719" s="923">
        <v>1061.5650000000001</v>
      </c>
      <c r="E719" s="923">
        <v>1004.821</v>
      </c>
      <c r="F719" s="923">
        <v>786.702</v>
      </c>
    </row>
    <row r="720" spans="2:6">
      <c r="B720" s="974">
        <v>40449</v>
      </c>
      <c r="C720" s="923">
        <v>567.22800000000007</v>
      </c>
      <c r="D720" s="923">
        <v>1061.3220000000001</v>
      </c>
      <c r="E720" s="923">
        <v>1007.763</v>
      </c>
      <c r="F720" s="923">
        <v>785.76599999999996</v>
      </c>
    </row>
    <row r="721" spans="2:6">
      <c r="B721" s="974">
        <v>40450</v>
      </c>
      <c r="C721" s="923">
        <v>571.04499999999996</v>
      </c>
      <c r="D721" s="923">
        <v>1070.3779999999999</v>
      </c>
      <c r="E721" s="923">
        <v>1007.44</v>
      </c>
      <c r="F721" s="923">
        <v>790.18899999999996</v>
      </c>
    </row>
    <row r="722" spans="2:6">
      <c r="B722" s="974">
        <v>40451</v>
      </c>
      <c r="C722" s="923">
        <v>572.01300000000003</v>
      </c>
      <c r="D722" s="923">
        <v>1075.529</v>
      </c>
      <c r="E722" s="923">
        <v>1002.987</v>
      </c>
      <c r="F722" s="923">
        <v>800.10400000000004</v>
      </c>
    </row>
    <row r="723" spans="2:6">
      <c r="B723" s="974">
        <v>40452</v>
      </c>
      <c r="C723" s="923">
        <v>569.62900000000002</v>
      </c>
      <c r="D723" s="923">
        <v>1086.0899999999999</v>
      </c>
      <c r="E723" s="923">
        <v>1007.845</v>
      </c>
      <c r="F723" s="923">
        <v>812.34800000000007</v>
      </c>
    </row>
    <row r="724" spans="2:6">
      <c r="B724" s="974">
        <v>40455</v>
      </c>
      <c r="C724" s="923">
        <v>568.47199999999998</v>
      </c>
      <c r="D724" s="923">
        <v>1090.761</v>
      </c>
      <c r="E724" s="923">
        <v>999.46900000000005</v>
      </c>
      <c r="F724" s="923">
        <v>818.28899999999999</v>
      </c>
    </row>
    <row r="725" spans="2:6">
      <c r="B725" s="974">
        <v>40456</v>
      </c>
      <c r="C725" s="923">
        <v>572.05799999999999</v>
      </c>
      <c r="D725" s="923">
        <v>1096.857</v>
      </c>
      <c r="E725" s="923">
        <v>1020.544</v>
      </c>
      <c r="F725" s="923">
        <v>834.64800000000002</v>
      </c>
    </row>
    <row r="726" spans="2:6">
      <c r="B726" s="974">
        <v>40457</v>
      </c>
      <c r="C726" s="923">
        <v>574.53</v>
      </c>
      <c r="D726" s="923">
        <v>1106.748</v>
      </c>
      <c r="E726" s="923">
        <v>1024.6079999999999</v>
      </c>
      <c r="F726" s="923">
        <v>840.79899999999998</v>
      </c>
    </row>
    <row r="727" spans="2:6">
      <c r="B727" s="974">
        <v>40458</v>
      </c>
      <c r="C727" s="923">
        <v>569.68700000000001</v>
      </c>
      <c r="D727" s="923">
        <v>1102.8240000000001</v>
      </c>
      <c r="E727" s="923">
        <v>1024.7909999999999</v>
      </c>
      <c r="F727" s="923">
        <v>837.64099999999996</v>
      </c>
    </row>
    <row r="728" spans="2:6">
      <c r="B728" s="974">
        <v>40459</v>
      </c>
      <c r="C728" s="923">
        <v>567.21900000000005</v>
      </c>
      <c r="D728" s="923">
        <v>1101.2670000000001</v>
      </c>
      <c r="E728" s="923">
        <v>1028.347</v>
      </c>
      <c r="F728" s="923">
        <v>834.423</v>
      </c>
    </row>
    <row r="729" spans="2:6">
      <c r="B729" s="974">
        <v>40462</v>
      </c>
      <c r="C729" s="923">
        <v>579.029</v>
      </c>
      <c r="D729" s="923">
        <v>1107.6659999999999</v>
      </c>
      <c r="E729" s="923">
        <v>1028.4359999999999</v>
      </c>
      <c r="F729" s="923">
        <v>843.44900000000007</v>
      </c>
    </row>
    <row r="730" spans="2:6">
      <c r="B730" s="974">
        <v>40463</v>
      </c>
      <c r="C730" s="923">
        <v>583.51</v>
      </c>
      <c r="D730" s="923">
        <v>1098.9490000000001</v>
      </c>
      <c r="E730" s="923">
        <v>1027.4110000000001</v>
      </c>
      <c r="F730" s="923">
        <v>832.96600000000001</v>
      </c>
    </row>
    <row r="731" spans="2:6">
      <c r="B731" s="974">
        <v>40464</v>
      </c>
      <c r="C731" s="923">
        <v>583.51499999999999</v>
      </c>
      <c r="D731" s="923">
        <v>1117.6870000000001</v>
      </c>
      <c r="E731" s="923">
        <v>1038.2360000000001</v>
      </c>
      <c r="F731" s="923">
        <v>842.63900000000001</v>
      </c>
    </row>
    <row r="732" spans="2:6">
      <c r="B732" s="974">
        <v>40465</v>
      </c>
      <c r="C732" s="923">
        <v>581.44600000000003</v>
      </c>
      <c r="D732" s="923">
        <v>1127.1949999999999</v>
      </c>
      <c r="E732" s="923">
        <v>1040.596</v>
      </c>
      <c r="F732" s="923">
        <v>841.20900000000006</v>
      </c>
    </row>
    <row r="733" spans="2:6">
      <c r="B733" s="974">
        <v>40466</v>
      </c>
      <c r="C733" s="923">
        <v>583.52800000000002</v>
      </c>
      <c r="D733" s="923">
        <v>1121.433</v>
      </c>
      <c r="E733" s="923">
        <v>1039.2380000000001</v>
      </c>
      <c r="F733" s="923">
        <v>833.86699999999996</v>
      </c>
    </row>
  </sheetData>
  <phoneticPr fontId="38" type="noConversion"/>
  <hyperlinks>
    <hyperlink ref="H24" location="Contents!B16" display="to contents"/>
  </hyperlinks>
  <pageMargins left="0.75" right="0.75" top="1" bottom="1" header="0.5" footer="0.5"/>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3"/>
  <dimension ref="A2:K37"/>
  <sheetViews>
    <sheetView topLeftCell="A5" zoomScaleNormal="100" zoomScaleSheetLayoutView="100" workbookViewId="0">
      <selection activeCell="J34" sqref="J34"/>
    </sheetView>
  </sheetViews>
  <sheetFormatPr defaultColWidth="8" defaultRowHeight="12.75"/>
  <cols>
    <col min="1" max="1" width="9.42578125" style="813" customWidth="1"/>
    <col min="2" max="2" width="31" style="813" customWidth="1"/>
    <col min="3" max="3" width="9.140625" style="813" customWidth="1"/>
    <col min="4" max="4" width="10.28515625" style="813" customWidth="1"/>
    <col min="5" max="11" width="9.140625" style="813" customWidth="1"/>
    <col min="12" max="16384" width="8" style="813"/>
  </cols>
  <sheetData>
    <row r="2" spans="1:11">
      <c r="A2" s="1272" t="s">
        <v>326</v>
      </c>
      <c r="B2" s="812" t="s">
        <v>150</v>
      </c>
    </row>
    <row r="3" spans="1:11">
      <c r="B3" s="814"/>
    </row>
    <row r="4" spans="1:11" ht="25.5">
      <c r="A4" s="815"/>
      <c r="B4" s="816" t="s">
        <v>507</v>
      </c>
      <c r="C4" s="816">
        <v>2005</v>
      </c>
      <c r="D4" s="816">
        <v>2006</v>
      </c>
      <c r="E4" s="816">
        <v>2007</v>
      </c>
      <c r="F4" s="816">
        <v>2008</v>
      </c>
      <c r="G4" s="816">
        <v>2009</v>
      </c>
      <c r="H4" s="817" t="s">
        <v>761</v>
      </c>
    </row>
    <row r="5" spans="1:11">
      <c r="A5" s="815"/>
      <c r="B5" s="818" t="s">
        <v>769</v>
      </c>
      <c r="C5" s="816"/>
      <c r="D5" s="816"/>
      <c r="E5" s="816"/>
      <c r="F5" s="816"/>
      <c r="G5" s="816"/>
      <c r="H5" s="817"/>
    </row>
    <row r="6" spans="1:11">
      <c r="A6" s="815"/>
      <c r="B6" s="819" t="s">
        <v>771</v>
      </c>
      <c r="C6" s="820">
        <v>239.71467269727026</v>
      </c>
      <c r="D6" s="820">
        <v>534.98837359298989</v>
      </c>
      <c r="E6" s="820">
        <v>1574.274898948001</v>
      </c>
      <c r="F6" s="820">
        <v>1163.0120192622403</v>
      </c>
      <c r="G6" s="820">
        <v>557.9176002776818</v>
      </c>
      <c r="H6" s="820">
        <v>555.53196426746024</v>
      </c>
    </row>
    <row r="7" spans="1:11" ht="25.5">
      <c r="A7" s="815"/>
      <c r="B7" s="819" t="s">
        <v>770</v>
      </c>
      <c r="C7" s="821">
        <v>10754</v>
      </c>
      <c r="D7" s="821">
        <v>13139</v>
      </c>
      <c r="E7" s="821">
        <v>37742</v>
      </c>
      <c r="F7" s="821">
        <v>17266</v>
      </c>
      <c r="G7" s="821">
        <v>16557</v>
      </c>
      <c r="H7" s="822">
        <v>10196</v>
      </c>
    </row>
    <row r="8" spans="1:11">
      <c r="A8" s="815"/>
      <c r="B8" s="818" t="s">
        <v>151</v>
      </c>
      <c r="C8" s="820"/>
      <c r="D8" s="820"/>
      <c r="E8" s="820"/>
      <c r="F8" s="820"/>
      <c r="G8" s="820"/>
      <c r="H8" s="820"/>
    </row>
    <row r="9" spans="1:11" s="824" customFormat="1">
      <c r="A9" s="823"/>
      <c r="B9" s="819" t="s">
        <v>771</v>
      </c>
      <c r="C9" s="820">
        <v>0.71660000000000001</v>
      </c>
      <c r="D9" s="820">
        <v>48.0886</v>
      </c>
      <c r="E9" s="820">
        <v>224.9522</v>
      </c>
      <c r="F9" s="820">
        <v>151.78156106863</v>
      </c>
      <c r="G9" s="820">
        <v>7.9078286795999997</v>
      </c>
      <c r="H9" s="820">
        <v>7.0650070850000004</v>
      </c>
    </row>
    <row r="10" spans="1:11" s="824" customFormat="1" ht="25.5">
      <c r="A10" s="825"/>
      <c r="B10" s="819" t="s">
        <v>770</v>
      </c>
      <c r="C10" s="826">
        <v>27</v>
      </c>
      <c r="D10" s="826">
        <v>39</v>
      </c>
      <c r="E10" s="826">
        <v>26</v>
      </c>
      <c r="F10" s="826">
        <v>13</v>
      </c>
      <c r="G10" s="826">
        <v>30</v>
      </c>
      <c r="H10" s="826">
        <v>5</v>
      </c>
    </row>
    <row r="12" spans="1:11">
      <c r="B12" s="827"/>
      <c r="C12" s="827"/>
      <c r="D12" s="827"/>
      <c r="E12" s="827"/>
      <c r="F12" s="827"/>
      <c r="G12" s="827"/>
      <c r="H12" s="827"/>
      <c r="I12" s="827"/>
      <c r="J12" s="827"/>
      <c r="K12" s="827"/>
    </row>
    <row r="13" spans="1:11">
      <c r="B13" s="812" t="s">
        <v>150</v>
      </c>
    </row>
    <row r="14" spans="1:11">
      <c r="B14" s="795" t="s">
        <v>769</v>
      </c>
      <c r="C14" s="795"/>
      <c r="D14" s="795"/>
      <c r="E14" s="226" t="s">
        <v>152</v>
      </c>
    </row>
    <row r="15" spans="1:11">
      <c r="B15" s="810"/>
      <c r="C15" s="810"/>
      <c r="D15" s="828"/>
      <c r="E15" s="810"/>
    </row>
    <row r="16" spans="1:11">
      <c r="B16" s="810"/>
      <c r="C16" s="810"/>
      <c r="D16" s="828"/>
      <c r="E16" s="810"/>
    </row>
    <row r="17" spans="2:5">
      <c r="B17" s="810"/>
      <c r="C17" s="810"/>
      <c r="D17" s="828"/>
      <c r="E17" s="810"/>
    </row>
    <row r="18" spans="2:5">
      <c r="B18" s="810"/>
      <c r="C18" s="810"/>
      <c r="D18" s="828"/>
      <c r="E18" s="810"/>
    </row>
    <row r="19" spans="2:5">
      <c r="B19" s="810"/>
      <c r="C19" s="810"/>
      <c r="D19" s="828"/>
      <c r="E19" s="810"/>
    </row>
    <row r="20" spans="2:5">
      <c r="B20" s="810"/>
      <c r="C20" s="810"/>
      <c r="D20" s="828"/>
      <c r="E20" s="810"/>
    </row>
    <row r="21" spans="2:5">
      <c r="B21" s="810"/>
      <c r="C21" s="810"/>
      <c r="D21" s="828"/>
      <c r="E21" s="810"/>
    </row>
    <row r="22" spans="2:5">
      <c r="B22" s="810"/>
      <c r="C22" s="810"/>
      <c r="D22" s="828"/>
      <c r="E22" s="810"/>
    </row>
    <row r="23" spans="2:5">
      <c r="B23" s="810"/>
      <c r="C23" s="810"/>
      <c r="D23" s="828"/>
      <c r="E23" s="810"/>
    </row>
    <row r="24" spans="2:5">
      <c r="B24" s="810"/>
      <c r="C24" s="810"/>
      <c r="D24" s="828"/>
      <c r="E24" s="810"/>
    </row>
    <row r="25" spans="2:5">
      <c r="B25" s="810"/>
      <c r="C25" s="810"/>
      <c r="D25" s="828"/>
      <c r="E25" s="810"/>
    </row>
    <row r="26" spans="2:5">
      <c r="B26" s="810"/>
      <c r="C26" s="810"/>
      <c r="D26" s="828"/>
      <c r="E26" s="810"/>
    </row>
    <row r="27" spans="2:5">
      <c r="B27" s="810"/>
      <c r="C27" s="810"/>
      <c r="D27" s="828"/>
      <c r="E27" s="810"/>
    </row>
    <row r="28" spans="2:5">
      <c r="B28" s="810"/>
      <c r="C28" s="810"/>
      <c r="D28" s="828"/>
      <c r="E28" s="810"/>
    </row>
    <row r="29" spans="2:5">
      <c r="B29" s="829" t="s">
        <v>499</v>
      </c>
    </row>
    <row r="31" spans="2:5">
      <c r="B31" s="930" t="s">
        <v>1270</v>
      </c>
    </row>
    <row r="37" spans="7:7">
      <c r="G37" s="1273"/>
    </row>
  </sheetData>
  <phoneticPr fontId="43" type="noConversion"/>
  <hyperlinks>
    <hyperlink ref="B31" location="Contents!B168" display="to contents"/>
  </hyperlinks>
  <pageMargins left="0.75" right="0.75" top="1" bottom="1" header="0.5" footer="0.5"/>
  <pageSetup paperSize="9" orientation="landscape"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4"/>
  <dimension ref="A2:J30"/>
  <sheetViews>
    <sheetView zoomScaleNormal="100" zoomScaleSheetLayoutView="100" workbookViewId="0">
      <selection activeCell="B2" sqref="B2"/>
    </sheetView>
  </sheetViews>
  <sheetFormatPr defaultColWidth="8" defaultRowHeight="12.75"/>
  <cols>
    <col min="1" max="1" width="9.42578125" style="783" customWidth="1"/>
    <col min="2" max="2" width="32.140625" style="783" customWidth="1"/>
    <col min="3" max="7" width="10.5703125" style="783" customWidth="1"/>
    <col min="8" max="8" width="11.140625" style="783" customWidth="1"/>
    <col min="9" max="16384" width="8" style="783"/>
  </cols>
  <sheetData>
    <row r="2" spans="1:10">
      <c r="A2" s="783" t="s">
        <v>772</v>
      </c>
      <c r="B2" s="785" t="s">
        <v>153</v>
      </c>
    </row>
    <row r="3" spans="1:10">
      <c r="B3" s="1450"/>
      <c r="C3" s="1450"/>
      <c r="D3" s="1450"/>
      <c r="E3" s="1450"/>
      <c r="F3" s="1450"/>
    </row>
    <row r="4" spans="1:10">
      <c r="B4" s="804" t="s">
        <v>344</v>
      </c>
      <c r="C4" s="804">
        <v>2005</v>
      </c>
      <c r="D4" s="804">
        <v>2006</v>
      </c>
      <c r="E4" s="804">
        <v>2007</v>
      </c>
      <c r="F4" s="804">
        <v>2008</v>
      </c>
      <c r="G4" s="804">
        <v>2009</v>
      </c>
      <c r="H4" s="804" t="s">
        <v>761</v>
      </c>
    </row>
    <row r="5" spans="1:10">
      <c r="B5" s="830" t="s">
        <v>154</v>
      </c>
      <c r="C5" s="831">
        <v>5.8</v>
      </c>
      <c r="D5" s="831">
        <v>7.8</v>
      </c>
      <c r="E5" s="806">
        <v>9.2236267509274796</v>
      </c>
      <c r="F5" s="806">
        <v>9.2161339767824604</v>
      </c>
      <c r="G5" s="806">
        <v>11.013090148118236</v>
      </c>
      <c r="H5" s="806">
        <v>12.681397307110112</v>
      </c>
    </row>
    <row r="6" spans="1:10" ht="29.25" customHeight="1">
      <c r="B6" s="830" t="s">
        <v>155</v>
      </c>
      <c r="C6" s="831">
        <v>1.23</v>
      </c>
      <c r="D6" s="831">
        <v>1.72</v>
      </c>
      <c r="E6" s="808">
        <v>2.2226044490469619</v>
      </c>
      <c r="F6" s="808">
        <v>2.5329901026954218</v>
      </c>
      <c r="G6" s="808">
        <v>2.2367385476134944</v>
      </c>
      <c r="H6" s="808">
        <v>2.5584230582296197</v>
      </c>
      <c r="J6" s="832"/>
    </row>
    <row r="7" spans="1:10" ht="25.5">
      <c r="B7" s="830" t="s">
        <v>156</v>
      </c>
      <c r="C7" s="808">
        <v>5.0641289599240507</v>
      </c>
      <c r="D7" s="808">
        <v>4.9014795593584282</v>
      </c>
      <c r="E7" s="808">
        <v>4.5510470839571511</v>
      </c>
      <c r="F7" s="808">
        <v>3.9453860304385251</v>
      </c>
      <c r="G7" s="808">
        <v>5.2760949322164894</v>
      </c>
      <c r="H7" s="808">
        <v>5.1818718810985143</v>
      </c>
      <c r="J7" s="833"/>
    </row>
    <row r="10" spans="1:10">
      <c r="B10" s="785" t="s">
        <v>153</v>
      </c>
      <c r="C10" s="799"/>
      <c r="D10" s="799"/>
      <c r="E10" s="799"/>
      <c r="F10" s="799"/>
      <c r="G10" s="799"/>
      <c r="H10" s="799"/>
    </row>
    <row r="11" spans="1:10">
      <c r="B11" s="810"/>
      <c r="C11" s="799"/>
      <c r="D11" s="799"/>
      <c r="E11" s="799"/>
      <c r="F11" s="799"/>
      <c r="G11" s="799"/>
      <c r="H11" s="799"/>
    </row>
    <row r="12" spans="1:10">
      <c r="B12" s="810"/>
      <c r="C12" s="799"/>
      <c r="D12" s="799"/>
      <c r="E12" s="799"/>
      <c r="F12" s="799"/>
      <c r="G12" s="799"/>
      <c r="H12" s="799"/>
    </row>
    <row r="13" spans="1:10">
      <c r="B13" s="810"/>
      <c r="C13" s="799"/>
      <c r="D13" s="799"/>
      <c r="E13" s="799"/>
      <c r="F13" s="799"/>
      <c r="G13" s="799"/>
      <c r="H13" s="799"/>
    </row>
    <row r="14" spans="1:10">
      <c r="B14" s="810"/>
      <c r="C14" s="799"/>
      <c r="D14" s="799"/>
      <c r="E14" s="799"/>
      <c r="F14" s="799"/>
      <c r="G14" s="799"/>
      <c r="H14" s="799"/>
    </row>
    <row r="15" spans="1:10">
      <c r="B15" s="810"/>
      <c r="C15" s="799"/>
      <c r="D15" s="799"/>
      <c r="E15" s="799"/>
      <c r="F15" s="799"/>
      <c r="G15" s="799"/>
      <c r="H15" s="799"/>
    </row>
    <row r="16" spans="1:10">
      <c r="B16" s="810"/>
      <c r="C16" s="799"/>
      <c r="D16" s="799"/>
      <c r="E16" s="799"/>
      <c r="F16" s="799"/>
      <c r="G16" s="799"/>
      <c r="H16" s="799"/>
    </row>
    <row r="17" spans="2:8">
      <c r="B17" s="810"/>
      <c r="C17" s="799"/>
      <c r="D17" s="799"/>
      <c r="E17" s="799"/>
      <c r="F17" s="799"/>
      <c r="G17" s="799"/>
      <c r="H17" s="799"/>
    </row>
    <row r="18" spans="2:8">
      <c r="B18" s="810"/>
      <c r="C18" s="799"/>
      <c r="D18" s="799"/>
      <c r="E18" s="799"/>
      <c r="F18" s="799"/>
      <c r="G18" s="799"/>
      <c r="H18" s="799"/>
    </row>
    <row r="19" spans="2:8">
      <c r="B19" s="810"/>
      <c r="C19" s="799"/>
      <c r="D19" s="799"/>
      <c r="E19" s="799"/>
      <c r="F19" s="799"/>
      <c r="G19" s="799"/>
      <c r="H19" s="799"/>
    </row>
    <row r="20" spans="2:8">
      <c r="B20" s="810"/>
      <c r="C20" s="799"/>
      <c r="D20" s="799"/>
      <c r="E20" s="799"/>
      <c r="F20" s="799"/>
      <c r="G20" s="799"/>
      <c r="H20" s="799"/>
    </row>
    <row r="21" spans="2:8">
      <c r="B21" s="810"/>
      <c r="C21" s="799"/>
      <c r="D21" s="799"/>
      <c r="E21" s="799"/>
      <c r="F21" s="799"/>
      <c r="G21" s="799"/>
      <c r="H21" s="799"/>
    </row>
    <row r="22" spans="2:8">
      <c r="B22" s="810"/>
      <c r="C22" s="799"/>
      <c r="D22" s="799"/>
      <c r="E22" s="799"/>
      <c r="F22" s="799"/>
      <c r="G22" s="799"/>
      <c r="H22" s="799"/>
    </row>
    <row r="23" spans="2:8">
      <c r="B23" s="810"/>
      <c r="C23" s="799"/>
      <c r="D23" s="799"/>
      <c r="E23" s="799"/>
      <c r="F23" s="799"/>
      <c r="G23" s="799"/>
      <c r="H23" s="799"/>
    </row>
    <row r="24" spans="2:8">
      <c r="B24" s="810"/>
      <c r="C24" s="799"/>
      <c r="D24" s="799"/>
      <c r="E24" s="799"/>
      <c r="F24" s="799"/>
      <c r="G24" s="799"/>
      <c r="H24" s="799"/>
    </row>
    <row r="25" spans="2:8">
      <c r="B25" s="810"/>
      <c r="C25" s="799"/>
      <c r="D25" s="799"/>
      <c r="E25" s="799"/>
      <c r="F25" s="799"/>
      <c r="G25" s="799"/>
      <c r="H25" s="799"/>
    </row>
    <row r="26" spans="2:8">
      <c r="B26" s="810"/>
      <c r="C26" s="799"/>
      <c r="D26" s="799"/>
      <c r="E26" s="799"/>
      <c r="F26" s="799"/>
      <c r="G26" s="799"/>
      <c r="H26" s="799"/>
    </row>
    <row r="27" spans="2:8">
      <c r="B27" s="799"/>
      <c r="C27" s="799"/>
      <c r="D27" s="799"/>
      <c r="E27" s="799"/>
      <c r="F27" s="799"/>
      <c r="G27" s="799"/>
      <c r="H27" s="799"/>
    </row>
    <row r="28" spans="2:8">
      <c r="B28" s="834" t="s">
        <v>499</v>
      </c>
    </row>
    <row r="30" spans="2:8">
      <c r="B30" s="930" t="s">
        <v>1270</v>
      </c>
    </row>
  </sheetData>
  <mergeCells count="1">
    <mergeCell ref="B3:F3"/>
  </mergeCells>
  <phoneticPr fontId="43" type="noConversion"/>
  <hyperlinks>
    <hyperlink ref="B30" location="Contents!B169" display="to contents"/>
  </hyperlinks>
  <pageMargins left="0.75" right="0.75" top="1" bottom="1" header="0.5" footer="0.5"/>
  <pageSetup paperSize="9" orientation="landscape"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9"/>
  <sheetViews>
    <sheetView workbookViewId="0">
      <selection activeCell="J32" sqref="J32"/>
    </sheetView>
  </sheetViews>
  <sheetFormatPr defaultRowHeight="12.75"/>
  <cols>
    <col min="1" max="1" width="9.140625" style="1179"/>
    <col min="2" max="2" width="37.7109375" style="1179" customWidth="1"/>
    <col min="3" max="22" width="9.140625" style="1179"/>
    <col min="23" max="23" width="9.5703125" style="1179" bestFit="1" customWidth="1"/>
    <col min="24" max="16384" width="9.140625" style="1179"/>
  </cols>
  <sheetData>
    <row r="2" spans="1:14">
      <c r="A2" s="1179" t="s">
        <v>326</v>
      </c>
      <c r="B2" s="1180" t="s">
        <v>1513</v>
      </c>
    </row>
    <row r="3" spans="1:14">
      <c r="B3" s="1181"/>
      <c r="C3" s="1017" t="s">
        <v>482</v>
      </c>
      <c r="D3" s="1017" t="s">
        <v>483</v>
      </c>
      <c r="E3" s="1017" t="s">
        <v>484</v>
      </c>
      <c r="F3" s="1017" t="s">
        <v>485</v>
      </c>
      <c r="G3" s="1017" t="s">
        <v>486</v>
      </c>
      <c r="H3" s="1017" t="s">
        <v>487</v>
      </c>
      <c r="I3" s="1017" t="s">
        <v>488</v>
      </c>
      <c r="J3" s="1017" t="s">
        <v>1376</v>
      </c>
      <c r="K3" s="1017" t="s">
        <v>490</v>
      </c>
      <c r="L3" s="1017" t="s">
        <v>1205</v>
      </c>
      <c r="M3" s="1017" t="s">
        <v>492</v>
      </c>
      <c r="N3" s="1017" t="s">
        <v>493</v>
      </c>
    </row>
    <row r="4" spans="1:14" ht="13.5">
      <c r="B4" s="1182" t="s">
        <v>1514</v>
      </c>
      <c r="C4" s="1032">
        <v>1.5526408642999996</v>
      </c>
      <c r="D4" s="1032">
        <v>-0.87316240479999763</v>
      </c>
      <c r="E4" s="1032">
        <v>1.8545612150999951</v>
      </c>
      <c r="F4" s="1032">
        <v>-1.4042117250999999</v>
      </c>
      <c r="G4" s="1032">
        <v>-4.2965329999999993</v>
      </c>
      <c r="H4" s="1032">
        <v>-0.25747300000000178</v>
      </c>
      <c r="I4" s="1032">
        <v>-5.8138280000000018</v>
      </c>
      <c r="J4" s="1032">
        <v>1.1742226963999964</v>
      </c>
      <c r="K4" s="1032">
        <v>2.1732150000000003</v>
      </c>
      <c r="L4" s="1032">
        <v>1.3679668499999971</v>
      </c>
      <c r="M4" s="1032">
        <v>1.5395935407999968</v>
      </c>
      <c r="N4" s="1032">
        <v>-0.63494432550000102</v>
      </c>
    </row>
    <row r="5" spans="1:14">
      <c r="B5" s="1182" t="s">
        <v>1515</v>
      </c>
      <c r="C5" s="1033">
        <v>0.14897900010000012</v>
      </c>
      <c r="D5" s="1033">
        <v>-2.8466199999999997</v>
      </c>
      <c r="E5" s="1033">
        <v>-0.53637324990000068</v>
      </c>
      <c r="F5" s="1033">
        <v>-2.5461041399000002</v>
      </c>
      <c r="G5" s="1033">
        <v>-2.780411</v>
      </c>
      <c r="H5" s="1033">
        <v>-1.412795</v>
      </c>
      <c r="I5" s="1033">
        <v>-1.6503639999999995</v>
      </c>
      <c r="J5" s="1033">
        <v>0.26448990030000097</v>
      </c>
      <c r="K5" s="1033">
        <v>1.3042169999999997</v>
      </c>
      <c r="L5" s="1033">
        <v>0.61085599999999973</v>
      </c>
      <c r="M5" s="1033">
        <v>-0.7777746391999999</v>
      </c>
      <c r="N5" s="1033">
        <v>7.7781260000001568E-3</v>
      </c>
    </row>
    <row r="6" spans="1:14">
      <c r="B6" s="1182" t="s">
        <v>1516</v>
      </c>
      <c r="C6" s="1033">
        <v>1.8067774542999999</v>
      </c>
      <c r="D6" s="1033">
        <v>-0.64372905479999754</v>
      </c>
      <c r="E6" s="1033">
        <v>1.8950425250999954</v>
      </c>
      <c r="F6" s="1033">
        <v>-1.2608074151000002</v>
      </c>
      <c r="G6" s="1033">
        <v>-3.2105052499999998</v>
      </c>
      <c r="H6" s="1033">
        <v>1.0568283499999982</v>
      </c>
      <c r="I6" s="1033">
        <v>-6.6775660000000014</v>
      </c>
      <c r="J6" s="1033">
        <v>1.1001609263999961</v>
      </c>
      <c r="K6" s="1033">
        <v>2.4464385600000007</v>
      </c>
      <c r="L6" s="1033">
        <v>1.5020245199999964</v>
      </c>
      <c r="M6" s="1033">
        <v>1.6734461507999967</v>
      </c>
      <c r="N6" s="1033">
        <v>-0.9441374085000005</v>
      </c>
    </row>
    <row r="7" spans="1:14">
      <c r="B7" s="1182" t="s">
        <v>1517</v>
      </c>
      <c r="C7" s="1033">
        <v>0.13675606010000016</v>
      </c>
      <c r="D7" s="1033">
        <v>-2.84264699</v>
      </c>
      <c r="E7" s="1033">
        <v>-0.4952916199000007</v>
      </c>
      <c r="F7" s="1033">
        <v>-2.5279681399</v>
      </c>
      <c r="G7" s="1033">
        <v>-2.7492516</v>
      </c>
      <c r="H7" s="1033">
        <v>-1.39032288</v>
      </c>
      <c r="I7" s="1033">
        <v>-1.6741900499999998</v>
      </c>
      <c r="J7" s="1033">
        <v>0.27624729030000095</v>
      </c>
      <c r="K7" s="1033">
        <v>1.3066381399999996</v>
      </c>
      <c r="L7" s="1033">
        <v>0.61568957999999974</v>
      </c>
      <c r="M7" s="1033">
        <v>-0.7702506992</v>
      </c>
      <c r="N7" s="1033">
        <v>1.5868566000000157E-2</v>
      </c>
    </row>
    <row r="8" spans="1:14">
      <c r="B8" s="1182" t="s">
        <v>414</v>
      </c>
      <c r="C8" s="1034">
        <v>150.78204545454548</v>
      </c>
      <c r="D8" s="1034">
        <v>149.79450000000003</v>
      </c>
      <c r="E8" s="1034">
        <v>148.68023809523805</v>
      </c>
      <c r="F8" s="1034">
        <v>148.0658333333333</v>
      </c>
      <c r="G8" s="1034">
        <v>147.82</v>
      </c>
      <c r="H8" s="1034">
        <v>147.11894736842103</v>
      </c>
      <c r="I8" s="1034">
        <v>146.68318181818182</v>
      </c>
      <c r="J8" s="1034">
        <v>146.7273684210526</v>
      </c>
      <c r="K8" s="1034">
        <v>147.09795454545454</v>
      </c>
      <c r="L8" s="1034">
        <v>147.52928571428569</v>
      </c>
      <c r="M8" s="1034">
        <v>147.32833333333332</v>
      </c>
      <c r="N8" s="1034">
        <v>147.38204545454545</v>
      </c>
    </row>
    <row r="9" spans="1:14">
      <c r="B9" s="1182" t="s">
        <v>504</v>
      </c>
      <c r="C9" s="1035">
        <v>0.39681499999999997</v>
      </c>
      <c r="D9" s="1035">
        <v>0.36775999999999998</v>
      </c>
      <c r="E9" s="1035">
        <v>0.42754999999999999</v>
      </c>
      <c r="F9" s="1035">
        <v>0.24466499999999999</v>
      </c>
      <c r="G9" s="1035">
        <v>0.35099999999999998</v>
      </c>
      <c r="H9" s="1035">
        <v>9.1700000000000004E-2</v>
      </c>
      <c r="I9" s="1035">
        <v>0.23419999999999999</v>
      </c>
      <c r="J9" s="1035">
        <v>1.0748</v>
      </c>
      <c r="K9" s="1035">
        <v>1.3974500000000001</v>
      </c>
      <c r="L9" s="1035">
        <v>0.77249999999999996</v>
      </c>
      <c r="M9" s="1035">
        <v>7.9000000000000001E-2</v>
      </c>
      <c r="N9" s="1035">
        <v>6.0000000000000001E-3</v>
      </c>
    </row>
    <row r="10" spans="1:14">
      <c r="B10" s="1182" t="s">
        <v>497</v>
      </c>
      <c r="C10" s="1035">
        <v>3.9300000000000002E-2</v>
      </c>
      <c r="D10" s="1035">
        <v>3.0256150000000002</v>
      </c>
      <c r="E10" s="1035">
        <v>0.84640000000000004</v>
      </c>
      <c r="F10" s="1035">
        <v>2.2525149999999998</v>
      </c>
      <c r="G10" s="1035">
        <v>2.0825550000000002</v>
      </c>
      <c r="H10" s="1035">
        <v>0.62480000000000002</v>
      </c>
      <c r="I10" s="1035">
        <v>1.0854999999999999</v>
      </c>
      <c r="J10" s="1035">
        <v>0.44590000000000002</v>
      </c>
      <c r="K10" s="1035">
        <v>0</v>
      </c>
      <c r="L10" s="1035">
        <v>6.9000000000000006E-2</v>
      </c>
      <c r="M10" s="1035">
        <v>0.74829999999999997</v>
      </c>
      <c r="N10" s="1035">
        <v>5.0500000000000003E-2</v>
      </c>
    </row>
    <row r="11" spans="1:14">
      <c r="B11" s="1182" t="s">
        <v>413</v>
      </c>
      <c r="C11" s="1035">
        <f t="shared" ref="C11:N11" si="0">C10-C9</f>
        <v>-0.35751499999999997</v>
      </c>
      <c r="D11" s="1035">
        <f t="shared" si="0"/>
        <v>2.6578550000000001</v>
      </c>
      <c r="E11" s="1035">
        <f t="shared" si="0"/>
        <v>0.41885000000000006</v>
      </c>
      <c r="F11" s="1035">
        <f t="shared" si="0"/>
        <v>2.0078499999999999</v>
      </c>
      <c r="G11" s="1035">
        <f t="shared" si="0"/>
        <v>1.7315550000000002</v>
      </c>
      <c r="H11" s="1035">
        <f t="shared" si="0"/>
        <v>0.53310000000000002</v>
      </c>
      <c r="I11" s="1035">
        <f t="shared" si="0"/>
        <v>0.85129999999999995</v>
      </c>
      <c r="J11" s="1035">
        <f t="shared" si="0"/>
        <v>-0.62890000000000001</v>
      </c>
      <c r="K11" s="1035">
        <f t="shared" si="0"/>
        <v>-1.3974500000000001</v>
      </c>
      <c r="L11" s="1035">
        <f t="shared" si="0"/>
        <v>-0.70350000000000001</v>
      </c>
      <c r="M11" s="1035">
        <f t="shared" si="0"/>
        <v>0.66930000000000001</v>
      </c>
      <c r="N11" s="1035">
        <f t="shared" si="0"/>
        <v>4.4500000000000005E-2</v>
      </c>
    </row>
    <row r="14" spans="1:14">
      <c r="B14" s="1180" t="s">
        <v>1513</v>
      </c>
    </row>
    <row r="32" spans="2:2">
      <c r="B32" s="834" t="s">
        <v>499</v>
      </c>
    </row>
    <row r="35" spans="2:4">
      <c r="B35" s="930" t="s">
        <v>1270</v>
      </c>
      <c r="C35" s="838"/>
    </row>
    <row r="40" spans="2:4">
      <c r="B40" s="836"/>
      <c r="C40" s="839"/>
      <c r="D40" s="839"/>
    </row>
    <row r="41" spans="2:4">
      <c r="B41" s="839"/>
      <c r="C41" s="844"/>
      <c r="D41" s="844"/>
    </row>
    <row r="42" spans="2:4" ht="13.5">
      <c r="B42" s="845"/>
      <c r="C42" s="846"/>
      <c r="D42" s="846"/>
    </row>
    <row r="43" spans="2:4">
      <c r="B43" s="845"/>
      <c r="C43" s="847"/>
      <c r="D43" s="847"/>
    </row>
    <row r="44" spans="2:4">
      <c r="B44" s="845"/>
      <c r="C44" s="847"/>
      <c r="D44" s="847"/>
    </row>
    <row r="45" spans="2:4">
      <c r="B45" s="845"/>
      <c r="C45" s="847"/>
      <c r="D45" s="847"/>
    </row>
    <row r="46" spans="2:4">
      <c r="B46" s="845"/>
      <c r="C46" s="848"/>
      <c r="D46" s="848"/>
    </row>
    <row r="47" spans="2:4">
      <c r="B47" s="845"/>
      <c r="C47" s="849"/>
      <c r="D47" s="849"/>
    </row>
    <row r="48" spans="2:4">
      <c r="B48" s="845"/>
      <c r="C48" s="849"/>
      <c r="D48" s="849"/>
    </row>
    <row r="49" spans="2:4">
      <c r="B49" s="845"/>
      <c r="C49" s="849"/>
      <c r="D49" s="849"/>
    </row>
  </sheetData>
  <phoneticPr fontId="38" type="noConversion"/>
  <hyperlinks>
    <hyperlink ref="B35" location="Contents!B173" display="to contents"/>
  </hyperlinks>
  <pageMargins left="0.75" right="0.75" top="1" bottom="1" header="0.5" footer="0.5"/>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workbookViewId="0">
      <selection activeCell="G47" sqref="G47"/>
    </sheetView>
  </sheetViews>
  <sheetFormatPr defaultRowHeight="12.75"/>
  <cols>
    <col min="1" max="1" width="9.140625" style="1183"/>
    <col min="2" max="2" width="13.28515625" style="1183" customWidth="1"/>
    <col min="3" max="3" width="27.7109375" style="1183" customWidth="1"/>
    <col min="4" max="4" width="23.28515625" style="1183" customWidth="1"/>
    <col min="5" max="5" width="17" style="1183" customWidth="1"/>
    <col min="6" max="7" width="15.28515625" style="1183" customWidth="1"/>
    <col min="8" max="8" width="15.85546875" style="1183" customWidth="1"/>
    <col min="9" max="9" width="12.28515625" style="1183" customWidth="1"/>
    <col min="10" max="16384" width="9.140625" style="1183"/>
  </cols>
  <sheetData>
    <row r="2" spans="1:15">
      <c r="A2" s="1183" t="s">
        <v>326</v>
      </c>
      <c r="B2" s="1185" t="s">
        <v>1518</v>
      </c>
    </row>
    <row r="3" spans="1:15">
      <c r="B3" s="1185"/>
    </row>
    <row r="4" spans="1:15" ht="63.75">
      <c r="B4" s="1196"/>
      <c r="C4" s="1247" t="s">
        <v>415</v>
      </c>
      <c r="D4" s="1247" t="s">
        <v>1519</v>
      </c>
      <c r="E4" s="1247" t="s">
        <v>1520</v>
      </c>
      <c r="F4" s="1248" t="s">
        <v>1072</v>
      </c>
      <c r="G4" s="1248" t="s">
        <v>417</v>
      </c>
      <c r="H4" s="1247" t="s">
        <v>416</v>
      </c>
    </row>
    <row r="5" spans="1:15">
      <c r="B5" s="1300">
        <v>39814</v>
      </c>
      <c r="C5" s="1022">
        <v>542.89553121978008</v>
      </c>
      <c r="D5" s="1022">
        <v>106.35167387225</v>
      </c>
      <c r="E5" s="1022">
        <v>14.95908</v>
      </c>
      <c r="F5" s="1197">
        <v>240.97200000000001</v>
      </c>
      <c r="G5" s="1197">
        <v>128.77226400000001</v>
      </c>
      <c r="H5" s="1246">
        <v>6.5199999999999994E-2</v>
      </c>
    </row>
    <row r="6" spans="1:15">
      <c r="B6" s="1300">
        <v>39845</v>
      </c>
      <c r="C6" s="1022">
        <v>533.89185292768059</v>
      </c>
      <c r="D6" s="1022">
        <v>127.31914537124001</v>
      </c>
      <c r="E6" s="1022">
        <v>20.28142651832</v>
      </c>
      <c r="F6" s="1197">
        <v>179.44499999999999</v>
      </c>
      <c r="G6" s="1197">
        <v>82.782053399999995</v>
      </c>
      <c r="H6" s="1246">
        <v>6.4500000000000002E-2</v>
      </c>
    </row>
    <row r="7" spans="1:15">
      <c r="B7" s="1300">
        <v>39873</v>
      </c>
      <c r="C7" s="1022">
        <v>613.82989657158009</v>
      </c>
      <c r="D7" s="1022">
        <v>33.630900930519999</v>
      </c>
      <c r="E7" s="1022">
        <v>541.82064509890006</v>
      </c>
      <c r="F7" s="1197">
        <v>191.38900000000001</v>
      </c>
      <c r="G7" s="1197">
        <v>94.995947299999997</v>
      </c>
      <c r="H7" s="1246">
        <v>6.4199999999999993E-2</v>
      </c>
    </row>
    <row r="8" spans="1:15">
      <c r="B8" s="1300">
        <v>39904</v>
      </c>
      <c r="C8" s="1022">
        <v>447.24955</v>
      </c>
      <c r="D8" s="1022">
        <v>14.999549999999999</v>
      </c>
      <c r="E8" s="1022">
        <v>324.89999999999998</v>
      </c>
      <c r="F8" s="1197">
        <v>172.42599999999999</v>
      </c>
      <c r="G8" s="1197">
        <v>150.6554046</v>
      </c>
      <c r="H8" s="1246">
        <v>6.3200000000000006E-2</v>
      </c>
    </row>
    <row r="9" spans="1:15">
      <c r="B9" s="1300">
        <v>39934</v>
      </c>
      <c r="C9" s="1022">
        <v>489.82</v>
      </c>
      <c r="D9" s="1022">
        <v>0</v>
      </c>
      <c r="E9" s="1022">
        <v>354.92</v>
      </c>
      <c r="F9" s="1197">
        <v>145.01300000000001</v>
      </c>
      <c r="G9" s="1197">
        <v>100.3963079</v>
      </c>
      <c r="H9" s="1246">
        <v>6.13E-2</v>
      </c>
    </row>
    <row r="10" spans="1:15">
      <c r="B10" s="1300">
        <v>39965</v>
      </c>
      <c r="C10" s="1022">
        <v>406.315</v>
      </c>
      <c r="D10" s="1022">
        <v>0</v>
      </c>
      <c r="E10" s="1022">
        <v>355.01499999999999</v>
      </c>
      <c r="F10" s="1197">
        <v>145.01300000000001</v>
      </c>
      <c r="G10" s="1197">
        <v>100.32093190000001</v>
      </c>
      <c r="H10" s="1246">
        <v>5.2999999999999999E-2</v>
      </c>
    </row>
    <row r="11" spans="1:15">
      <c r="B11" s="1300">
        <v>39995</v>
      </c>
      <c r="C11" s="1022">
        <v>794.31875000000002</v>
      </c>
      <c r="D11" s="1022">
        <v>0</v>
      </c>
      <c r="E11" s="1022">
        <v>380.11874999999998</v>
      </c>
      <c r="F11" s="1197">
        <v>152.845</v>
      </c>
      <c r="G11" s="1197">
        <v>133.1400787</v>
      </c>
      <c r="H11" s="1246">
        <v>4.3099999999999999E-2</v>
      </c>
    </row>
    <row r="12" spans="1:15">
      <c r="B12" s="1300">
        <v>40026</v>
      </c>
      <c r="C12" s="1022">
        <v>625.33844999999997</v>
      </c>
      <c r="D12" s="1022">
        <v>0</v>
      </c>
      <c r="E12" s="1022">
        <v>404.93844999999999</v>
      </c>
      <c r="F12" s="1197">
        <v>221.16800000000001</v>
      </c>
      <c r="G12" s="1197">
        <v>177.3503686</v>
      </c>
      <c r="H12" s="1246">
        <v>3.56E-2</v>
      </c>
    </row>
    <row r="13" spans="1:15">
      <c r="B13" s="1300">
        <v>40057</v>
      </c>
      <c r="C13" s="1022">
        <v>622.03719999999998</v>
      </c>
      <c r="D13" s="1022">
        <v>0</v>
      </c>
      <c r="E13" s="1022">
        <v>414.93720000000002</v>
      </c>
      <c r="F13" s="1197">
        <v>180.21299999999999</v>
      </c>
      <c r="G13" s="1197">
        <v>29.238341900000002</v>
      </c>
      <c r="H13" s="1246">
        <v>2.5000000000000001E-2</v>
      </c>
      <c r="K13" s="141"/>
      <c r="M13" s="1195"/>
    </row>
    <row r="14" spans="1:15">
      <c r="B14" s="1300">
        <v>40087</v>
      </c>
      <c r="C14" s="1022">
        <v>615.83844999999997</v>
      </c>
      <c r="D14" s="1022">
        <v>5.7</v>
      </c>
      <c r="E14" s="1022">
        <v>0</v>
      </c>
      <c r="F14" s="1022">
        <v>228.29932795800002</v>
      </c>
      <c r="G14" s="1022">
        <v>48.429645200000003</v>
      </c>
      <c r="H14" s="1221">
        <v>2.52E-2</v>
      </c>
      <c r="I14" s="1243"/>
      <c r="J14" s="1244"/>
      <c r="K14" s="1245"/>
      <c r="L14" s="1195"/>
      <c r="M14" s="1195"/>
      <c r="N14" s="1195"/>
      <c r="O14" s="1195"/>
    </row>
    <row r="15" spans="1:15">
      <c r="B15" s="1300">
        <v>40118</v>
      </c>
      <c r="C15" s="1022">
        <v>795.67345</v>
      </c>
      <c r="D15" s="1022">
        <v>24.7</v>
      </c>
      <c r="E15" s="1022">
        <v>409.97345000000001</v>
      </c>
      <c r="F15" s="1022">
        <v>344.18537829299999</v>
      </c>
      <c r="G15" s="1022">
        <v>239.8427806</v>
      </c>
      <c r="H15" s="1242">
        <v>2.5399999999999999E-2</v>
      </c>
      <c r="I15" s="1243"/>
      <c r="J15" s="1244"/>
      <c r="K15" s="1245"/>
      <c r="L15" s="1195"/>
      <c r="M15" s="1195"/>
      <c r="N15" s="1195"/>
      <c r="O15" s="1195"/>
    </row>
    <row r="16" spans="1:15">
      <c r="B16" s="1300">
        <v>40148</v>
      </c>
      <c r="C16" s="1022">
        <v>937.38969999999995</v>
      </c>
      <c r="D16" s="1022">
        <v>11.4</v>
      </c>
      <c r="E16" s="1022">
        <v>745.48969999999997</v>
      </c>
      <c r="F16" s="1022">
        <v>473.29205674000002</v>
      </c>
      <c r="G16" s="1022">
        <v>168.64930519999999</v>
      </c>
      <c r="H16" s="1242">
        <v>2.4E-2</v>
      </c>
      <c r="I16" s="1243"/>
      <c r="J16" s="1244"/>
      <c r="K16" s="1245"/>
      <c r="L16" s="1195"/>
      <c r="M16" s="1195"/>
      <c r="N16" s="1195"/>
      <c r="O16" s="1195"/>
    </row>
    <row r="17" spans="2:15">
      <c r="B17" s="1300">
        <v>40179</v>
      </c>
      <c r="C17" s="1022">
        <v>585.43844999999999</v>
      </c>
      <c r="D17" s="1022">
        <v>0</v>
      </c>
      <c r="E17" s="1022">
        <v>404.93844999999999</v>
      </c>
      <c r="F17" s="1022">
        <v>681.0212220599999</v>
      </c>
      <c r="G17" s="1022">
        <v>241.3445217</v>
      </c>
      <c r="H17" s="1242">
        <v>2.23E-2</v>
      </c>
      <c r="I17" s="1243"/>
      <c r="J17" s="1244"/>
      <c r="K17" s="1245"/>
      <c r="L17" s="1195"/>
      <c r="M17" s="1195"/>
      <c r="N17" s="1195"/>
      <c r="O17" s="1195"/>
    </row>
    <row r="18" spans="2:15">
      <c r="B18" s="1300">
        <v>40210</v>
      </c>
      <c r="C18" s="1022">
        <v>585.43844999999999</v>
      </c>
      <c r="D18" s="1022">
        <v>0</v>
      </c>
      <c r="E18" s="1022">
        <v>404.93844999999999</v>
      </c>
      <c r="F18" s="1022">
        <v>824.06601653252994</v>
      </c>
      <c r="G18" s="1022">
        <v>388.16269349999999</v>
      </c>
      <c r="H18" s="1242">
        <v>1.9588629142286325E-2</v>
      </c>
      <c r="I18" s="1243"/>
      <c r="J18" s="1244"/>
      <c r="K18" s="1245"/>
      <c r="L18" s="1195"/>
      <c r="M18" s="1195"/>
      <c r="N18" s="1195"/>
      <c r="O18" s="1195"/>
    </row>
    <row r="19" spans="2:15">
      <c r="B19" s="1300">
        <v>40238</v>
      </c>
      <c r="C19" s="1022">
        <v>684.66690000000006</v>
      </c>
      <c r="D19" s="1022">
        <v>49.875</v>
      </c>
      <c r="E19" s="1022">
        <v>454.2919</v>
      </c>
      <c r="F19" s="1022">
        <v>963.34584999999993</v>
      </c>
      <c r="G19" s="1022">
        <v>276.90062330000001</v>
      </c>
      <c r="H19" s="1242">
        <v>1.83E-2</v>
      </c>
      <c r="I19" s="1243"/>
      <c r="J19" s="1244"/>
      <c r="K19" s="1245"/>
      <c r="L19" s="1195"/>
      <c r="M19" s="1195"/>
      <c r="N19" s="1195"/>
      <c r="O19" s="1195"/>
    </row>
    <row r="20" spans="2:15">
      <c r="B20" s="1300">
        <v>40269</v>
      </c>
      <c r="C20" s="1022">
        <v>625.33844999999997</v>
      </c>
      <c r="D20" s="1022">
        <v>39.9</v>
      </c>
      <c r="E20" s="1022">
        <v>404.93844999999999</v>
      </c>
      <c r="F20" s="1022">
        <v>1110.4957231804101</v>
      </c>
      <c r="G20" s="1022">
        <v>378.13067089999998</v>
      </c>
      <c r="H20" s="1242">
        <v>1.6504620038223235E-2</v>
      </c>
      <c r="I20" s="1243"/>
      <c r="J20" s="1244"/>
      <c r="K20" s="1245"/>
      <c r="L20" s="1195"/>
      <c r="M20" s="1195"/>
      <c r="N20" s="1195"/>
      <c r="O20" s="1195"/>
    </row>
    <row r="21" spans="2:15">
      <c r="B21" s="1300">
        <v>40299</v>
      </c>
      <c r="C21" s="1022">
        <v>635.31344999999999</v>
      </c>
      <c r="D21" s="1022">
        <v>49.875</v>
      </c>
      <c r="E21" s="1022">
        <v>404.93844999999999</v>
      </c>
      <c r="F21" s="1022">
        <v>1050.73177221981</v>
      </c>
      <c r="G21" s="1022">
        <v>269.63343479999997</v>
      </c>
      <c r="H21" s="1242">
        <v>1.505514E-2</v>
      </c>
      <c r="I21" s="1243"/>
      <c r="J21" s="1244"/>
      <c r="K21" s="1245"/>
      <c r="L21" s="1195"/>
      <c r="M21" s="1195"/>
      <c r="N21" s="1195"/>
      <c r="O21" s="1195"/>
    </row>
    <row r="22" spans="2:15">
      <c r="B22" s="1300">
        <v>40330</v>
      </c>
      <c r="C22" s="1022">
        <v>665.99845000000005</v>
      </c>
      <c r="D22" s="1022">
        <v>55.575000000000003</v>
      </c>
      <c r="E22" s="1022">
        <v>429.92345</v>
      </c>
      <c r="F22" s="1022">
        <v>990.25816617786006</v>
      </c>
      <c r="G22" s="1022">
        <v>175.36931799999999</v>
      </c>
      <c r="H22" s="1242">
        <v>1.485691040953079E-2</v>
      </c>
      <c r="I22" s="1243"/>
      <c r="J22" s="1244"/>
      <c r="K22" s="1245"/>
      <c r="L22" s="1195"/>
      <c r="M22" s="1195"/>
      <c r="N22" s="1195"/>
      <c r="O22" s="1195"/>
    </row>
    <row r="23" spans="2:15">
      <c r="B23" s="1300">
        <v>40360</v>
      </c>
      <c r="C23" s="1022">
        <v>497.25470000000001</v>
      </c>
      <c r="D23" s="1022">
        <v>0</v>
      </c>
      <c r="E23" s="1022">
        <v>316.75470000000001</v>
      </c>
      <c r="F23" s="1022">
        <v>963.73505372534999</v>
      </c>
      <c r="G23" s="1022">
        <v>246.358464</v>
      </c>
      <c r="H23" s="1242">
        <v>1.3093070516624063E-2</v>
      </c>
      <c r="I23" s="1243"/>
      <c r="J23" s="1244"/>
      <c r="K23" s="1245"/>
      <c r="L23" s="1195"/>
      <c r="M23" s="1195"/>
      <c r="N23" s="1195"/>
      <c r="O23" s="1195"/>
    </row>
    <row r="24" spans="2:15">
      <c r="B24" s="1300">
        <v>40391</v>
      </c>
      <c r="C24" s="1022">
        <v>647.35469999999998</v>
      </c>
      <c r="D24" s="1022">
        <v>0</v>
      </c>
      <c r="E24" s="1022">
        <v>466.85469999999998</v>
      </c>
      <c r="F24" s="1022">
        <v>971.80389333360006</v>
      </c>
      <c r="G24" s="1022">
        <v>359.60087600000003</v>
      </c>
      <c r="H24" s="1242">
        <v>1.3447444775000211E-2</v>
      </c>
      <c r="I24" s="1243"/>
      <c r="J24" s="1244"/>
      <c r="K24" s="1245"/>
      <c r="L24" s="1195"/>
      <c r="M24" s="1195"/>
      <c r="N24" s="1195"/>
      <c r="O24" s="1195"/>
    </row>
    <row r="25" spans="2:15">
      <c r="B25" s="1300">
        <v>40422</v>
      </c>
      <c r="C25" s="1022">
        <v>731.11726009711003</v>
      </c>
      <c r="D25" s="1022">
        <v>63.65</v>
      </c>
      <c r="E25" s="1022">
        <v>447.52125000000001</v>
      </c>
      <c r="F25" s="1022">
        <v>1014.3783592196</v>
      </c>
      <c r="G25" s="1022">
        <v>192.58543900000001</v>
      </c>
      <c r="H25" s="1242">
        <v>1.3045331937977101E-2</v>
      </c>
      <c r="I25" s="1243"/>
      <c r="J25" s="1244"/>
      <c r="K25" s="1245"/>
      <c r="L25" s="1195"/>
      <c r="M25" s="1195"/>
      <c r="O25" s="1195"/>
    </row>
    <row r="26" spans="2:15">
      <c r="I26" s="1243"/>
      <c r="J26" s="1244"/>
      <c r="K26" s="1245"/>
      <c r="M26" s="1195"/>
    </row>
    <row r="27" spans="2:15">
      <c r="B27" s="1185" t="s">
        <v>1518</v>
      </c>
    </row>
    <row r="48" spans="2:2">
      <c r="B48" s="1184" t="s">
        <v>499</v>
      </c>
    </row>
    <row r="50" spans="2:3">
      <c r="B50" s="930" t="s">
        <v>1270</v>
      </c>
      <c r="C50" s="838"/>
    </row>
  </sheetData>
  <phoneticPr fontId="38" type="noConversion"/>
  <hyperlinks>
    <hyperlink ref="B50" location="Contents!B174" display="to contents"/>
  </hyperlinks>
  <pageMargins left="0.75" right="0.75" top="1" bottom="1" header="0.5" footer="0.5"/>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31"/>
  <sheetViews>
    <sheetView topLeftCell="A4" workbookViewId="0">
      <selection activeCell="H30" sqref="H30:I32"/>
    </sheetView>
  </sheetViews>
  <sheetFormatPr defaultColWidth="16.140625" defaultRowHeight="12.75"/>
  <cols>
    <col min="1" max="1" width="9.140625" style="1186" customWidth="1"/>
    <col min="2" max="2" width="25.140625" style="1186" customWidth="1"/>
    <col min="3" max="16384" width="16.140625" style="1186"/>
  </cols>
  <sheetData>
    <row r="2" spans="1:51">
      <c r="A2" s="1186" t="s">
        <v>326</v>
      </c>
      <c r="B2" s="1185" t="s">
        <v>669</v>
      </c>
    </row>
    <row r="3" spans="1:51" s="1185" customFormat="1">
      <c r="B3" s="1198"/>
      <c r="C3" s="1199">
        <v>39818</v>
      </c>
      <c r="D3" s="1199">
        <v>39832</v>
      </c>
      <c r="E3" s="1199">
        <v>39846</v>
      </c>
      <c r="F3" s="1199">
        <v>39860</v>
      </c>
      <c r="G3" s="1199">
        <v>39874</v>
      </c>
      <c r="H3" s="1199">
        <v>39888</v>
      </c>
      <c r="I3" s="1199">
        <v>39902</v>
      </c>
      <c r="J3" s="1199">
        <v>39916</v>
      </c>
      <c r="K3" s="1199">
        <v>39930</v>
      </c>
      <c r="L3" s="1199">
        <v>39944</v>
      </c>
      <c r="M3" s="1199">
        <v>39958</v>
      </c>
      <c r="N3" s="1199">
        <v>39972</v>
      </c>
      <c r="O3" s="1199">
        <v>39986</v>
      </c>
      <c r="P3" s="1199">
        <v>40000</v>
      </c>
      <c r="Q3" s="1199">
        <v>40014</v>
      </c>
      <c r="R3" s="1199">
        <v>40028</v>
      </c>
      <c r="S3" s="1199">
        <v>40042</v>
      </c>
      <c r="T3" s="1199">
        <v>40056</v>
      </c>
      <c r="U3" s="1199">
        <v>40070</v>
      </c>
      <c r="V3" s="1199">
        <v>40084</v>
      </c>
      <c r="W3" s="1199">
        <v>40098</v>
      </c>
      <c r="X3" s="1199">
        <v>40112</v>
      </c>
      <c r="Y3" s="1199">
        <v>40126</v>
      </c>
      <c r="Z3" s="1200">
        <v>40140</v>
      </c>
      <c r="AA3" s="1200">
        <v>40154</v>
      </c>
      <c r="AB3" s="1200">
        <v>40168</v>
      </c>
      <c r="AC3" s="1200">
        <v>40182</v>
      </c>
      <c r="AD3" s="1200">
        <v>40196</v>
      </c>
      <c r="AE3" s="1200">
        <v>40210</v>
      </c>
      <c r="AF3" s="1200">
        <v>40224</v>
      </c>
      <c r="AG3" s="1200">
        <v>40238</v>
      </c>
      <c r="AH3" s="1200">
        <v>40252</v>
      </c>
      <c r="AI3" s="1200">
        <v>40266</v>
      </c>
      <c r="AJ3" s="1200">
        <v>40280</v>
      </c>
      <c r="AK3" s="1200">
        <v>40294</v>
      </c>
      <c r="AL3" s="1200">
        <v>40308</v>
      </c>
      <c r="AM3" s="1200">
        <v>40322</v>
      </c>
      <c r="AN3" s="1200">
        <v>40336</v>
      </c>
      <c r="AO3" s="1200">
        <v>40350</v>
      </c>
      <c r="AP3" s="1200">
        <v>40364</v>
      </c>
      <c r="AQ3" s="1200">
        <v>40378</v>
      </c>
      <c r="AR3" s="1200">
        <v>40392</v>
      </c>
      <c r="AS3" s="1200">
        <v>40406</v>
      </c>
      <c r="AT3" s="1200">
        <v>40420</v>
      </c>
      <c r="AU3" s="1200">
        <v>40434</v>
      </c>
      <c r="AV3" s="1200">
        <v>40448</v>
      </c>
      <c r="AW3" s="1200">
        <v>40462</v>
      </c>
      <c r="AX3" s="1200">
        <v>40476</v>
      </c>
    </row>
    <row r="4" spans="1:51">
      <c r="B4" s="1204" t="s">
        <v>259</v>
      </c>
      <c r="C4" s="1201">
        <v>487.27695564285705</v>
      </c>
      <c r="D4" s="1201">
        <v>489.95953764285724</v>
      </c>
      <c r="E4" s="1201">
        <v>559.08615600000007</v>
      </c>
      <c r="F4" s="1201">
        <v>937.11761671428553</v>
      </c>
      <c r="G4" s="1201">
        <v>1013.9486554999999</v>
      </c>
      <c r="H4" s="1201">
        <v>914.91126571428583</v>
      </c>
      <c r="I4" s="1201">
        <v>987.85230778571417</v>
      </c>
      <c r="J4" s="1201">
        <v>804.8858365000001</v>
      </c>
      <c r="K4" s="1201">
        <v>899.50994471428601</v>
      </c>
      <c r="L4" s="1201">
        <v>757.00090607142863</v>
      </c>
      <c r="M4" s="1201">
        <v>779.90263342857145</v>
      </c>
      <c r="N4" s="1201">
        <v>798.14206735714276</v>
      </c>
      <c r="O4" s="1201">
        <v>709.57235921428571</v>
      </c>
      <c r="P4" s="1201">
        <v>689.78602657142858</v>
      </c>
      <c r="Q4" s="1201">
        <v>661.66815007142873</v>
      </c>
      <c r="R4" s="1201">
        <v>682.72618571428563</v>
      </c>
      <c r="S4" s="1201">
        <v>783.1207125714285</v>
      </c>
      <c r="T4" s="1201">
        <v>826.30508864285707</v>
      </c>
      <c r="U4" s="1201">
        <v>844.39222921428563</v>
      </c>
      <c r="V4" s="1201">
        <v>856.7309690714286</v>
      </c>
      <c r="W4" s="1201">
        <v>897.2914517142857</v>
      </c>
      <c r="X4" s="1201">
        <v>891.64191857142862</v>
      </c>
      <c r="Y4" s="1201">
        <v>881.00114678571424</v>
      </c>
      <c r="Z4" s="1202">
        <v>910.05356778571434</v>
      </c>
      <c r="AA4" s="1202">
        <v>818.3684052857144</v>
      </c>
      <c r="AB4" s="1202">
        <v>641.72161100000005</v>
      </c>
      <c r="AC4" s="1202">
        <v>673.22481228571428</v>
      </c>
      <c r="AD4" s="1202">
        <v>691.28974078571412</v>
      </c>
      <c r="AE4" s="1202">
        <v>708.34246471428582</v>
      </c>
      <c r="AF4" s="1202">
        <v>716.8192704999999</v>
      </c>
      <c r="AG4" s="1202">
        <v>695.68613085714276</v>
      </c>
      <c r="AH4" s="1202">
        <v>685.75548421428584</v>
      </c>
      <c r="AI4" s="1202">
        <v>639.70208549999984</v>
      </c>
      <c r="AJ4" s="1202">
        <v>747.85798914285726</v>
      </c>
      <c r="AK4" s="1202">
        <v>695.83267507142864</v>
      </c>
      <c r="AL4" s="1202">
        <v>688.14561449999997</v>
      </c>
      <c r="AM4" s="1202">
        <v>683.99857135714296</v>
      </c>
      <c r="AN4" s="1202">
        <v>691.59848321428569</v>
      </c>
      <c r="AO4" s="1202">
        <v>675.03767135714293</v>
      </c>
      <c r="AP4" s="1202">
        <v>794.6517837142859</v>
      </c>
      <c r="AQ4" s="1202">
        <v>741.54791507142852</v>
      </c>
      <c r="AR4" s="1202">
        <v>645.8270527857145</v>
      </c>
      <c r="AS4" s="1202">
        <v>605.65748028571431</v>
      </c>
      <c r="AT4" s="1202">
        <v>593.24289414285715</v>
      </c>
      <c r="AU4" s="1202">
        <v>628.87220000000002</v>
      </c>
      <c r="AV4" s="1202">
        <v>658.10246364285717</v>
      </c>
      <c r="AW4" s="1202">
        <v>700.00601521428587</v>
      </c>
      <c r="AX4" s="1202">
        <v>621.94914842857145</v>
      </c>
    </row>
    <row r="5" spans="1:51" ht="25.5">
      <c r="B5" s="1204" t="s">
        <v>260</v>
      </c>
      <c r="C5" s="1201">
        <v>235.82856797285714</v>
      </c>
      <c r="D5" s="1201">
        <v>234.678097165</v>
      </c>
      <c r="E5" s="1201">
        <v>232.75327806785711</v>
      </c>
      <c r="F5" s="1201">
        <v>249.18289427071426</v>
      </c>
      <c r="G5" s="1201">
        <v>270.02276554571426</v>
      </c>
      <c r="H5" s="1201">
        <v>246.35968319071426</v>
      </c>
      <c r="I5" s="1201">
        <v>227.61459442142854</v>
      </c>
      <c r="J5" s="1201">
        <v>230.25330561428578</v>
      </c>
      <c r="K5" s="1201">
        <v>225.60640184142858</v>
      </c>
      <c r="L5" s="1201">
        <v>222.53936860107137</v>
      </c>
      <c r="M5" s="1201">
        <v>220.01414337428571</v>
      </c>
      <c r="N5" s="1201">
        <v>219.46413778928567</v>
      </c>
      <c r="O5" s="1201">
        <v>218.53454009892855</v>
      </c>
      <c r="P5" s="1201">
        <v>218.30956391535713</v>
      </c>
      <c r="Q5" s="1201">
        <v>220.27720369035717</v>
      </c>
      <c r="R5" s="1201">
        <v>220.52508838571433</v>
      </c>
      <c r="S5" s="1201">
        <v>223.55482742571434</v>
      </c>
      <c r="T5" s="1201">
        <v>225.65265672142857</v>
      </c>
      <c r="U5" s="1201">
        <v>225.21400762785714</v>
      </c>
      <c r="V5" s="1201">
        <v>226.60075080285711</v>
      </c>
      <c r="W5" s="1201">
        <v>226.98379076607142</v>
      </c>
      <c r="X5" s="1201">
        <v>226.29619798857144</v>
      </c>
      <c r="Y5" s="1201">
        <v>224.44632086535719</v>
      </c>
      <c r="Z5" s="1202">
        <v>222.83092498607144</v>
      </c>
      <c r="AA5" s="1202">
        <v>132.18738175464287</v>
      </c>
      <c r="AB5" s="1202">
        <v>128.31427366142856</v>
      </c>
      <c r="AC5" s="1202">
        <v>127.69252278107139</v>
      </c>
      <c r="AD5" s="1202">
        <v>127.11610177357143</v>
      </c>
      <c r="AE5" s="1202">
        <v>127.94747953928569</v>
      </c>
      <c r="AF5" s="1202">
        <v>128.76915780607141</v>
      </c>
      <c r="AG5" s="1202">
        <v>129.94351268499997</v>
      </c>
      <c r="AH5" s="1202">
        <v>129.25772829714288</v>
      </c>
      <c r="AI5" s="1202">
        <v>130.17531803321427</v>
      </c>
      <c r="AJ5" s="1202">
        <v>132.38518486892858</v>
      </c>
      <c r="AK5" s="1202">
        <v>132.10740731178569</v>
      </c>
      <c r="AL5" s="1202">
        <v>132.74882838107143</v>
      </c>
      <c r="AM5" s="1202">
        <v>139.81124107928571</v>
      </c>
      <c r="AN5" s="1202">
        <v>138.32010516714288</v>
      </c>
      <c r="AO5" s="1202">
        <v>139.01843654785716</v>
      </c>
      <c r="AP5" s="1202">
        <v>140.23730254535712</v>
      </c>
      <c r="AQ5" s="1202">
        <v>141.25519597928567</v>
      </c>
      <c r="AR5" s="1202">
        <v>140.5259598575</v>
      </c>
      <c r="AS5" s="1202">
        <v>141.44810697142859</v>
      </c>
      <c r="AT5" s="1202">
        <v>141.75829227678571</v>
      </c>
      <c r="AU5" s="1202">
        <v>139.68259572964288</v>
      </c>
      <c r="AV5" s="1202">
        <v>148.87693561821428</v>
      </c>
      <c r="AW5" s="1202">
        <v>163.18488613535717</v>
      </c>
      <c r="AX5" s="1202">
        <v>164.11052907357143</v>
      </c>
    </row>
    <row r="6" spans="1:51" ht="38.25">
      <c r="B6" s="1204" t="s">
        <v>261</v>
      </c>
      <c r="C6" s="1201">
        <v>251.44838766999993</v>
      </c>
      <c r="D6" s="1201">
        <v>255.28144047785727</v>
      </c>
      <c r="E6" s="1201">
        <v>326.33287793214299</v>
      </c>
      <c r="F6" s="1201">
        <v>687.93472244357122</v>
      </c>
      <c r="G6" s="1201">
        <v>743.92588995428559</v>
      </c>
      <c r="H6" s="1201">
        <v>668.5515825235716</v>
      </c>
      <c r="I6" s="1201">
        <v>760.23771336428558</v>
      </c>
      <c r="J6" s="1201">
        <v>574.63253088571435</v>
      </c>
      <c r="K6" s="1201">
        <v>673.90354287285732</v>
      </c>
      <c r="L6" s="1201">
        <v>534.46153747035726</v>
      </c>
      <c r="M6" s="1201">
        <v>559.88849005428574</v>
      </c>
      <c r="N6" s="1201">
        <v>578.67792956785718</v>
      </c>
      <c r="O6" s="1201">
        <v>491.03781911535714</v>
      </c>
      <c r="P6" s="1201">
        <v>471.47646265607142</v>
      </c>
      <c r="Q6" s="1201">
        <v>441.39094638107156</v>
      </c>
      <c r="R6" s="1201">
        <v>462.20109732857134</v>
      </c>
      <c r="S6" s="1201">
        <v>559.56588514571422</v>
      </c>
      <c r="T6" s="1201">
        <v>600.65243192142839</v>
      </c>
      <c r="U6" s="1201">
        <v>619.17822158642844</v>
      </c>
      <c r="V6" s="1201">
        <v>630.13021826857164</v>
      </c>
      <c r="W6" s="1201">
        <v>670.30766094821433</v>
      </c>
      <c r="X6" s="1201">
        <v>665.34572058285721</v>
      </c>
      <c r="Y6" s="1201">
        <v>656.55482592035708</v>
      </c>
      <c r="Z6" s="1202">
        <v>687.22264279964293</v>
      </c>
      <c r="AA6" s="1202">
        <v>686.18102353107156</v>
      </c>
      <c r="AB6" s="1202">
        <v>513.40733733857155</v>
      </c>
      <c r="AC6" s="1202">
        <v>545.5322895046429</v>
      </c>
      <c r="AD6" s="1202">
        <v>564.17363901214264</v>
      </c>
      <c r="AE6" s="1202">
        <v>580.3949851750001</v>
      </c>
      <c r="AF6" s="1202">
        <v>588.05011269392844</v>
      </c>
      <c r="AG6" s="1202">
        <v>565.74261817214278</v>
      </c>
      <c r="AH6" s="1202">
        <v>556.49775591714297</v>
      </c>
      <c r="AI6" s="1202">
        <v>509.5267674667856</v>
      </c>
      <c r="AJ6" s="1202">
        <v>615.47280427392866</v>
      </c>
      <c r="AK6" s="1202">
        <v>563.72526775964297</v>
      </c>
      <c r="AL6" s="1202">
        <v>555.3967861189285</v>
      </c>
      <c r="AM6" s="1202">
        <v>544.1873302778572</v>
      </c>
      <c r="AN6" s="1202">
        <v>553.27837804714284</v>
      </c>
      <c r="AO6" s="1202">
        <v>536.01923480928576</v>
      </c>
      <c r="AP6" s="1202">
        <v>654.41448116892877</v>
      </c>
      <c r="AQ6" s="1202">
        <v>600.29271909214287</v>
      </c>
      <c r="AR6" s="1202">
        <v>505.30109292821453</v>
      </c>
      <c r="AS6" s="1202">
        <v>464.2093733142857</v>
      </c>
      <c r="AT6" s="1202">
        <v>451.48460186607144</v>
      </c>
      <c r="AU6" s="1202">
        <v>489.18960427035711</v>
      </c>
      <c r="AV6" s="1202">
        <v>509.22552802464293</v>
      </c>
      <c r="AW6" s="1202">
        <v>536.82112907892872</v>
      </c>
      <c r="AX6" s="1202">
        <v>457.83861935499999</v>
      </c>
    </row>
    <row r="7" spans="1:51" ht="25.5">
      <c r="B7" s="1204" t="s">
        <v>262</v>
      </c>
      <c r="C7" s="1203">
        <f t="shared" ref="C7:H7" si="0">C4/C5</f>
        <v>2.0662337893640625</v>
      </c>
      <c r="D7" s="1203">
        <f t="shared" si="0"/>
        <v>2.0877940615752104</v>
      </c>
      <c r="E7" s="1203">
        <f t="shared" si="0"/>
        <v>2.402054916867824</v>
      </c>
      <c r="F7" s="1203">
        <f t="shared" si="0"/>
        <v>3.7607622283100763</v>
      </c>
      <c r="G7" s="1203">
        <f t="shared" si="0"/>
        <v>3.7550487769089251</v>
      </c>
      <c r="H7" s="1203">
        <f t="shared" si="0"/>
        <v>3.7137215548618245</v>
      </c>
      <c r="I7" s="1203">
        <f t="shared" ref="I7:AN7" si="1">I4/I5</f>
        <v>4.340021826354004</v>
      </c>
      <c r="J7" s="1203">
        <f t="shared" si="1"/>
        <v>3.4956537729292081</v>
      </c>
      <c r="K7" s="1203">
        <f t="shared" si="1"/>
        <v>3.9870763301589394</v>
      </c>
      <c r="L7" s="1203">
        <f t="shared" si="1"/>
        <v>3.4016493837925994</v>
      </c>
      <c r="M7" s="1203">
        <f t="shared" si="1"/>
        <v>3.544784082820573</v>
      </c>
      <c r="N7" s="1203">
        <f t="shared" si="1"/>
        <v>3.6367767207755088</v>
      </c>
      <c r="O7" s="1203">
        <f t="shared" si="1"/>
        <v>3.2469574781774493</v>
      </c>
      <c r="P7" s="1203">
        <f t="shared" si="1"/>
        <v>3.1596692980380467</v>
      </c>
      <c r="Q7" s="1203">
        <f t="shared" si="1"/>
        <v>3.0037976648801714</v>
      </c>
      <c r="R7" s="1203">
        <f t="shared" si="1"/>
        <v>3.0959116294294287</v>
      </c>
      <c r="S7" s="1203">
        <f t="shared" si="1"/>
        <v>3.5030364657710371</v>
      </c>
      <c r="T7" s="1203">
        <f t="shared" si="1"/>
        <v>3.6618451590532013</v>
      </c>
      <c r="U7" s="1203">
        <f t="shared" si="1"/>
        <v>3.749288235257358</v>
      </c>
      <c r="V7" s="1203">
        <f t="shared" si="1"/>
        <v>3.7807949269187793</v>
      </c>
      <c r="W7" s="1203">
        <f t="shared" si="1"/>
        <v>3.9531080553634363</v>
      </c>
      <c r="X7" s="1203">
        <f t="shared" si="1"/>
        <v>3.9401542160087857</v>
      </c>
      <c r="Y7" s="1203">
        <f t="shared" si="1"/>
        <v>3.92521981821309</v>
      </c>
      <c r="Z7" s="1203">
        <f t="shared" si="1"/>
        <v>4.0840541672687456</v>
      </c>
      <c r="AA7" s="1203">
        <f t="shared" si="1"/>
        <v>6.1909721973668681</v>
      </c>
      <c r="AB7" s="1203">
        <f t="shared" si="1"/>
        <v>5.0011708961799037</v>
      </c>
      <c r="AC7" s="1203">
        <f t="shared" si="1"/>
        <v>5.2722336251430875</v>
      </c>
      <c r="AD7" s="1203">
        <f t="shared" si="1"/>
        <v>5.4382547225770841</v>
      </c>
      <c r="AE7" s="1203">
        <f t="shared" si="1"/>
        <v>5.5361970963780687</v>
      </c>
      <c r="AF7" s="1203">
        <f t="shared" si="1"/>
        <v>5.5666999979882004</v>
      </c>
      <c r="AG7" s="1203">
        <f t="shared" si="1"/>
        <v>5.3537580790475987</v>
      </c>
      <c r="AH7" s="1203">
        <f t="shared" si="1"/>
        <v>5.3053344913956986</v>
      </c>
      <c r="AI7" s="1203">
        <f t="shared" si="1"/>
        <v>4.9141580382909433</v>
      </c>
      <c r="AJ7" s="1203">
        <f t="shared" si="1"/>
        <v>5.64910635493914</v>
      </c>
      <c r="AK7" s="1203">
        <f t="shared" si="1"/>
        <v>5.2671738037307723</v>
      </c>
      <c r="AL7" s="1203">
        <f t="shared" si="1"/>
        <v>5.1838168584403279</v>
      </c>
      <c r="AM7" s="1203">
        <f t="shared" si="1"/>
        <v>4.8923002619600053</v>
      </c>
      <c r="AN7" s="1203">
        <f t="shared" si="1"/>
        <v>4.9999852326498289</v>
      </c>
      <c r="AO7" s="1203">
        <f t="shared" ref="AO7:AX7" si="2">AO4/AO5</f>
        <v>4.8557420736404335</v>
      </c>
      <c r="AP7" s="1203">
        <f t="shared" si="2"/>
        <v>5.6664793838092447</v>
      </c>
      <c r="AQ7" s="1203">
        <f t="shared" si="2"/>
        <v>5.2497036298768975</v>
      </c>
      <c r="AR7" s="1203">
        <f t="shared" si="2"/>
        <v>4.5957846752344818</v>
      </c>
      <c r="AS7" s="1203">
        <f t="shared" si="2"/>
        <v>4.2818351779571886</v>
      </c>
      <c r="AT7" s="1203">
        <f t="shared" si="2"/>
        <v>4.1848902425019299</v>
      </c>
      <c r="AU7" s="1203">
        <f t="shared" si="2"/>
        <v>4.5021514435283603</v>
      </c>
      <c r="AV7" s="1203">
        <f t="shared" si="2"/>
        <v>4.4204460611045917</v>
      </c>
      <c r="AW7" s="1203">
        <f t="shared" si="2"/>
        <v>4.2896498063776018</v>
      </c>
      <c r="AX7" s="1203">
        <f t="shared" si="2"/>
        <v>3.789818678542856</v>
      </c>
    </row>
    <row r="9" spans="1:51">
      <c r="C9" s="1187"/>
      <c r="AY9" s="1187"/>
    </row>
    <row r="10" spans="1:51">
      <c r="A10" s="1183"/>
      <c r="B10" s="1185" t="s">
        <v>669</v>
      </c>
    </row>
    <row r="29" spans="2:2">
      <c r="B29" s="1184" t="s">
        <v>499</v>
      </c>
    </row>
    <row r="31" spans="2:2">
      <c r="B31" s="930" t="s">
        <v>1270</v>
      </c>
    </row>
  </sheetData>
  <phoneticPr fontId="38" type="noConversion"/>
  <hyperlinks>
    <hyperlink ref="B31" location="Contents!B175" display="to contents"/>
  </hyperlinks>
  <pageMargins left="0.75" right="0.75" top="1" bottom="1" header="0.5" footer="0.5"/>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topLeftCell="A16" workbookViewId="0">
      <selection activeCell="B41" sqref="B41"/>
    </sheetView>
  </sheetViews>
  <sheetFormatPr defaultRowHeight="12.75"/>
  <cols>
    <col min="1" max="1" width="9.140625" style="1188"/>
    <col min="2" max="2" width="40.85546875" style="1188" customWidth="1"/>
    <col min="3" max="3" width="17.7109375" style="1188" bestFit="1" customWidth="1"/>
    <col min="4" max="4" width="17.5703125" style="1188" bestFit="1" customWidth="1"/>
    <col min="5" max="5" width="16.85546875" style="1188" bestFit="1" customWidth="1"/>
    <col min="6" max="6" width="15.42578125" style="1188" bestFit="1" customWidth="1"/>
    <col min="7" max="7" width="14.5703125" style="1188" bestFit="1" customWidth="1"/>
    <col min="8" max="8" width="13.28515625" style="1188" customWidth="1"/>
    <col min="9" max="9" width="13.42578125" style="1188" customWidth="1"/>
    <col min="10" max="10" width="14.42578125" style="1188" customWidth="1"/>
    <col min="11" max="11" width="13.140625" style="1188" customWidth="1"/>
    <col min="12" max="12" width="13.5703125" style="1188" customWidth="1"/>
    <col min="13" max="16384" width="9.140625" style="1188"/>
  </cols>
  <sheetData>
    <row r="2" spans="1:6">
      <c r="A2" s="1188" t="s">
        <v>326</v>
      </c>
      <c r="B2" s="226" t="s">
        <v>418</v>
      </c>
    </row>
    <row r="3" spans="1:6">
      <c r="B3" s="1205"/>
      <c r="C3" s="1206" t="s">
        <v>1356</v>
      </c>
      <c r="D3" s="1206" t="s">
        <v>845</v>
      </c>
      <c r="E3" s="1206" t="s">
        <v>846</v>
      </c>
      <c r="F3" s="1206" t="s">
        <v>787</v>
      </c>
    </row>
    <row r="4" spans="1:6">
      <c r="B4" s="1207" t="s">
        <v>883</v>
      </c>
      <c r="C4" s="1210">
        <v>308.094527427</v>
      </c>
      <c r="D4" s="1210">
        <v>449.43781042699999</v>
      </c>
      <c r="E4" s="1210">
        <v>449.43781042699999</v>
      </c>
      <c r="F4" s="1210">
        <v>449.43781042699999</v>
      </c>
    </row>
    <row r="5" spans="1:6" ht="38.25">
      <c r="B5" s="1208" t="s">
        <v>1357</v>
      </c>
      <c r="C5" s="1211">
        <v>367.35299037200002</v>
      </c>
      <c r="D5" s="1211">
        <v>367.62709239200001</v>
      </c>
      <c r="E5" s="1211">
        <v>307.62709239200001</v>
      </c>
      <c r="F5" s="1211">
        <v>314.27496418599998</v>
      </c>
    </row>
    <row r="6" spans="1:6" ht="25.5">
      <c r="B6" s="1208" t="s">
        <v>1358</v>
      </c>
      <c r="C6" s="1211">
        <v>272.51661024999999</v>
      </c>
      <c r="D6" s="1211">
        <v>262.49988340446004</v>
      </c>
      <c r="E6" s="1211">
        <v>257.34350952674998</v>
      </c>
      <c r="F6" s="1211">
        <v>228.87785030910999</v>
      </c>
    </row>
    <row r="7" spans="1:6">
      <c r="B7" s="1208" t="s">
        <v>419</v>
      </c>
      <c r="C7" s="1211">
        <f>SUM(C4:C6)</f>
        <v>947.96412804900001</v>
      </c>
      <c r="D7" s="1211">
        <f>SUM(D4:D6)</f>
        <v>1079.56478622346</v>
      </c>
      <c r="E7" s="1211">
        <f>SUM(E4:E6)</f>
        <v>1014.4084123457501</v>
      </c>
      <c r="F7" s="1211">
        <f>SUM(F4:F6)</f>
        <v>992.59062492211001</v>
      </c>
    </row>
    <row r="8" spans="1:6" ht="25.5">
      <c r="B8" s="1208" t="s">
        <v>1184</v>
      </c>
      <c r="C8" s="1211">
        <v>10581.603982000001</v>
      </c>
      <c r="D8" s="1211">
        <v>10769.311342000001</v>
      </c>
      <c r="E8" s="1211">
        <v>10895.200402</v>
      </c>
      <c r="F8" s="1211">
        <v>10870.094822999999</v>
      </c>
    </row>
    <row r="9" spans="1:6">
      <c r="A9" s="1192"/>
      <c r="B9" s="1208" t="s">
        <v>1359</v>
      </c>
      <c r="C9" s="1211">
        <v>11557.320086</v>
      </c>
      <c r="D9" s="1211">
        <v>11945.739787</v>
      </c>
      <c r="E9" s="1211">
        <v>11962.266718999999</v>
      </c>
      <c r="F9" s="1211">
        <v>11927.122729000001</v>
      </c>
    </row>
    <row r="10" spans="1:6">
      <c r="B10" s="1208" t="s">
        <v>1360</v>
      </c>
      <c r="C10" s="1211">
        <v>9638.8512310000006</v>
      </c>
      <c r="D10" s="1211">
        <v>9471.8617959999992</v>
      </c>
      <c r="E10" s="1211">
        <v>9124.3830940000007</v>
      </c>
      <c r="F10" s="1211">
        <v>9258.8807930000003</v>
      </c>
    </row>
    <row r="11" spans="1:6" ht="38.25">
      <c r="B11" s="1208" t="s">
        <v>1361</v>
      </c>
      <c r="C11" s="1209">
        <f>C7/C8</f>
        <v>8.9586052328318927E-2</v>
      </c>
      <c r="D11" s="1209">
        <f>D7/D8</f>
        <v>0.10024455157250295</v>
      </c>
      <c r="E11" s="1209">
        <f>E7/E8</f>
        <v>9.3105989327147948E-2</v>
      </c>
      <c r="F11" s="1209">
        <f>F7/F8</f>
        <v>9.1313888340871743E-2</v>
      </c>
    </row>
    <row r="12" spans="1:6" ht="25.5">
      <c r="B12" s="1208" t="s">
        <v>1185</v>
      </c>
      <c r="C12" s="1209">
        <f>C7/C9</f>
        <v>8.2022832369012574E-2</v>
      </c>
      <c r="D12" s="1209">
        <f>D7/D9</f>
        <v>9.0372367511160817E-2</v>
      </c>
      <c r="E12" s="1209">
        <f>E7/E9</f>
        <v>8.4800685035264861E-2</v>
      </c>
      <c r="F12" s="1209">
        <f>F7/F9</f>
        <v>8.322129716236526E-2</v>
      </c>
    </row>
    <row r="13" spans="1:6">
      <c r="B13" s="1189"/>
    </row>
    <row r="14" spans="1:6" ht="12.75" customHeight="1">
      <c r="B14" s="1189"/>
    </row>
    <row r="15" spans="1:6">
      <c r="B15" s="226" t="s">
        <v>418</v>
      </c>
      <c r="E15" s="1190"/>
      <c r="F15" s="1190"/>
    </row>
    <row r="16" spans="1:6">
      <c r="B16" s="1189"/>
    </row>
    <row r="17" spans="2:6">
      <c r="B17" s="1189"/>
      <c r="C17" s="793"/>
      <c r="D17" s="793"/>
      <c r="E17" s="793"/>
      <c r="F17" s="793"/>
    </row>
    <row r="18" spans="2:6">
      <c r="B18" s="1189"/>
    </row>
    <row r="20" spans="2:6" ht="12.75" customHeight="1"/>
    <row r="26" spans="2:6" ht="12.75" customHeight="1"/>
    <row r="39" spans="2:5" ht="37.5" customHeight="1">
      <c r="B39" s="1399" t="s">
        <v>1191</v>
      </c>
      <c r="C39" s="1399"/>
      <c r="D39" s="1399"/>
      <c r="E39" s="1399"/>
    </row>
    <row r="40" spans="2:5">
      <c r="B40" s="230" t="s">
        <v>1082</v>
      </c>
    </row>
    <row r="42" spans="2:5">
      <c r="B42" s="930" t="s">
        <v>1270</v>
      </c>
    </row>
  </sheetData>
  <mergeCells count="1">
    <mergeCell ref="B39:E39"/>
  </mergeCells>
  <phoneticPr fontId="38" type="noConversion"/>
  <hyperlinks>
    <hyperlink ref="B42" location="Contents!B178" display="to contents"/>
  </hyperlinks>
  <pageMargins left="0.75" right="0.75" top="1" bottom="1" header="0.5" footer="0.5"/>
  <pageSetup paperSize="9" orientation="portrait" verticalDpi="0" r:id="rId1"/>
  <headerFooter alignWithMargins="0"/>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9"/>
  <sheetViews>
    <sheetView topLeftCell="A25" workbookViewId="0">
      <selection activeCell="B49" sqref="B49"/>
    </sheetView>
  </sheetViews>
  <sheetFormatPr defaultRowHeight="12.75"/>
  <cols>
    <col min="1" max="1" width="9.140625" style="1188"/>
    <col min="2" max="2" width="40.85546875" style="1188" customWidth="1"/>
    <col min="3" max="3" width="14.85546875" style="1188" customWidth="1"/>
    <col min="4" max="4" width="14.5703125" style="1188" customWidth="1"/>
    <col min="5" max="5" width="15.140625" style="1188" customWidth="1"/>
    <col min="6" max="6" width="11.85546875" style="1188" customWidth="1"/>
    <col min="7" max="7" width="14.42578125" style="1188" bestFit="1" customWidth="1"/>
    <col min="8" max="8" width="17" style="1188" bestFit="1" customWidth="1"/>
    <col min="9" max="10" width="16.7109375" style="1188" bestFit="1" customWidth="1"/>
    <col min="11" max="11" width="13.28515625" style="1188" customWidth="1"/>
    <col min="12" max="12" width="13.42578125" style="1188" customWidth="1"/>
    <col min="13" max="13" width="14.42578125" style="1188" customWidth="1"/>
    <col min="14" max="14" width="13.140625" style="1188" customWidth="1"/>
    <col min="15" max="15" width="13.5703125" style="1188" customWidth="1"/>
    <col min="16" max="16384" width="9.140625" style="1188"/>
  </cols>
  <sheetData>
    <row r="2" spans="1:21">
      <c r="A2" s="1188" t="s">
        <v>326</v>
      </c>
      <c r="B2" s="226" t="s">
        <v>1186</v>
      </c>
    </row>
    <row r="3" spans="1:21" s="1229" customFormat="1" ht="25.5">
      <c r="B3" s="1227"/>
      <c r="C3" s="1227" t="s">
        <v>868</v>
      </c>
      <c r="D3" s="1227" t="s">
        <v>869</v>
      </c>
      <c r="E3" s="1227" t="s">
        <v>870</v>
      </c>
      <c r="F3" s="1227" t="s">
        <v>871</v>
      </c>
      <c r="G3" s="1227" t="s">
        <v>872</v>
      </c>
      <c r="H3" s="1227" t="s">
        <v>873</v>
      </c>
      <c r="I3" s="1227" t="s">
        <v>874</v>
      </c>
      <c r="J3" s="1227" t="s">
        <v>875</v>
      </c>
      <c r="K3" s="1227" t="s">
        <v>876</v>
      </c>
      <c r="L3" s="1227" t="s">
        <v>877</v>
      </c>
      <c r="M3" s="1227" t="s">
        <v>878</v>
      </c>
      <c r="N3" s="1227" t="s">
        <v>879</v>
      </c>
      <c r="O3" s="1227" t="s">
        <v>880</v>
      </c>
      <c r="P3" s="1227" t="s">
        <v>881</v>
      </c>
      <c r="Q3" s="1227" t="s">
        <v>882</v>
      </c>
    </row>
    <row r="4" spans="1:21" s="1229" customFormat="1">
      <c r="B4" s="1207" t="s">
        <v>883</v>
      </c>
      <c r="C4" s="1232">
        <v>141.343283001</v>
      </c>
      <c r="D4" s="1232">
        <v>0</v>
      </c>
      <c r="E4" s="1232">
        <v>0</v>
      </c>
      <c r="F4" s="1232">
        <v>0</v>
      </c>
      <c r="G4" s="1232">
        <v>212.094527543</v>
      </c>
      <c r="H4" s="1232">
        <v>0</v>
      </c>
      <c r="I4" s="1232">
        <v>35.999999918</v>
      </c>
      <c r="J4" s="1232">
        <v>59.999999965000001</v>
      </c>
      <c r="K4" s="1232">
        <v>0</v>
      </c>
      <c r="L4" s="1232">
        <v>0</v>
      </c>
      <c r="M4" s="1232">
        <v>0</v>
      </c>
      <c r="N4" s="1232">
        <v>0</v>
      </c>
      <c r="O4" s="1232">
        <v>0</v>
      </c>
      <c r="P4" s="1232">
        <v>0</v>
      </c>
      <c r="Q4" s="1232">
        <v>0</v>
      </c>
    </row>
    <row r="5" spans="1:21" s="1229" customFormat="1">
      <c r="B5" s="1207" t="s">
        <v>884</v>
      </c>
      <c r="C5" s="1232">
        <v>0</v>
      </c>
      <c r="D5" s="1232">
        <v>0</v>
      </c>
      <c r="E5" s="1232">
        <v>0</v>
      </c>
      <c r="F5" s="1232">
        <v>0</v>
      </c>
      <c r="G5" s="1232">
        <v>0</v>
      </c>
      <c r="H5" s="1232">
        <v>0</v>
      </c>
      <c r="I5" s="1232">
        <v>0</v>
      </c>
      <c r="J5" s="1232">
        <v>0</v>
      </c>
      <c r="K5" s="1232">
        <v>0</v>
      </c>
      <c r="L5" s="1232">
        <v>0</v>
      </c>
      <c r="M5" s="1232">
        <v>0</v>
      </c>
      <c r="N5" s="1232">
        <v>0</v>
      </c>
      <c r="O5" s="1232">
        <v>0</v>
      </c>
      <c r="P5" s="1232">
        <v>0</v>
      </c>
      <c r="Q5" s="1232">
        <v>0</v>
      </c>
    </row>
    <row r="6" spans="1:21" s="1229" customFormat="1" ht="25.5">
      <c r="B6" s="1207" t="s">
        <v>885</v>
      </c>
      <c r="C6" s="1232">
        <v>0</v>
      </c>
      <c r="D6" s="1232">
        <v>0</v>
      </c>
      <c r="E6" s="1232">
        <v>0</v>
      </c>
      <c r="F6" s="1232">
        <v>0</v>
      </c>
      <c r="G6" s="1232">
        <v>0</v>
      </c>
      <c r="H6" s="1232">
        <v>0</v>
      </c>
      <c r="I6" s="1232">
        <v>0</v>
      </c>
      <c r="J6" s="1232">
        <v>0</v>
      </c>
      <c r="K6" s="1232">
        <v>0</v>
      </c>
      <c r="L6" s="1232">
        <v>0</v>
      </c>
      <c r="M6" s="1232">
        <v>0</v>
      </c>
      <c r="N6" s="1232">
        <v>0</v>
      </c>
      <c r="O6" s="1232">
        <v>0</v>
      </c>
      <c r="P6" s="1232">
        <v>0</v>
      </c>
      <c r="Q6" s="1232">
        <v>0</v>
      </c>
    </row>
    <row r="7" spans="1:21" s="1229" customFormat="1" ht="38.25">
      <c r="B7" s="1207" t="s">
        <v>1187</v>
      </c>
      <c r="C7" s="1232">
        <v>12.155223919999999</v>
      </c>
      <c r="D7" s="1232">
        <v>4.4310792120000002</v>
      </c>
      <c r="E7" s="1232">
        <v>4.3</v>
      </c>
      <c r="F7" s="1232">
        <v>11.904921330000001</v>
      </c>
      <c r="G7" s="1232">
        <v>64.411782009999996</v>
      </c>
      <c r="H7" s="1232">
        <v>10.774760369999999</v>
      </c>
      <c r="I7" s="1232">
        <v>164.53871100999999</v>
      </c>
      <c r="J7" s="1232">
        <v>20.5</v>
      </c>
      <c r="K7" s="1232">
        <v>5.0996840380000004</v>
      </c>
      <c r="L7" s="1232">
        <v>11.699980249999999</v>
      </c>
      <c r="M7" s="1232">
        <v>4.4588220459999999</v>
      </c>
      <c r="N7" s="1232">
        <v>0</v>
      </c>
      <c r="O7" s="1232">
        <v>0</v>
      </c>
      <c r="P7" s="1232">
        <v>0</v>
      </c>
      <c r="Q7" s="1232">
        <v>0</v>
      </c>
      <c r="R7" s="1230"/>
    </row>
    <row r="8" spans="1:21" s="1229" customFormat="1" ht="25.5">
      <c r="B8" s="1207" t="s">
        <v>886</v>
      </c>
      <c r="C8" s="1232">
        <v>19.79313741</v>
      </c>
      <c r="D8" s="1232">
        <v>25.546138800000001</v>
      </c>
      <c r="E8" s="1232">
        <v>8.5704971430000008</v>
      </c>
      <c r="F8" s="1232">
        <v>26.342774761009998</v>
      </c>
      <c r="G8" s="1232">
        <v>43.645849228110002</v>
      </c>
      <c r="H8" s="1232">
        <v>22.38042096053</v>
      </c>
      <c r="I8" s="1232">
        <v>39.63300699346</v>
      </c>
      <c r="J8" s="1232">
        <v>11.9</v>
      </c>
      <c r="K8" s="1232">
        <v>11.948123410000001</v>
      </c>
      <c r="L8" s="1232">
        <v>2.8013479999999999</v>
      </c>
      <c r="M8" s="1232">
        <v>9.2416073900000004</v>
      </c>
      <c r="N8" s="1232">
        <v>1.358680018</v>
      </c>
      <c r="O8" s="1232">
        <v>5.3624230759999998</v>
      </c>
      <c r="P8" s="1232">
        <v>0.2</v>
      </c>
      <c r="Q8" s="1232">
        <v>0.153843119</v>
      </c>
      <c r="R8" s="1230"/>
      <c r="S8" s="1230"/>
    </row>
    <row r="9" spans="1:21" s="1229" customFormat="1">
      <c r="B9" s="1207" t="s">
        <v>887</v>
      </c>
      <c r="C9" s="1232">
        <f t="shared" ref="C9:Q9" si="0">SUM(C4:C8)</f>
        <v>173.29164433099999</v>
      </c>
      <c r="D9" s="1232">
        <f t="shared" si="0"/>
        <v>29.977218012000002</v>
      </c>
      <c r="E9" s="1232">
        <f t="shared" si="0"/>
        <v>12.870497143000001</v>
      </c>
      <c r="F9" s="1232">
        <f t="shared" si="0"/>
        <v>38.247696091009999</v>
      </c>
      <c r="G9" s="1232">
        <f t="shared" si="0"/>
        <v>320.15215878111002</v>
      </c>
      <c r="H9" s="1232">
        <f t="shared" si="0"/>
        <v>33.155181330529999</v>
      </c>
      <c r="I9" s="1232">
        <f t="shared" si="0"/>
        <v>240.17171792146002</v>
      </c>
      <c r="J9" s="1232">
        <f t="shared" si="0"/>
        <v>92.399999965000006</v>
      </c>
      <c r="K9" s="1232">
        <f t="shared" si="0"/>
        <v>17.047807448</v>
      </c>
      <c r="L9" s="1232">
        <f t="shared" si="0"/>
        <v>14.50132825</v>
      </c>
      <c r="M9" s="1232">
        <f t="shared" si="0"/>
        <v>13.700429436</v>
      </c>
      <c r="N9" s="1232">
        <f t="shared" si="0"/>
        <v>1.358680018</v>
      </c>
      <c r="O9" s="1232">
        <f t="shared" si="0"/>
        <v>5.3624230759999998</v>
      </c>
      <c r="P9" s="1232">
        <f t="shared" si="0"/>
        <v>0.2</v>
      </c>
      <c r="Q9" s="1232">
        <f t="shared" si="0"/>
        <v>0.153843119</v>
      </c>
    </row>
    <row r="10" spans="1:21" s="1229" customFormat="1">
      <c r="B10" s="1207" t="s">
        <v>888</v>
      </c>
      <c r="C10" s="1232">
        <v>458.726651</v>
      </c>
      <c r="D10" s="1232">
        <v>1034.1419109999999</v>
      </c>
      <c r="E10" s="1232">
        <v>327.24687499999999</v>
      </c>
      <c r="F10" s="1232">
        <v>1311.591727</v>
      </c>
      <c r="G10" s="1232">
        <v>1949.747216</v>
      </c>
      <c r="H10" s="1232">
        <v>335.51516800000002</v>
      </c>
      <c r="I10" s="1232">
        <v>2440.6001249999999</v>
      </c>
      <c r="J10" s="1232">
        <v>1993.856943</v>
      </c>
      <c r="K10" s="1232">
        <v>318.986895</v>
      </c>
      <c r="L10" s="1232">
        <v>190.32771700000001</v>
      </c>
      <c r="M10" s="1232">
        <v>210.167721</v>
      </c>
      <c r="N10" s="1232">
        <v>17.070705</v>
      </c>
      <c r="O10" s="1232">
        <v>240.79884899999999</v>
      </c>
      <c r="P10" s="1232">
        <v>38.083674999999999</v>
      </c>
      <c r="Q10" s="1232">
        <v>3.2326450000000002</v>
      </c>
    </row>
    <row r="11" spans="1:21" s="1229" customFormat="1">
      <c r="B11" s="1207" t="s">
        <v>1188</v>
      </c>
      <c r="C11" s="1232">
        <v>537.00591899999995</v>
      </c>
      <c r="D11" s="1232">
        <v>859.64864499999999</v>
      </c>
      <c r="E11" s="1232">
        <v>271.58064300000001</v>
      </c>
      <c r="F11" s="1232">
        <v>709.36884199999997</v>
      </c>
      <c r="G11" s="1232">
        <v>1926.00326</v>
      </c>
      <c r="H11" s="1232">
        <v>195.72706099999999</v>
      </c>
      <c r="I11" s="1232">
        <v>2344.299043</v>
      </c>
      <c r="J11" s="1232">
        <v>1220.818475</v>
      </c>
      <c r="K11" s="1232">
        <v>225.13726500000001</v>
      </c>
      <c r="L11" s="1232">
        <v>241.34436299999999</v>
      </c>
      <c r="M11" s="1232">
        <v>133.85372000000001</v>
      </c>
      <c r="N11" s="1232">
        <v>9.0698380000000007</v>
      </c>
      <c r="O11" s="1232">
        <v>141.64949200000001</v>
      </c>
      <c r="P11" s="1232">
        <v>29.993276000000002</v>
      </c>
      <c r="Q11" s="1232">
        <v>0.73221499999999995</v>
      </c>
      <c r="R11" s="1230"/>
    </row>
    <row r="12" spans="1:21" s="1229" customFormat="1" ht="25.5">
      <c r="B12" s="1207" t="s">
        <v>1189</v>
      </c>
      <c r="C12" s="1228">
        <f t="shared" ref="C12:Q12" si="1">C9/C10</f>
        <v>0.377766680774342</v>
      </c>
      <c r="D12" s="1228">
        <f t="shared" si="1"/>
        <v>2.8987528397347782E-2</v>
      </c>
      <c r="E12" s="1228">
        <f t="shared" si="1"/>
        <v>3.9329625815372575E-2</v>
      </c>
      <c r="F12" s="1228">
        <f t="shared" si="1"/>
        <v>2.9161281901719405E-2</v>
      </c>
      <c r="G12" s="1228">
        <f t="shared" si="1"/>
        <v>0.16420188019958687</v>
      </c>
      <c r="H12" s="1228">
        <f t="shared" si="1"/>
        <v>9.8818725627718859E-2</v>
      </c>
      <c r="I12" s="1228">
        <f t="shared" si="1"/>
        <v>9.8406828493242018E-2</v>
      </c>
      <c r="J12" s="1228">
        <f t="shared" si="1"/>
        <v>4.6342341806114226E-2</v>
      </c>
      <c r="K12" s="1228">
        <f t="shared" si="1"/>
        <v>5.3443598201738038E-2</v>
      </c>
      <c r="L12" s="1228">
        <f t="shared" si="1"/>
        <v>7.6191363394539108E-2</v>
      </c>
      <c r="M12" s="1228">
        <f t="shared" si="1"/>
        <v>6.5188076317390334E-2</v>
      </c>
      <c r="N12" s="1228">
        <f t="shared" si="1"/>
        <v>7.9591324318474252E-2</v>
      </c>
      <c r="O12" s="1228">
        <f t="shared" si="1"/>
        <v>2.2269305265657645E-2</v>
      </c>
      <c r="P12" s="1228">
        <f t="shared" si="1"/>
        <v>5.2515940228982632E-3</v>
      </c>
      <c r="Q12" s="1228">
        <f t="shared" si="1"/>
        <v>4.7590477457314366E-2</v>
      </c>
    </row>
    <row r="13" spans="1:21" s="1229" customFormat="1" ht="25.5">
      <c r="B13" s="1207" t="s">
        <v>1190</v>
      </c>
      <c r="C13" s="1228">
        <f t="shared" ref="C13:Q13" si="2">C9/C11</f>
        <v>0.32269969138086912</v>
      </c>
      <c r="D13" s="1228">
        <f t="shared" si="2"/>
        <v>3.4871477069564859E-2</v>
      </c>
      <c r="E13" s="1228">
        <f t="shared" si="2"/>
        <v>4.7391069557928697E-2</v>
      </c>
      <c r="F13" s="1228">
        <f t="shared" si="2"/>
        <v>5.3917925099690241E-2</v>
      </c>
      <c r="G13" s="1228">
        <f t="shared" si="2"/>
        <v>0.16622617699053635</v>
      </c>
      <c r="H13" s="1228">
        <f t="shared" si="2"/>
        <v>0.16939497870726214</v>
      </c>
      <c r="I13" s="1228">
        <f t="shared" si="2"/>
        <v>0.10244926671731787</v>
      </c>
      <c r="J13" s="1228">
        <f t="shared" si="2"/>
        <v>7.5686927956263111E-2</v>
      </c>
      <c r="K13" s="1228">
        <f t="shared" si="2"/>
        <v>7.5721837733082525E-2</v>
      </c>
      <c r="L13" s="1228">
        <f t="shared" si="2"/>
        <v>6.0085630630618878E-2</v>
      </c>
      <c r="M13" s="1228">
        <f t="shared" si="2"/>
        <v>0.10235374434121068</v>
      </c>
      <c r="N13" s="1228">
        <f t="shared" si="2"/>
        <v>0.14980201608893123</v>
      </c>
      <c r="O13" s="1228">
        <f t="shared" si="2"/>
        <v>3.7856987697492059E-2</v>
      </c>
      <c r="P13" s="1228">
        <f t="shared" si="2"/>
        <v>6.6681612238689769E-3</v>
      </c>
      <c r="Q13" s="1228">
        <f t="shared" si="2"/>
        <v>0.21010648375135721</v>
      </c>
    </row>
    <row r="14" spans="1:21">
      <c r="B14" s="1189"/>
      <c r="C14" s="1194"/>
      <c r="D14" s="1194"/>
      <c r="E14" s="1194"/>
      <c r="F14" s="1194"/>
      <c r="G14" s="1194"/>
      <c r="H14" s="1194"/>
      <c r="I14" s="1194"/>
      <c r="J14" s="1194"/>
      <c r="K14" s="1194"/>
      <c r="L14" s="1194"/>
      <c r="M14" s="1194"/>
      <c r="N14" s="1193"/>
      <c r="O14" s="1193"/>
    </row>
    <row r="15" spans="1:21">
      <c r="B15" s="1191"/>
    </row>
    <row r="16" spans="1:21">
      <c r="B16" s="226" t="s">
        <v>1186</v>
      </c>
      <c r="F16" s="1231"/>
      <c r="G16" s="1231"/>
      <c r="H16" s="1231"/>
      <c r="I16" s="1231"/>
      <c r="J16" s="1231"/>
      <c r="K16" s="1231"/>
      <c r="L16" s="1231"/>
      <c r="M16" s="1231"/>
      <c r="N16" s="1231"/>
      <c r="O16" s="1231"/>
      <c r="P16" s="1231"/>
      <c r="Q16" s="1231"/>
      <c r="R16" s="1231"/>
      <c r="S16" s="1231"/>
      <c r="T16" s="1231"/>
      <c r="U16" s="1231"/>
    </row>
    <row r="17" spans="6:21">
      <c r="F17" s="1231"/>
      <c r="G17" s="1231"/>
      <c r="H17" s="1231"/>
      <c r="I17" s="1231"/>
      <c r="J17" s="1231"/>
      <c r="K17" s="1231"/>
      <c r="L17" s="1231"/>
      <c r="M17" s="1231"/>
      <c r="N17" s="1231"/>
      <c r="O17" s="1231"/>
      <c r="P17" s="1231"/>
      <c r="Q17" s="1231"/>
      <c r="R17" s="1231"/>
      <c r="S17" s="1231"/>
      <c r="T17" s="1231"/>
      <c r="U17" s="1231"/>
    </row>
    <row r="18" spans="6:21">
      <c r="F18" s="1231"/>
      <c r="G18" s="1231"/>
      <c r="H18" s="1231"/>
      <c r="I18" s="1231"/>
      <c r="J18" s="1231"/>
      <c r="K18" s="1231"/>
      <c r="L18" s="1231"/>
      <c r="M18" s="1231"/>
      <c r="N18" s="1231"/>
      <c r="O18" s="1231"/>
      <c r="P18" s="1231"/>
      <c r="Q18" s="1231"/>
      <c r="R18" s="1231"/>
      <c r="S18" s="1231"/>
      <c r="T18" s="1231"/>
      <c r="U18" s="1231"/>
    </row>
    <row r="19" spans="6:21">
      <c r="F19" s="1231"/>
      <c r="G19" s="1231"/>
      <c r="H19" s="1231"/>
      <c r="I19" s="1231"/>
      <c r="J19" s="1231"/>
      <c r="K19" s="1231"/>
      <c r="L19" s="1231"/>
      <c r="M19" s="1231"/>
      <c r="N19" s="1231"/>
      <c r="O19" s="1231"/>
      <c r="P19" s="1231"/>
      <c r="Q19" s="1231"/>
      <c r="R19" s="1231"/>
      <c r="S19" s="1231"/>
      <c r="T19" s="1231"/>
      <c r="U19" s="1231"/>
    </row>
    <row r="20" spans="6:21">
      <c r="F20" s="1231"/>
      <c r="G20" s="1231"/>
      <c r="H20" s="1231"/>
      <c r="I20" s="1231"/>
      <c r="J20" s="1231"/>
      <c r="K20" s="1231"/>
      <c r="L20" s="1231"/>
      <c r="M20" s="1231"/>
      <c r="N20" s="1231"/>
      <c r="O20" s="1231"/>
      <c r="P20" s="1231"/>
      <c r="Q20" s="1231"/>
      <c r="R20" s="1231"/>
      <c r="S20" s="1231"/>
      <c r="T20" s="1231"/>
      <c r="U20" s="1231"/>
    </row>
    <row r="21" spans="6:21">
      <c r="F21" s="1231"/>
      <c r="G21" s="1231"/>
      <c r="H21" s="1231"/>
      <c r="I21" s="1231"/>
      <c r="J21" s="1231"/>
      <c r="K21" s="1231"/>
      <c r="L21" s="1231"/>
      <c r="M21" s="1231"/>
      <c r="N21" s="1231"/>
      <c r="O21" s="1231"/>
      <c r="P21" s="1231"/>
      <c r="Q21" s="1231"/>
      <c r="R21" s="1231"/>
      <c r="S21" s="1231"/>
      <c r="T21" s="1231"/>
      <c r="U21" s="1231"/>
    </row>
    <row r="22" spans="6:21">
      <c r="F22" s="1231"/>
      <c r="G22" s="1231"/>
      <c r="H22" s="1231"/>
      <c r="I22" s="1231"/>
      <c r="J22" s="1231"/>
      <c r="K22" s="1231"/>
      <c r="L22" s="1231"/>
      <c r="M22" s="1231"/>
      <c r="N22" s="1231"/>
      <c r="O22" s="1231"/>
      <c r="P22" s="1231"/>
      <c r="Q22" s="1231"/>
      <c r="R22" s="1231"/>
      <c r="S22" s="1231"/>
      <c r="T22" s="1231"/>
      <c r="U22" s="1231"/>
    </row>
    <row r="46" spans="2:5" ht="36.75" customHeight="1">
      <c r="B46" s="1399" t="s">
        <v>1191</v>
      </c>
      <c r="C46" s="1399"/>
      <c r="D46" s="1399"/>
      <c r="E46" s="1399"/>
    </row>
    <row r="47" spans="2:5">
      <c r="B47" s="230" t="s">
        <v>1082</v>
      </c>
    </row>
    <row r="48" spans="2:5">
      <c r="B48" s="930"/>
    </row>
    <row r="49" spans="2:3">
      <c r="B49" s="930" t="s">
        <v>1270</v>
      </c>
      <c r="C49" s="1074"/>
    </row>
  </sheetData>
  <mergeCells count="1">
    <mergeCell ref="B46:E46"/>
  </mergeCells>
  <phoneticPr fontId="38" type="noConversion"/>
  <hyperlinks>
    <hyperlink ref="B49" location="Contents!B179" display="to contents"/>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2:F26"/>
  <sheetViews>
    <sheetView workbookViewId="0">
      <selection activeCell="F10" sqref="F10"/>
    </sheetView>
  </sheetViews>
  <sheetFormatPr defaultRowHeight="12.75"/>
  <cols>
    <col min="1" max="1" width="9.140625" style="50"/>
    <col min="2" max="2" width="16.28515625" style="50" customWidth="1"/>
    <col min="3" max="3" width="9.140625" style="50"/>
    <col min="4" max="4" width="18.42578125" style="50" bestFit="1" customWidth="1"/>
    <col min="5" max="5" width="11.5703125" style="50" customWidth="1"/>
    <col min="6" max="6" width="18.140625" style="50" bestFit="1" customWidth="1"/>
    <col min="7" max="7" width="9.140625" style="50"/>
    <col min="8" max="8" width="16.5703125" style="50" customWidth="1"/>
    <col min="9" max="16384" width="9.140625" style="50"/>
  </cols>
  <sheetData>
    <row r="2" spans="1:6">
      <c r="A2" s="1" t="s">
        <v>326</v>
      </c>
      <c r="B2" s="226" t="s">
        <v>1379</v>
      </c>
    </row>
    <row r="4" spans="1:6">
      <c r="B4" s="50" t="s">
        <v>689</v>
      </c>
    </row>
    <row r="6" spans="1:6">
      <c r="B6" s="227"/>
      <c r="C6" s="720" t="s">
        <v>1183</v>
      </c>
      <c r="D6" s="720" t="s">
        <v>1381</v>
      </c>
      <c r="E6" s="720" t="s">
        <v>927</v>
      </c>
      <c r="F6" s="720" t="s">
        <v>1382</v>
      </c>
    </row>
    <row r="7" spans="1:6">
      <c r="B7" s="229" t="s">
        <v>1380</v>
      </c>
      <c r="C7" s="915">
        <v>21.391999999999999</v>
      </c>
      <c r="D7" s="912">
        <v>16.629000000000001</v>
      </c>
      <c r="E7" s="912">
        <v>2.3250000000000002</v>
      </c>
      <c r="F7" s="912">
        <f>C7-D7-E7</f>
        <v>2.4379999999999979</v>
      </c>
    </row>
    <row r="8" spans="1:6">
      <c r="D8" s="277"/>
      <c r="E8" s="277"/>
      <c r="F8" s="277"/>
    </row>
    <row r="12" spans="1:6">
      <c r="B12" s="226" t="s">
        <v>1379</v>
      </c>
    </row>
    <row r="24" spans="2:2">
      <c r="B24" s="230" t="s">
        <v>1383</v>
      </c>
    </row>
    <row r="26" spans="2:2">
      <c r="B26" s="930" t="s">
        <v>1270</v>
      </c>
    </row>
  </sheetData>
  <phoneticPr fontId="38" type="noConversion"/>
  <hyperlinks>
    <hyperlink ref="B26" location="Contents!B17" display="to contents"/>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2:D29"/>
  <sheetViews>
    <sheetView workbookViewId="0">
      <selection activeCell="C5" sqref="C5"/>
    </sheetView>
  </sheetViews>
  <sheetFormatPr defaultRowHeight="12.75"/>
  <cols>
    <col min="1" max="1" width="8.85546875" style="928" bestFit="1" customWidth="1"/>
    <col min="2" max="2" width="10.28515625" style="928" customWidth="1"/>
    <col min="3" max="3" width="28" style="928" bestFit="1" customWidth="1"/>
    <col min="4" max="4" width="22.28515625" style="928" customWidth="1"/>
    <col min="5" max="5" width="23.42578125" style="928" customWidth="1"/>
    <col min="6" max="16384" width="9.140625" style="928"/>
  </cols>
  <sheetData>
    <row r="2" spans="1:4">
      <c r="A2" s="1" t="s">
        <v>326</v>
      </c>
      <c r="B2" s="226" t="s">
        <v>1384</v>
      </c>
    </row>
    <row r="3" spans="1:4">
      <c r="C3" s="928" t="s">
        <v>1385</v>
      </c>
    </row>
    <row r="4" spans="1:4">
      <c r="C4" s="1274" t="s">
        <v>690</v>
      </c>
    </row>
    <row r="5" spans="1:4" ht="13.5">
      <c r="B5" s="925" t="s">
        <v>1212</v>
      </c>
      <c r="C5" s="916" t="s">
        <v>1386</v>
      </c>
      <c r="D5" s="916" t="s">
        <v>1387</v>
      </c>
    </row>
    <row r="6" spans="1:4">
      <c r="B6" s="975" t="s">
        <v>475</v>
      </c>
      <c r="C6" s="917">
        <v>2292.7785600000002</v>
      </c>
      <c r="D6" s="917">
        <v>31750.141677476593</v>
      </c>
    </row>
    <row r="7" spans="1:4">
      <c r="B7" s="975" t="s">
        <v>478</v>
      </c>
      <c r="C7" s="917">
        <v>2835.1593197128232</v>
      </c>
      <c r="D7" s="917">
        <v>29302.8572454024</v>
      </c>
    </row>
    <row r="8" spans="1:4">
      <c r="B8" s="975" t="s">
        <v>481</v>
      </c>
      <c r="C8" s="917">
        <v>3259.8328002649887</v>
      </c>
      <c r="D8" s="917">
        <v>28020.530495548282</v>
      </c>
    </row>
    <row r="9" spans="1:4">
      <c r="B9" s="975" t="s">
        <v>484</v>
      </c>
      <c r="C9" s="917">
        <v>3938.4298815929869</v>
      </c>
      <c r="D9" s="917">
        <v>26149.650715484568</v>
      </c>
    </row>
    <row r="10" spans="1:4">
      <c r="B10" s="975" t="s">
        <v>487</v>
      </c>
      <c r="C10" s="917">
        <v>3488.43824</v>
      </c>
      <c r="D10" s="917">
        <v>22711.446757602836</v>
      </c>
    </row>
    <row r="11" spans="1:4">
      <c r="B11" s="975" t="s">
        <v>490</v>
      </c>
      <c r="C11" s="917">
        <v>5136.924</v>
      </c>
      <c r="D11" s="917">
        <v>19943.380780401716</v>
      </c>
    </row>
    <row r="14" spans="1:4">
      <c r="B14" s="226" t="s">
        <v>1384</v>
      </c>
    </row>
    <row r="27" spans="2:2">
      <c r="B27" s="924" t="s">
        <v>499</v>
      </c>
    </row>
    <row r="29" spans="2:2">
      <c r="B29" s="930" t="s">
        <v>1270</v>
      </c>
    </row>
  </sheetData>
  <phoneticPr fontId="38" type="noConversion"/>
  <hyperlinks>
    <hyperlink ref="B29" location="Contents!B18" display="to contents"/>
  </hyperlinks>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2:I104"/>
  <sheetViews>
    <sheetView workbookViewId="0">
      <selection activeCell="B2" sqref="B2"/>
    </sheetView>
  </sheetViews>
  <sheetFormatPr defaultRowHeight="12.75"/>
  <cols>
    <col min="1" max="1" width="9.140625" style="50"/>
    <col min="2" max="2" width="11.140625" style="50" customWidth="1"/>
    <col min="3" max="4" width="9.140625" style="50"/>
    <col min="5" max="5" width="9.7109375" style="50" customWidth="1"/>
    <col min="6" max="16384" width="9.140625" style="50"/>
  </cols>
  <sheetData>
    <row r="2" spans="1:9">
      <c r="A2" s="1" t="s">
        <v>326</v>
      </c>
      <c r="B2" s="226" t="s">
        <v>1562</v>
      </c>
    </row>
    <row r="3" spans="1:9">
      <c r="I3" s="226" t="s">
        <v>1562</v>
      </c>
    </row>
    <row r="4" spans="1:9">
      <c r="B4" s="925" t="s">
        <v>1212</v>
      </c>
      <c r="C4" s="720" t="s">
        <v>533</v>
      </c>
      <c r="D4" s="720" t="s">
        <v>1388</v>
      </c>
      <c r="E4" s="720" t="s">
        <v>1389</v>
      </c>
      <c r="F4" s="720" t="s">
        <v>1390</v>
      </c>
      <c r="G4" s="720" t="s">
        <v>1391</v>
      </c>
    </row>
    <row r="5" spans="1:9">
      <c r="B5" s="1275">
        <v>39083</v>
      </c>
      <c r="C5" s="227">
        <v>100</v>
      </c>
      <c r="D5" s="227">
        <v>100</v>
      </c>
      <c r="E5" s="227">
        <v>100</v>
      </c>
      <c r="F5" s="227">
        <v>100</v>
      </c>
      <c r="G5" s="227">
        <v>100</v>
      </c>
    </row>
    <row r="6" spans="1:9">
      <c r="B6" s="1275">
        <v>39114</v>
      </c>
      <c r="C6" s="911">
        <v>96.41655450874832</v>
      </c>
      <c r="D6" s="911">
        <v>88.157894736842096</v>
      </c>
      <c r="E6" s="911">
        <v>101.27163546450018</v>
      </c>
      <c r="F6" s="911">
        <v>103.63278171788809</v>
      </c>
      <c r="G6" s="911">
        <v>97.738809413936323</v>
      </c>
    </row>
    <row r="7" spans="1:9">
      <c r="B7" s="1275">
        <v>39142</v>
      </c>
      <c r="C7" s="911">
        <v>103.39838492597576</v>
      </c>
      <c r="D7" s="911">
        <v>96.512365250475568</v>
      </c>
      <c r="E7" s="911">
        <v>100</v>
      </c>
      <c r="F7" s="911">
        <v>105.44838455476756</v>
      </c>
      <c r="G7" s="911">
        <v>100.13844023996307</v>
      </c>
    </row>
    <row r="8" spans="1:9">
      <c r="B8" s="1275">
        <v>39173</v>
      </c>
      <c r="C8" s="911">
        <v>115.91520861372811</v>
      </c>
      <c r="D8" s="911">
        <v>111.60431198478121</v>
      </c>
      <c r="E8" s="911">
        <v>96.820911338749553</v>
      </c>
      <c r="F8" s="911">
        <v>103.82978723404257</v>
      </c>
      <c r="G8" s="911">
        <v>92.293493308721722</v>
      </c>
    </row>
    <row r="9" spans="1:9">
      <c r="B9" s="1275">
        <v>39203</v>
      </c>
      <c r="C9" s="911">
        <v>114.75437415881558</v>
      </c>
      <c r="D9" s="911">
        <v>127.80596068484462</v>
      </c>
      <c r="E9" s="911">
        <v>99.576121511833264</v>
      </c>
      <c r="F9" s="911">
        <v>106.20173364854219</v>
      </c>
      <c r="G9" s="911">
        <v>104.38394093216426</v>
      </c>
    </row>
    <row r="10" spans="1:9">
      <c r="B10" s="1275">
        <v>39234</v>
      </c>
      <c r="C10" s="911">
        <v>114.77119784656796</v>
      </c>
      <c r="D10" s="911">
        <v>119.5307545973367</v>
      </c>
      <c r="E10" s="911">
        <v>97.112327799364166</v>
      </c>
      <c r="F10" s="911">
        <v>105.33490937746261</v>
      </c>
      <c r="G10" s="911">
        <v>106.50669127826487</v>
      </c>
    </row>
    <row r="11" spans="1:9">
      <c r="B11" s="1275">
        <v>39264</v>
      </c>
      <c r="C11" s="911">
        <v>120.02018842530282</v>
      </c>
      <c r="D11" s="911">
        <v>124.28662016486997</v>
      </c>
      <c r="E11" s="911">
        <v>95.761215118332728</v>
      </c>
      <c r="F11" s="911">
        <v>103.52245862884165</v>
      </c>
      <c r="G11" s="911">
        <v>111.49053991693584</v>
      </c>
    </row>
    <row r="12" spans="1:9">
      <c r="B12" s="1275">
        <v>39295</v>
      </c>
      <c r="C12" s="911">
        <v>130.09757738896366</v>
      </c>
      <c r="D12" s="911">
        <v>126.66455294863663</v>
      </c>
      <c r="E12" s="911">
        <v>94.613210879547836</v>
      </c>
      <c r="F12" s="911">
        <v>104.76753349093778</v>
      </c>
      <c r="G12" s="911">
        <v>118.0433779418551</v>
      </c>
    </row>
    <row r="13" spans="1:9">
      <c r="B13" s="1275">
        <v>39326</v>
      </c>
      <c r="C13" s="911">
        <v>123.25033647375506</v>
      </c>
      <c r="D13" s="911">
        <v>118.21496512365248</v>
      </c>
      <c r="E13" s="911">
        <v>85.499823383963232</v>
      </c>
      <c r="F13" s="911">
        <v>105.94168636721831</v>
      </c>
      <c r="G13" s="911">
        <v>134.84079372404244</v>
      </c>
    </row>
    <row r="14" spans="1:9">
      <c r="B14" s="1275">
        <v>39356</v>
      </c>
      <c r="C14" s="911">
        <v>131.46029609690444</v>
      </c>
      <c r="D14" s="911">
        <v>129.78757133798351</v>
      </c>
      <c r="E14" s="911">
        <v>87.239491345814173</v>
      </c>
      <c r="F14" s="911">
        <v>117.7777777777778</v>
      </c>
      <c r="G14" s="911">
        <v>172.91185971389015</v>
      </c>
    </row>
    <row r="15" spans="1:9">
      <c r="B15" s="1275">
        <v>39387</v>
      </c>
      <c r="C15" s="911">
        <v>152.59084791386272</v>
      </c>
      <c r="D15" s="911">
        <v>118.99175649968294</v>
      </c>
      <c r="E15" s="911">
        <v>87.981278700105946</v>
      </c>
      <c r="F15" s="911">
        <v>124.74389282899924</v>
      </c>
      <c r="G15" s="911">
        <v>152.4688509460083</v>
      </c>
    </row>
    <row r="16" spans="1:9">
      <c r="B16" s="1275">
        <v>39417</v>
      </c>
      <c r="C16" s="911">
        <v>148.31763122476445</v>
      </c>
      <c r="D16" s="911">
        <v>107.05453392517437</v>
      </c>
      <c r="E16" s="911">
        <v>84.916990462733992</v>
      </c>
      <c r="F16" s="911">
        <v>124.12135539795116</v>
      </c>
      <c r="G16" s="911">
        <v>168.5279187817259</v>
      </c>
    </row>
    <row r="17" spans="2:9">
      <c r="B17" s="1275">
        <v>39448</v>
      </c>
      <c r="C17" s="911">
        <v>157.83983849259758</v>
      </c>
      <c r="D17" s="911">
        <v>105.28693722257449</v>
      </c>
      <c r="E17" s="911">
        <v>83.300953726598351</v>
      </c>
      <c r="F17" s="911">
        <v>131.78092986603627</v>
      </c>
      <c r="G17" s="911">
        <v>168.25103830179972</v>
      </c>
      <c r="I17" s="230" t="s">
        <v>434</v>
      </c>
    </row>
    <row r="18" spans="2:9">
      <c r="B18" s="1275">
        <v>39479</v>
      </c>
      <c r="C18" s="911">
        <v>153.02826379542395</v>
      </c>
      <c r="D18" s="911">
        <v>114.78281547241596</v>
      </c>
      <c r="E18" s="911">
        <v>92.308371600141271</v>
      </c>
      <c r="F18" s="911">
        <v>143.49093774625692</v>
      </c>
      <c r="G18" s="911">
        <v>184.0793724042455</v>
      </c>
    </row>
    <row r="19" spans="2:9">
      <c r="B19" s="1275">
        <v>39508</v>
      </c>
      <c r="C19" s="911">
        <v>171.26514131897713</v>
      </c>
      <c r="D19" s="911">
        <v>137.4445149017121</v>
      </c>
      <c r="E19" s="911">
        <v>109.4224655598728</v>
      </c>
      <c r="F19" s="911">
        <v>154.66509062253743</v>
      </c>
      <c r="G19" s="911">
        <v>229.81079833871712</v>
      </c>
      <c r="I19" s="930" t="s">
        <v>1270</v>
      </c>
    </row>
    <row r="20" spans="2:9">
      <c r="B20" s="1275">
        <v>39539</v>
      </c>
      <c r="C20" s="911">
        <v>168.62382234185736</v>
      </c>
      <c r="D20" s="911">
        <v>134.33734939759034</v>
      </c>
      <c r="E20" s="911">
        <v>102.78170257859411</v>
      </c>
      <c r="F20" s="911">
        <v>138.62096138691882</v>
      </c>
      <c r="G20" s="911">
        <v>183.57175819104754</v>
      </c>
    </row>
    <row r="21" spans="2:9">
      <c r="B21" s="1275">
        <v>39569</v>
      </c>
      <c r="C21" s="911">
        <v>183.664199192463</v>
      </c>
      <c r="D21" s="911">
        <v>132.65694356372859</v>
      </c>
      <c r="E21" s="911">
        <v>98.746026139173409</v>
      </c>
      <c r="F21" s="911">
        <v>133.9873916469661</v>
      </c>
      <c r="G21" s="911">
        <v>171.57360406091371</v>
      </c>
    </row>
    <row r="22" spans="2:9">
      <c r="B22" s="1275">
        <v>39600</v>
      </c>
      <c r="C22" s="911">
        <v>215.88156123822341</v>
      </c>
      <c r="D22" s="911">
        <v>127.7742549143944</v>
      </c>
      <c r="E22" s="911">
        <v>101.8809607912398</v>
      </c>
      <c r="F22" s="911">
        <v>141.32387706855792</v>
      </c>
      <c r="G22" s="911">
        <v>161.60590678357175</v>
      </c>
    </row>
    <row r="23" spans="2:9">
      <c r="B23" s="1275">
        <v>39630</v>
      </c>
      <c r="C23" s="911">
        <v>237.83647375504711</v>
      </c>
      <c r="D23" s="911">
        <v>139.40234622701328</v>
      </c>
      <c r="E23" s="911">
        <v>109.72271282232421</v>
      </c>
      <c r="F23" s="911">
        <v>148.60520094562645</v>
      </c>
      <c r="G23" s="911">
        <v>163.54407014305491</v>
      </c>
    </row>
    <row r="24" spans="2:9">
      <c r="B24" s="1275">
        <v>39661</v>
      </c>
      <c r="C24" s="911">
        <v>208.5800807537012</v>
      </c>
      <c r="D24" s="911">
        <v>127.98034242232083</v>
      </c>
      <c r="E24" s="911">
        <v>101.88802543270923</v>
      </c>
      <c r="F24" s="911">
        <v>144.11347517730493</v>
      </c>
      <c r="G24" s="911">
        <v>151.77664974619287</v>
      </c>
    </row>
    <row r="25" spans="2:9">
      <c r="B25" s="1275">
        <v>39692</v>
      </c>
      <c r="C25" s="911">
        <v>181.40982503364737</v>
      </c>
      <c r="D25" s="911">
        <v>116.20164870006337</v>
      </c>
      <c r="E25" s="911">
        <v>93.774284705051159</v>
      </c>
      <c r="F25" s="911">
        <v>128.9125295508274</v>
      </c>
      <c r="G25" s="911">
        <v>150.8075680664513</v>
      </c>
    </row>
    <row r="26" spans="2:9">
      <c r="B26" s="1275">
        <v>39722</v>
      </c>
      <c r="C26" s="911">
        <v>155.66958277254375</v>
      </c>
      <c r="D26" s="911">
        <v>97.970830691185768</v>
      </c>
      <c r="E26" s="911">
        <v>83.636524196396977</v>
      </c>
      <c r="F26" s="911">
        <v>138.39243498817964</v>
      </c>
      <c r="G26" s="911">
        <v>126.62667281956621</v>
      </c>
    </row>
    <row r="27" spans="2:9">
      <c r="B27" s="1275">
        <v>39753</v>
      </c>
      <c r="C27" s="911">
        <v>100.58882907133244</v>
      </c>
      <c r="D27" s="911">
        <v>64.854153455928966</v>
      </c>
      <c r="E27" s="911">
        <v>70.487460261391689</v>
      </c>
      <c r="F27" s="911">
        <v>114.69661150512212</v>
      </c>
      <c r="G27" s="911">
        <v>117.72035071527456</v>
      </c>
    </row>
    <row r="28" spans="2:9">
      <c r="B28" s="1275">
        <v>39783</v>
      </c>
      <c r="C28" s="911">
        <v>77.641318977119781</v>
      </c>
      <c r="D28" s="911">
        <v>56.610653138871264</v>
      </c>
      <c r="E28" s="911">
        <v>59.62557400211935</v>
      </c>
      <c r="F28" s="911">
        <v>121.93065405831361</v>
      </c>
      <c r="G28" s="911">
        <v>103.50715274573142</v>
      </c>
    </row>
    <row r="29" spans="2:9">
      <c r="B29" s="1275">
        <v>39814</v>
      </c>
      <c r="C29" s="911">
        <v>60.969044414535666</v>
      </c>
      <c r="D29" s="911">
        <v>48.220513633481289</v>
      </c>
      <c r="E29" s="911">
        <v>53.258565877781663</v>
      </c>
      <c r="F29" s="911">
        <v>135.88652482269501</v>
      </c>
      <c r="G29" s="911">
        <v>121.27365020766035</v>
      </c>
    </row>
    <row r="30" spans="2:9">
      <c r="B30" s="1275">
        <v>39845</v>
      </c>
      <c r="C30" s="911">
        <v>71.870794078061905</v>
      </c>
      <c r="D30" s="911">
        <v>49.805802155992389</v>
      </c>
      <c r="E30" s="911">
        <v>47.915930766513569</v>
      </c>
      <c r="F30" s="911">
        <v>144.29472025216702</v>
      </c>
      <c r="G30" s="911">
        <v>114.44393170281494</v>
      </c>
    </row>
    <row r="31" spans="2:9">
      <c r="B31" s="1275">
        <v>39873</v>
      </c>
      <c r="C31" s="911">
        <v>70.878196500672956</v>
      </c>
      <c r="D31" s="911">
        <v>53.237951807228917</v>
      </c>
      <c r="E31" s="911">
        <v>45.275521017308343</v>
      </c>
      <c r="F31" s="911">
        <v>146.99763593380612</v>
      </c>
      <c r="G31" s="911">
        <v>105.53760959852329</v>
      </c>
    </row>
    <row r="32" spans="2:9">
      <c r="B32" s="1275">
        <v>39904</v>
      </c>
      <c r="C32" s="911">
        <v>77.843203230148063</v>
      </c>
      <c r="D32" s="911">
        <v>63.811826252377934</v>
      </c>
      <c r="E32" s="911">
        <v>47.606852702225332</v>
      </c>
      <c r="F32" s="911">
        <v>145.50039401103228</v>
      </c>
      <c r="G32" s="911">
        <v>109.09090909090907</v>
      </c>
    </row>
    <row r="33" spans="2:7">
      <c r="B33" s="1275">
        <v>39934</v>
      </c>
      <c r="C33" s="911">
        <v>86.288694481830419</v>
      </c>
      <c r="D33" s="911">
        <v>72.994610019023455</v>
      </c>
      <c r="E33" s="911">
        <v>53.126103850229562</v>
      </c>
      <c r="F33" s="911">
        <v>140.17336485421589</v>
      </c>
      <c r="G33" s="911">
        <v>114.02861098292568</v>
      </c>
    </row>
    <row r="34" spans="2:7">
      <c r="B34" s="1275">
        <v>39965</v>
      </c>
      <c r="C34" s="911">
        <v>111.89434724091522</v>
      </c>
      <c r="D34" s="911">
        <v>80.219562460367769</v>
      </c>
      <c r="E34" s="911">
        <v>50.82126457082299</v>
      </c>
      <c r="F34" s="911">
        <v>154.24743892828997</v>
      </c>
      <c r="G34" s="911">
        <v>134.56391324411626</v>
      </c>
    </row>
    <row r="35" spans="2:7">
      <c r="B35" s="1275">
        <v>39995</v>
      </c>
      <c r="C35" s="911">
        <v>115.02355316285332</v>
      </c>
      <c r="D35" s="911">
        <v>80.42168674698793</v>
      </c>
      <c r="E35" s="911">
        <v>57.638643588837823</v>
      </c>
      <c r="F35" s="911">
        <v>146.05988967691093</v>
      </c>
      <c r="G35" s="911">
        <v>100.73834794646976</v>
      </c>
    </row>
    <row r="36" spans="2:7">
      <c r="B36" s="1275">
        <v>40026</v>
      </c>
      <c r="C36" s="911">
        <v>123.18304172274564</v>
      </c>
      <c r="D36" s="911">
        <v>95.125237793278359</v>
      </c>
      <c r="E36" s="911">
        <v>68.703638290356722</v>
      </c>
      <c r="F36" s="911">
        <v>150.49645390070918</v>
      </c>
      <c r="G36" s="911">
        <v>105.39916935856021</v>
      </c>
    </row>
    <row r="37" spans="2:7">
      <c r="B37" s="1275">
        <v>40057</v>
      </c>
      <c r="C37" s="911">
        <v>114.85531628532976</v>
      </c>
      <c r="D37" s="911">
        <v>98.073874445149002</v>
      </c>
      <c r="E37" s="911">
        <v>63.943836100317874</v>
      </c>
      <c r="F37" s="911">
        <v>149.90543735224583</v>
      </c>
      <c r="G37" s="911">
        <v>85.879095523765571</v>
      </c>
    </row>
    <row r="38" spans="2:7">
      <c r="B38" s="1275">
        <v>40087</v>
      </c>
      <c r="C38" s="911">
        <v>113.10565275908482</v>
      </c>
      <c r="D38" s="911">
        <v>94.6020925808497</v>
      </c>
      <c r="E38" s="911">
        <v>64.429530201342246</v>
      </c>
      <c r="F38" s="911">
        <v>158.81796690307326</v>
      </c>
      <c r="G38" s="911">
        <v>80.572219658514072</v>
      </c>
    </row>
    <row r="39" spans="2:7">
      <c r="B39" s="1275">
        <v>40118</v>
      </c>
      <c r="C39" s="911">
        <v>127.70861372812922</v>
      </c>
      <c r="D39" s="911">
        <v>103.52726696258718</v>
      </c>
      <c r="E39" s="911">
        <v>66.487107029318224</v>
      </c>
      <c r="F39" s="911">
        <v>164.68085106382975</v>
      </c>
      <c r="G39" s="911">
        <v>93.031841255191495</v>
      </c>
    </row>
    <row r="40" spans="2:7">
      <c r="B40" s="1275">
        <v>40148</v>
      </c>
      <c r="C40" s="911">
        <v>132.55383580080758</v>
      </c>
      <c r="D40" s="911">
        <v>111.73113506658211</v>
      </c>
      <c r="E40" s="911">
        <v>73.233839632638606</v>
      </c>
      <c r="F40" s="911">
        <v>185.89440504334115</v>
      </c>
      <c r="G40" s="911">
        <v>100.73834794646976</v>
      </c>
    </row>
    <row r="41" spans="2:7">
      <c r="B41" s="1275">
        <v>40179</v>
      </c>
      <c r="C41" s="911">
        <v>130.21534320323019</v>
      </c>
      <c r="D41" s="911">
        <v>116.39188332276474</v>
      </c>
      <c r="E41" s="911">
        <v>77.605086541857958</v>
      </c>
      <c r="F41" s="911">
        <v>172.73443656422373</v>
      </c>
      <c r="G41" s="911">
        <v>94.185509921550519</v>
      </c>
    </row>
    <row r="42" spans="2:7">
      <c r="B42" s="1275">
        <v>40210</v>
      </c>
      <c r="C42" s="911">
        <v>120.50807537012115</v>
      </c>
      <c r="D42" s="911">
        <v>107.29232720355105</v>
      </c>
      <c r="E42" s="911">
        <v>72.500883080183641</v>
      </c>
      <c r="F42" s="911">
        <v>172.52955082742309</v>
      </c>
      <c r="G42" s="911">
        <v>86.479003230272255</v>
      </c>
    </row>
    <row r="43" spans="2:7">
      <c r="B43" s="1275">
        <v>40238</v>
      </c>
      <c r="C43" s="911">
        <v>129.92934051144013</v>
      </c>
      <c r="D43" s="911">
        <v>116.81991122384275</v>
      </c>
      <c r="E43" s="911">
        <v>74.549629106322811</v>
      </c>
      <c r="F43" s="911">
        <v>176.31205673758859</v>
      </c>
      <c r="G43" s="911">
        <v>88.324873096446694</v>
      </c>
    </row>
    <row r="44" spans="2:7">
      <c r="B44" s="1275">
        <v>40269</v>
      </c>
      <c r="C44" s="911">
        <v>139.51884253028268</v>
      </c>
      <c r="D44" s="911">
        <v>124.52441344324667</v>
      </c>
      <c r="E44" s="911">
        <v>82.04344754503704</v>
      </c>
      <c r="F44" s="911">
        <v>177.3443656422379</v>
      </c>
      <c r="G44" s="911">
        <v>82.879556991232107</v>
      </c>
    </row>
    <row r="45" spans="2:7">
      <c r="B45" s="1275">
        <v>40299</v>
      </c>
      <c r="C45" s="911">
        <v>148.30080753701216</v>
      </c>
      <c r="D45" s="911">
        <v>117.25586556753329</v>
      </c>
      <c r="E45" s="911">
        <v>78.594136347580317</v>
      </c>
      <c r="F45" s="911">
        <v>185.94956658786435</v>
      </c>
      <c r="G45" s="911">
        <v>86.017535763728645</v>
      </c>
    </row>
    <row r="46" spans="2:7">
      <c r="B46" s="1275">
        <v>40330</v>
      </c>
      <c r="C46" s="911">
        <v>122.99798115746974</v>
      </c>
      <c r="D46" s="911">
        <v>106.51553582752061</v>
      </c>
      <c r="E46" s="911">
        <v>69.1893323913811</v>
      </c>
      <c r="F46" s="911">
        <v>193.33333333333323</v>
      </c>
      <c r="G46" s="911">
        <v>79.372404245500675</v>
      </c>
    </row>
    <row r="47" spans="2:7">
      <c r="B47" s="1275">
        <v>40360</v>
      </c>
      <c r="C47" s="911">
        <v>120.30619111709291</v>
      </c>
      <c r="D47" s="911">
        <v>99.865250475586564</v>
      </c>
      <c r="E47" s="911">
        <v>67.14058636524193</v>
      </c>
      <c r="F47" s="911">
        <v>191.93065405831354</v>
      </c>
      <c r="G47" s="911">
        <v>86.386709736963525</v>
      </c>
    </row>
    <row r="48" spans="2:7">
      <c r="B48" s="1275">
        <v>40391</v>
      </c>
      <c r="C48" s="911">
        <v>136.32234185733515</v>
      </c>
      <c r="D48" s="911">
        <v>118.65884590995562</v>
      </c>
      <c r="E48" s="911">
        <v>77.958318615330228</v>
      </c>
      <c r="F48" s="911">
        <v>186.70606776989749</v>
      </c>
      <c r="G48" s="911">
        <v>114.90539916935853</v>
      </c>
    </row>
    <row r="49" spans="2:7">
      <c r="B49" s="1275">
        <v>40422</v>
      </c>
      <c r="C49" s="911">
        <v>126.74966352624497</v>
      </c>
      <c r="D49" s="911">
        <v>120.37492073557388</v>
      </c>
      <c r="E49" s="911">
        <v>73.640056517131711</v>
      </c>
      <c r="F49" s="911">
        <v>196.11505122143407</v>
      </c>
      <c r="G49" s="911">
        <v>121.68897092754958</v>
      </c>
    </row>
    <row r="50" spans="2:7">
      <c r="B50" s="1275">
        <v>40452</v>
      </c>
      <c r="C50" s="911">
        <v>139.51884253028265</v>
      </c>
      <c r="D50" s="911">
        <v>128.21813570069753</v>
      </c>
      <c r="E50" s="911">
        <v>82.258919109855128</v>
      </c>
      <c r="F50" s="911">
        <v>207.8219070133963</v>
      </c>
      <c r="G50" s="911">
        <v>115.59760036917393</v>
      </c>
    </row>
    <row r="51" spans="2:7">
      <c r="B51" s="226"/>
    </row>
    <row r="52" spans="2:7">
      <c r="B52" s="226"/>
    </row>
    <row r="53" spans="2:7">
      <c r="B53" s="226"/>
    </row>
    <row r="54" spans="2:7">
      <c r="B54" s="226"/>
    </row>
    <row r="55" spans="2:7">
      <c r="B55" s="226"/>
    </row>
    <row r="56" spans="2:7">
      <c r="B56" s="226"/>
    </row>
    <row r="57" spans="2:7">
      <c r="B57" s="226"/>
    </row>
    <row r="58" spans="2:7">
      <c r="B58" s="226"/>
    </row>
    <row r="59" spans="2:7">
      <c r="B59" s="226"/>
    </row>
    <row r="60" spans="2:7">
      <c r="B60" s="226"/>
    </row>
    <row r="61" spans="2:7">
      <c r="B61" s="226"/>
    </row>
    <row r="62" spans="2:7">
      <c r="B62" s="226"/>
    </row>
    <row r="63" spans="2:7">
      <c r="B63" s="226"/>
    </row>
    <row r="64" spans="2:7">
      <c r="B64" s="226"/>
    </row>
    <row r="65" spans="2:2">
      <c r="B65" s="226"/>
    </row>
    <row r="66" spans="2:2">
      <c r="B66" s="226"/>
    </row>
    <row r="67" spans="2:2">
      <c r="B67" s="226"/>
    </row>
    <row r="68" spans="2:2">
      <c r="B68" s="226"/>
    </row>
    <row r="69" spans="2:2">
      <c r="B69" s="226"/>
    </row>
    <row r="70" spans="2:2">
      <c r="B70" s="226"/>
    </row>
    <row r="71" spans="2:2">
      <c r="B71" s="226"/>
    </row>
    <row r="72" spans="2:2">
      <c r="B72" s="226"/>
    </row>
    <row r="73" spans="2:2">
      <c r="B73" s="226"/>
    </row>
    <row r="74" spans="2:2">
      <c r="B74" s="226"/>
    </row>
    <row r="75" spans="2:2">
      <c r="B75" s="226"/>
    </row>
    <row r="76" spans="2:2">
      <c r="B76" s="226"/>
    </row>
    <row r="77" spans="2:2">
      <c r="B77" s="226"/>
    </row>
    <row r="78" spans="2:2">
      <c r="B78" s="226"/>
    </row>
    <row r="79" spans="2:2">
      <c r="B79" s="226"/>
    </row>
    <row r="80" spans="2:2">
      <c r="B80" s="226"/>
    </row>
    <row r="81" spans="2:2">
      <c r="B81" s="226"/>
    </row>
    <row r="82" spans="2:2">
      <c r="B82" s="226"/>
    </row>
    <row r="83" spans="2:2">
      <c r="B83" s="226"/>
    </row>
    <row r="84" spans="2:2">
      <c r="B84" s="226"/>
    </row>
    <row r="85" spans="2:2">
      <c r="B85" s="226"/>
    </row>
    <row r="86" spans="2:2">
      <c r="B86" s="226"/>
    </row>
    <row r="87" spans="2:2">
      <c r="B87" s="226"/>
    </row>
    <row r="88" spans="2:2">
      <c r="B88" s="226"/>
    </row>
    <row r="89" spans="2:2">
      <c r="B89" s="226"/>
    </row>
    <row r="90" spans="2:2">
      <c r="B90" s="226"/>
    </row>
    <row r="91" spans="2:2">
      <c r="B91" s="226"/>
    </row>
    <row r="92" spans="2:2">
      <c r="B92" s="226"/>
    </row>
    <row r="93" spans="2:2">
      <c r="B93" s="226"/>
    </row>
    <row r="94" spans="2:2">
      <c r="B94" s="226"/>
    </row>
    <row r="95" spans="2:2">
      <c r="B95" s="226"/>
    </row>
    <row r="96" spans="2:2">
      <c r="B96" s="226"/>
    </row>
    <row r="97" spans="2:2">
      <c r="B97" s="226"/>
    </row>
    <row r="98" spans="2:2">
      <c r="B98" s="226"/>
    </row>
    <row r="99" spans="2:2">
      <c r="B99" s="226"/>
    </row>
    <row r="100" spans="2:2">
      <c r="B100" s="226"/>
    </row>
    <row r="101" spans="2:2">
      <c r="B101" s="226"/>
    </row>
    <row r="102" spans="2:2">
      <c r="B102" s="226"/>
    </row>
    <row r="103" spans="2:2">
      <c r="B103" s="226"/>
    </row>
    <row r="104" spans="2:2">
      <c r="B104" s="226"/>
    </row>
  </sheetData>
  <phoneticPr fontId="38" type="noConversion"/>
  <hyperlinks>
    <hyperlink ref="I19" location="Contents!B19" display="to contents"/>
  </hyperlinks>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G12"/>
  <sheetViews>
    <sheetView workbookViewId="0">
      <selection activeCell="G3" sqref="G3"/>
    </sheetView>
  </sheetViews>
  <sheetFormatPr defaultRowHeight="12.75"/>
  <cols>
    <col min="1" max="1" width="9.140625" style="50"/>
    <col min="2" max="2" width="18.42578125" style="50" customWidth="1"/>
    <col min="3" max="16384" width="9.140625" style="50"/>
  </cols>
  <sheetData>
    <row r="2" spans="1:7">
      <c r="A2" s="1" t="s">
        <v>326</v>
      </c>
      <c r="B2" s="2" t="s">
        <v>1576</v>
      </c>
    </row>
    <row r="3" spans="1:7">
      <c r="A3" s="1"/>
      <c r="B3" s="2"/>
      <c r="G3" s="50" t="s">
        <v>0</v>
      </c>
    </row>
    <row r="4" spans="1:7">
      <c r="B4" s="926" t="s">
        <v>507</v>
      </c>
      <c r="C4" s="976" t="s">
        <v>1549</v>
      </c>
      <c r="D4" s="976" t="s">
        <v>1550</v>
      </c>
      <c r="E4" s="976" t="s">
        <v>1551</v>
      </c>
      <c r="F4" s="976" t="s">
        <v>1552</v>
      </c>
      <c r="G4" s="976" t="s">
        <v>1553</v>
      </c>
    </row>
    <row r="5" spans="1:7">
      <c r="B5" s="926" t="s">
        <v>1577</v>
      </c>
      <c r="C5" s="977">
        <v>80.52</v>
      </c>
      <c r="D5" s="977">
        <v>81.62</v>
      </c>
      <c r="E5" s="977">
        <v>83.43</v>
      </c>
      <c r="F5" s="977">
        <v>84.29</v>
      </c>
      <c r="G5" s="977">
        <v>87.9</v>
      </c>
    </row>
    <row r="6" spans="1:7">
      <c r="B6" s="926" t="s">
        <v>1578</v>
      </c>
      <c r="C6" s="977">
        <v>251.9</v>
      </c>
      <c r="D6" s="977">
        <v>240.98888888888888</v>
      </c>
      <c r="E6" s="977">
        <v>238.74074074074076</v>
      </c>
      <c r="F6" s="977">
        <v>226.04814814814819</v>
      </c>
      <c r="G6" s="977">
        <v>221.72592592592591</v>
      </c>
    </row>
    <row r="7" spans="1:7">
      <c r="B7" s="926" t="s">
        <v>1579</v>
      </c>
      <c r="C7" s="977">
        <v>1308</v>
      </c>
      <c r="D7" s="977">
        <v>1343</v>
      </c>
      <c r="E7" s="977">
        <v>1345</v>
      </c>
      <c r="F7" s="977">
        <v>1351</v>
      </c>
      <c r="G7" s="977">
        <v>1395</v>
      </c>
    </row>
    <row r="8" spans="1:7">
      <c r="B8" s="926" t="s">
        <v>1580</v>
      </c>
      <c r="C8" s="977">
        <v>7787.6089494186162</v>
      </c>
      <c r="D8" s="977">
        <v>7834.7878735261793</v>
      </c>
      <c r="E8" s="977">
        <v>8034.747145327864</v>
      </c>
      <c r="F8" s="977">
        <v>8150.2693707127391</v>
      </c>
      <c r="G8" s="977">
        <v>8585.9028007900579</v>
      </c>
    </row>
    <row r="9" spans="1:7">
      <c r="B9" s="931" t="s">
        <v>1581</v>
      </c>
      <c r="C9" s="977">
        <v>2196.4655181479352</v>
      </c>
      <c r="D9" s="977">
        <v>2255.1084798891129</v>
      </c>
      <c r="E9" s="977">
        <v>2358.9462053781904</v>
      </c>
      <c r="F9" s="977">
        <v>2399.5112616202077</v>
      </c>
      <c r="G9" s="977">
        <v>2468.2954874218894</v>
      </c>
    </row>
    <row r="10" spans="1:7">
      <c r="B10" s="924" t="s">
        <v>109</v>
      </c>
      <c r="C10" s="928"/>
      <c r="D10" s="928"/>
      <c r="E10" s="928"/>
      <c r="F10" s="928"/>
      <c r="G10" s="928"/>
    </row>
    <row r="11" spans="1:7">
      <c r="B11" s="928"/>
      <c r="C11" s="928"/>
      <c r="D11" s="928"/>
      <c r="E11" s="928"/>
      <c r="F11" s="928"/>
      <c r="G11" s="928"/>
    </row>
    <row r="12" spans="1:7">
      <c r="B12" s="930" t="s">
        <v>1270</v>
      </c>
    </row>
  </sheetData>
  <phoneticPr fontId="38" type="noConversion"/>
  <hyperlinks>
    <hyperlink ref="B12" location="Contents!B20" display="to contents"/>
  </hyperlink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2:J49"/>
  <sheetViews>
    <sheetView workbookViewId="0">
      <selection activeCell="J24" sqref="J24"/>
    </sheetView>
  </sheetViews>
  <sheetFormatPr defaultRowHeight="12.75"/>
  <cols>
    <col min="1" max="1" width="4.85546875" style="50" bestFit="1" customWidth="1"/>
    <col min="2" max="3" width="9.140625" style="50"/>
    <col min="4" max="4" width="14.42578125" style="50" customWidth="1"/>
    <col min="5" max="6" width="9.140625" style="50"/>
    <col min="7" max="7" width="9" style="50" customWidth="1"/>
    <col min="8" max="16384" width="9.140625" style="50"/>
  </cols>
  <sheetData>
    <row r="2" spans="1:10">
      <c r="A2" s="1" t="s">
        <v>326</v>
      </c>
      <c r="B2" s="226" t="s">
        <v>1</v>
      </c>
    </row>
    <row r="3" spans="1:10">
      <c r="A3" s="1"/>
    </row>
    <row r="4" spans="1:10">
      <c r="B4" s="925" t="s">
        <v>1212</v>
      </c>
      <c r="C4" s="229" t="s">
        <v>2</v>
      </c>
      <c r="D4" s="229" t="s">
        <v>3</v>
      </c>
      <c r="E4" s="229" t="s">
        <v>929</v>
      </c>
      <c r="F4" s="229" t="s">
        <v>927</v>
      </c>
      <c r="G4" s="229" t="s">
        <v>4</v>
      </c>
      <c r="H4" s="229" t="s">
        <v>5</v>
      </c>
      <c r="J4" s="226" t="s">
        <v>1</v>
      </c>
    </row>
    <row r="5" spans="1:10">
      <c r="B5" s="1285">
        <v>39083</v>
      </c>
      <c r="C5" s="911">
        <v>106.89109999999999</v>
      </c>
      <c r="D5" s="911">
        <v>107.08620000000001</v>
      </c>
      <c r="E5" s="911">
        <v>81.244889999999998</v>
      </c>
      <c r="F5" s="911">
        <v>91.411770000000004</v>
      </c>
      <c r="G5" s="227">
        <v>87</v>
      </c>
      <c r="H5" s="911">
        <v>109.83766358477081</v>
      </c>
    </row>
    <row r="6" spans="1:10">
      <c r="B6" s="1285">
        <v>39114</v>
      </c>
      <c r="C6" s="911">
        <v>106.1644</v>
      </c>
      <c r="D6" s="911">
        <v>106.6482</v>
      </c>
      <c r="E6" s="911">
        <v>81.030749999999998</v>
      </c>
      <c r="F6" s="911">
        <v>91.181550000000001</v>
      </c>
      <c r="G6" s="227">
        <v>89</v>
      </c>
      <c r="H6" s="911">
        <v>107.81168271359807</v>
      </c>
    </row>
    <row r="7" spans="1:10">
      <c r="B7" s="1285">
        <v>39142</v>
      </c>
      <c r="C7" s="911">
        <v>106.2504</v>
      </c>
      <c r="D7" s="911">
        <v>105.0827</v>
      </c>
      <c r="E7" s="911">
        <v>83.066479999999999</v>
      </c>
      <c r="F7" s="911">
        <v>90.664959999999994</v>
      </c>
      <c r="G7" s="227">
        <v>89</v>
      </c>
      <c r="H7" s="911">
        <v>100.60676175295123</v>
      </c>
    </row>
    <row r="8" spans="1:10">
      <c r="B8" s="1285">
        <v>39173</v>
      </c>
      <c r="C8" s="911">
        <v>107.47620000000001</v>
      </c>
      <c r="D8" s="911">
        <v>105.83410000000001</v>
      </c>
      <c r="E8" s="911">
        <v>81.153019999999998</v>
      </c>
      <c r="F8" s="911">
        <v>89.557850000000002</v>
      </c>
      <c r="G8" s="227">
        <v>90</v>
      </c>
      <c r="H8" s="911">
        <v>109.68427839006124</v>
      </c>
    </row>
    <row r="9" spans="1:10">
      <c r="B9" s="1285">
        <v>39203</v>
      </c>
      <c r="C9" s="911">
        <v>107.7283</v>
      </c>
      <c r="D9" s="911">
        <v>105.4914</v>
      </c>
      <c r="E9" s="911">
        <v>79.613299999999995</v>
      </c>
      <c r="F9" s="911">
        <v>88.858149999999995</v>
      </c>
      <c r="G9" s="227">
        <v>92</v>
      </c>
      <c r="H9" s="911">
        <v>110.89678245171993</v>
      </c>
    </row>
    <row r="10" spans="1:10">
      <c r="B10" s="1285">
        <v>39234</v>
      </c>
      <c r="C10" s="911">
        <v>107.8942</v>
      </c>
      <c r="D10" s="911">
        <v>106.14709999999999</v>
      </c>
      <c r="E10" s="911">
        <v>78.355609999999999</v>
      </c>
      <c r="F10" s="911">
        <v>88.746139999999997</v>
      </c>
      <c r="G10" s="227">
        <v>95</v>
      </c>
      <c r="H10" s="911">
        <v>110.23043413267656</v>
      </c>
    </row>
    <row r="11" spans="1:10">
      <c r="B11" s="1285">
        <v>39264</v>
      </c>
      <c r="C11" s="911">
        <v>108.6067</v>
      </c>
      <c r="D11" s="911">
        <v>106.9943</v>
      </c>
      <c r="E11" s="911">
        <v>78.401399999999995</v>
      </c>
      <c r="F11" s="911">
        <v>87.622190000000003</v>
      </c>
      <c r="G11" s="227">
        <v>97</v>
      </c>
      <c r="H11" s="911">
        <v>108.45935900673571</v>
      </c>
    </row>
    <row r="12" spans="1:10">
      <c r="B12" s="1285">
        <v>39295</v>
      </c>
      <c r="C12" s="911">
        <v>107.14060000000001</v>
      </c>
      <c r="D12" s="911">
        <v>106.1897</v>
      </c>
      <c r="E12" s="911">
        <v>82.135180000000005</v>
      </c>
      <c r="F12" s="911">
        <v>87.934889999999996</v>
      </c>
      <c r="G12" s="227">
        <v>93</v>
      </c>
      <c r="H12" s="911">
        <v>106.97873086020441</v>
      </c>
    </row>
    <row r="13" spans="1:10">
      <c r="B13" s="1285">
        <v>39326</v>
      </c>
      <c r="C13" s="911">
        <v>108.28270000000001</v>
      </c>
      <c r="D13" s="911">
        <v>104.9209</v>
      </c>
      <c r="E13" s="911">
        <v>82.716949999999997</v>
      </c>
      <c r="F13" s="911">
        <v>86.650530000000003</v>
      </c>
      <c r="G13" s="227">
        <v>95</v>
      </c>
      <c r="H13" s="911">
        <v>107.41340815735255</v>
      </c>
    </row>
    <row r="14" spans="1:10">
      <c r="B14" s="1285">
        <v>39356</v>
      </c>
      <c r="C14" s="911">
        <v>107.62050000000001</v>
      </c>
      <c r="D14" s="911">
        <v>104.46380000000001</v>
      </c>
      <c r="E14" s="911">
        <v>81.030550000000005</v>
      </c>
      <c r="F14" s="911">
        <v>84.906540000000007</v>
      </c>
      <c r="G14" s="227">
        <v>100</v>
      </c>
      <c r="H14" s="911">
        <v>106.67104679975846</v>
      </c>
    </row>
    <row r="15" spans="1:10">
      <c r="B15" s="1285">
        <v>39387</v>
      </c>
      <c r="C15" s="911">
        <v>106.941</v>
      </c>
      <c r="D15" s="911">
        <v>103.578</v>
      </c>
      <c r="E15" s="911">
        <v>83.610140000000001</v>
      </c>
      <c r="F15" s="911">
        <v>83.559250000000006</v>
      </c>
      <c r="G15" s="227">
        <v>100</v>
      </c>
      <c r="H15" s="911">
        <v>104.29994692260335</v>
      </c>
    </row>
    <row r="16" spans="1:10">
      <c r="B16" s="1285">
        <v>39417</v>
      </c>
      <c r="C16" s="911">
        <v>109.89660000000001</v>
      </c>
      <c r="D16" s="911">
        <v>101.5243</v>
      </c>
      <c r="E16" s="911">
        <v>82.951139999999995</v>
      </c>
      <c r="F16" s="911">
        <v>84.435649999999995</v>
      </c>
      <c r="G16" s="227">
        <v>99</v>
      </c>
      <c r="H16" s="911">
        <v>104.80460839023553</v>
      </c>
    </row>
    <row r="17" spans="2:10">
      <c r="B17" s="1285">
        <v>39448</v>
      </c>
      <c r="C17" s="911">
        <v>111.42230000000001</v>
      </c>
      <c r="D17" s="911">
        <v>98.121030000000005</v>
      </c>
      <c r="E17" s="911">
        <v>86.03604</v>
      </c>
      <c r="F17" s="911">
        <v>83.699010000000001</v>
      </c>
      <c r="G17" s="227">
        <v>100</v>
      </c>
      <c r="H17" s="911">
        <v>100.26995897221163</v>
      </c>
    </row>
    <row r="18" spans="2:10">
      <c r="B18" s="1285">
        <v>39479</v>
      </c>
      <c r="C18" s="911">
        <v>111.13249999999999</v>
      </c>
      <c r="D18" s="911">
        <v>97.540499999999994</v>
      </c>
      <c r="E18" s="911">
        <v>86.163380000000004</v>
      </c>
      <c r="F18" s="911">
        <v>83.012270000000001</v>
      </c>
      <c r="G18" s="227">
        <v>102</v>
      </c>
      <c r="H18" s="911">
        <v>100.10476001550835</v>
      </c>
    </row>
    <row r="19" spans="2:10">
      <c r="B19" s="1285">
        <v>39508</v>
      </c>
      <c r="C19" s="911">
        <v>111.88120000000001</v>
      </c>
      <c r="D19" s="911">
        <v>96.071610000000007</v>
      </c>
      <c r="E19" s="911">
        <v>90.305629999999994</v>
      </c>
      <c r="F19" s="911">
        <v>81.225890000000007</v>
      </c>
      <c r="G19" s="227">
        <v>101</v>
      </c>
      <c r="H19" s="911">
        <v>95.454940992622014</v>
      </c>
    </row>
    <row r="20" spans="2:10">
      <c r="B20" s="1285">
        <v>39539</v>
      </c>
      <c r="C20" s="911">
        <v>114.5728</v>
      </c>
      <c r="D20" s="911">
        <v>94.369029999999995</v>
      </c>
      <c r="E20" s="911">
        <v>88.191209999999998</v>
      </c>
      <c r="F20" s="911">
        <v>81.068179999999998</v>
      </c>
      <c r="G20" s="227">
        <v>102</v>
      </c>
      <c r="H20" s="911">
        <v>94.512493015291298</v>
      </c>
    </row>
    <row r="21" spans="2:10">
      <c r="B21" s="1285">
        <v>39569</v>
      </c>
      <c r="C21" s="911">
        <v>115.0964</v>
      </c>
      <c r="D21" s="911">
        <v>94.43329</v>
      </c>
      <c r="E21" s="911">
        <v>87.388570000000001</v>
      </c>
      <c r="F21" s="911">
        <v>81.455719999999999</v>
      </c>
      <c r="G21" s="227">
        <v>104</v>
      </c>
      <c r="H21" s="911">
        <v>95.721172803212497</v>
      </c>
    </row>
    <row r="22" spans="2:10">
      <c r="B22" s="1285">
        <v>39600</v>
      </c>
      <c r="C22" s="911">
        <v>116.0702</v>
      </c>
      <c r="D22" s="911">
        <v>94.653700000000001</v>
      </c>
      <c r="E22" s="911">
        <v>85.309910000000002</v>
      </c>
      <c r="F22" s="911">
        <v>81.825059999999993</v>
      </c>
      <c r="G22" s="227">
        <v>107</v>
      </c>
      <c r="H22" s="911">
        <v>95.585547450364544</v>
      </c>
      <c r="J22" s="230" t="s">
        <v>435</v>
      </c>
    </row>
    <row r="23" spans="2:10">
      <c r="B23" s="1285">
        <v>39630</v>
      </c>
      <c r="C23" s="911">
        <v>118.01779999999999</v>
      </c>
      <c r="D23" s="911">
        <v>94.868380000000002</v>
      </c>
      <c r="E23" s="911">
        <v>84.870639999999995</v>
      </c>
      <c r="F23" s="911">
        <v>81.246340000000004</v>
      </c>
      <c r="G23" s="227">
        <v>108</v>
      </c>
      <c r="H23" s="911">
        <v>94.452356276724402</v>
      </c>
    </row>
    <row r="24" spans="2:10">
      <c r="B24" s="1285">
        <v>39661</v>
      </c>
      <c r="C24" s="911">
        <v>119.9888</v>
      </c>
      <c r="D24" s="911">
        <v>93.215440000000001</v>
      </c>
      <c r="E24" s="911">
        <v>84.641570000000002</v>
      </c>
      <c r="F24" s="911">
        <v>83.505920000000003</v>
      </c>
      <c r="G24" s="227">
        <v>109</v>
      </c>
      <c r="H24" s="911">
        <v>98.879124047308522</v>
      </c>
      <c r="J24" s="930" t="s">
        <v>1270</v>
      </c>
    </row>
    <row r="25" spans="2:10">
      <c r="B25" s="1285">
        <v>39692</v>
      </c>
      <c r="C25" s="911">
        <v>123.0744</v>
      </c>
      <c r="D25" s="911">
        <v>91.438389999999998</v>
      </c>
      <c r="E25" s="911">
        <v>88.936390000000003</v>
      </c>
      <c r="F25" s="911">
        <v>85.54213</v>
      </c>
      <c r="G25" s="227">
        <v>99</v>
      </c>
      <c r="H25" s="911">
        <v>102.8243278879454</v>
      </c>
    </row>
    <row r="26" spans="2:10">
      <c r="B26" s="1285">
        <v>39722</v>
      </c>
      <c r="C26" s="911">
        <v>124.34990000000001</v>
      </c>
      <c r="D26" s="911">
        <v>90.70702</v>
      </c>
      <c r="E26" s="911">
        <v>99.009429999999995</v>
      </c>
      <c r="F26" s="911">
        <v>91.275540000000007</v>
      </c>
      <c r="G26" s="227">
        <v>86</v>
      </c>
      <c r="H26" s="911">
        <v>107.86595865380492</v>
      </c>
    </row>
    <row r="27" spans="2:10">
      <c r="B27" s="1285">
        <v>39753</v>
      </c>
      <c r="C27" s="911">
        <v>122.6237</v>
      </c>
      <c r="D27" s="911">
        <v>84.746809999999996</v>
      </c>
      <c r="E27" s="911">
        <v>104.6071</v>
      </c>
      <c r="F27" s="911">
        <v>93.607320000000001</v>
      </c>
      <c r="G27" s="227">
        <v>84</v>
      </c>
      <c r="H27" s="911">
        <v>112.1712782306259</v>
      </c>
    </row>
    <row r="28" spans="2:10">
      <c r="B28" s="1285">
        <v>39783</v>
      </c>
      <c r="C28" s="911">
        <v>117.8105</v>
      </c>
      <c r="D28" s="911">
        <v>79.320790000000002</v>
      </c>
      <c r="E28" s="911">
        <v>109.8222</v>
      </c>
      <c r="F28" s="911">
        <v>92.245679999999993</v>
      </c>
      <c r="G28" s="227">
        <v>79</v>
      </c>
      <c r="H28" s="911">
        <v>108.83299454690783</v>
      </c>
    </row>
    <row r="29" spans="2:10">
      <c r="B29" s="1285">
        <v>39814</v>
      </c>
      <c r="C29" s="911">
        <v>118.0005</v>
      </c>
      <c r="D29" s="911">
        <v>78.147829999999999</v>
      </c>
      <c r="E29" s="911">
        <v>111.711</v>
      </c>
      <c r="F29" s="911">
        <v>92.815060000000003</v>
      </c>
      <c r="G29" s="227">
        <v>82</v>
      </c>
      <c r="H29" s="911">
        <v>109.13805685907761</v>
      </c>
    </row>
    <row r="30" spans="2:10">
      <c r="B30" s="1285">
        <v>39845</v>
      </c>
      <c r="C30" s="911">
        <v>119.0643</v>
      </c>
      <c r="D30" s="911">
        <v>80.102620000000002</v>
      </c>
      <c r="E30" s="911">
        <v>110.4181</v>
      </c>
      <c r="F30" s="911">
        <v>95.422240000000002</v>
      </c>
      <c r="G30" s="227">
        <v>83</v>
      </c>
      <c r="H30" s="911">
        <v>95.977468175213133</v>
      </c>
    </row>
    <row r="31" spans="2:10">
      <c r="B31" s="1285">
        <v>39873</v>
      </c>
      <c r="C31" s="911">
        <v>121.70610000000001</v>
      </c>
      <c r="D31" s="911">
        <v>78.212710000000001</v>
      </c>
      <c r="E31" s="911">
        <v>104.79519999999999</v>
      </c>
      <c r="F31" s="911">
        <v>96.258349999999993</v>
      </c>
      <c r="G31" s="227">
        <v>84</v>
      </c>
      <c r="H31" s="911">
        <v>90.890257909873441</v>
      </c>
    </row>
    <row r="32" spans="2:10">
      <c r="B32" s="1285">
        <v>39904</v>
      </c>
      <c r="C32" s="911">
        <v>122.1759</v>
      </c>
      <c r="D32" s="911">
        <v>80.099490000000003</v>
      </c>
      <c r="E32" s="911">
        <v>101.8053</v>
      </c>
      <c r="F32" s="911">
        <v>93.712630000000004</v>
      </c>
      <c r="G32" s="227">
        <v>87</v>
      </c>
      <c r="H32" s="911">
        <v>89.388563973096552</v>
      </c>
    </row>
    <row r="33" spans="2:8">
      <c r="B33" s="1285">
        <v>39934</v>
      </c>
      <c r="C33" s="911">
        <v>118.4941</v>
      </c>
      <c r="D33" s="911">
        <v>81.643879999999996</v>
      </c>
      <c r="E33" s="911">
        <v>101.93219999999999</v>
      </c>
      <c r="F33" s="911">
        <v>90.660420000000002</v>
      </c>
      <c r="G33" s="227">
        <v>91</v>
      </c>
      <c r="H33" s="911">
        <v>86.407557927199122</v>
      </c>
    </row>
    <row r="34" spans="2:8">
      <c r="B34" s="1285">
        <v>39965</v>
      </c>
      <c r="C34" s="911">
        <v>116.18510000000001</v>
      </c>
      <c r="D34" s="911">
        <v>85.274249999999995</v>
      </c>
      <c r="E34" s="911">
        <v>101.0641</v>
      </c>
      <c r="F34" s="911">
        <v>89.556719999999999</v>
      </c>
      <c r="G34" s="227">
        <v>95</v>
      </c>
      <c r="H34" s="911">
        <v>83.365855255809208</v>
      </c>
    </row>
    <row r="35" spans="2:8">
      <c r="B35" s="1285">
        <v>39995</v>
      </c>
      <c r="C35" s="911">
        <v>117.24760000000001</v>
      </c>
      <c r="D35" s="911">
        <v>84.853089999999995</v>
      </c>
      <c r="E35" s="911">
        <v>103.39830000000001</v>
      </c>
      <c r="F35" s="911">
        <v>89.048509999999993</v>
      </c>
      <c r="G35" s="227">
        <v>96</v>
      </c>
      <c r="H35" s="911">
        <v>82.635975764526023</v>
      </c>
    </row>
    <row r="36" spans="2:8">
      <c r="B36" s="1285">
        <v>40026</v>
      </c>
      <c r="C36" s="911">
        <v>115.5706</v>
      </c>
      <c r="D36" s="911">
        <v>84.78331</v>
      </c>
      <c r="E36" s="911">
        <v>102.0181</v>
      </c>
      <c r="F36" s="911">
        <v>87.877409999999998</v>
      </c>
      <c r="G36" s="227">
        <v>100</v>
      </c>
      <c r="H36" s="911">
        <v>81.424023644839451</v>
      </c>
    </row>
    <row r="37" spans="2:8">
      <c r="B37" s="1285">
        <v>40057</v>
      </c>
      <c r="C37" s="911">
        <v>115.4885</v>
      </c>
      <c r="D37" s="911">
        <v>82.301450000000003</v>
      </c>
      <c r="E37" s="911">
        <v>105.2373</v>
      </c>
      <c r="F37" s="911">
        <v>87.016050000000007</v>
      </c>
      <c r="G37" s="227">
        <v>101</v>
      </c>
      <c r="H37" s="911">
        <v>79.526426783327253</v>
      </c>
    </row>
    <row r="38" spans="2:8">
      <c r="B38" s="1285">
        <v>40087</v>
      </c>
      <c r="C38" s="911">
        <v>113.6506</v>
      </c>
      <c r="D38" s="911">
        <v>80.652590000000004</v>
      </c>
      <c r="E38" s="911">
        <v>105.151</v>
      </c>
      <c r="F38" s="911">
        <v>85.668530000000004</v>
      </c>
      <c r="G38" s="227">
        <v>104</v>
      </c>
      <c r="H38" s="911">
        <v>77.888938416185738</v>
      </c>
    </row>
    <row r="39" spans="2:8">
      <c r="B39" s="1285">
        <v>40118</v>
      </c>
      <c r="C39" s="911">
        <v>112.39709999999999</v>
      </c>
      <c r="D39" s="911">
        <v>82.204610000000002</v>
      </c>
      <c r="E39" s="911">
        <v>106.1148</v>
      </c>
      <c r="F39" s="911">
        <v>85.250839999999997</v>
      </c>
      <c r="G39" s="227">
        <v>104</v>
      </c>
      <c r="H39" s="911">
        <v>77.665219921229166</v>
      </c>
    </row>
    <row r="40" spans="2:8">
      <c r="B40" s="1285">
        <v>40148</v>
      </c>
      <c r="C40" s="911">
        <v>115.3772</v>
      </c>
      <c r="D40" s="911">
        <v>81.469970000000004</v>
      </c>
      <c r="E40" s="911">
        <v>105.8514</v>
      </c>
      <c r="F40" s="911">
        <v>85.616529999999997</v>
      </c>
      <c r="G40" s="227">
        <v>104</v>
      </c>
      <c r="H40" s="911">
        <v>80.483752599189728</v>
      </c>
    </row>
    <row r="41" spans="2:8">
      <c r="B41" s="1285">
        <v>40179</v>
      </c>
      <c r="C41" s="911">
        <v>117.1301</v>
      </c>
      <c r="D41" s="911">
        <v>81.948909999999998</v>
      </c>
      <c r="E41" s="911">
        <v>104.5484</v>
      </c>
      <c r="F41" s="911">
        <v>85.901570000000007</v>
      </c>
      <c r="G41" s="227">
        <v>103</v>
      </c>
      <c r="H41" s="911">
        <v>82.896957421237616</v>
      </c>
    </row>
    <row r="42" spans="2:8">
      <c r="B42" s="1285">
        <v>40210</v>
      </c>
      <c r="C42" s="911">
        <v>117.3805</v>
      </c>
      <c r="D42" s="911">
        <v>81.209400000000002</v>
      </c>
      <c r="E42" s="911">
        <v>107.02800000000001</v>
      </c>
      <c r="F42" s="911">
        <v>87.192949999999996</v>
      </c>
      <c r="G42" s="227">
        <v>101</v>
      </c>
      <c r="H42" s="911">
        <v>87.037193935239344</v>
      </c>
    </row>
    <row r="43" spans="2:8">
      <c r="B43" s="1285">
        <v>40238</v>
      </c>
      <c r="C43" s="911">
        <v>118.63290000000001</v>
      </c>
      <c r="D43" s="911">
        <v>78.364959999999996</v>
      </c>
      <c r="E43" s="911">
        <v>105.9187</v>
      </c>
      <c r="F43" s="911">
        <v>86.418120000000002</v>
      </c>
      <c r="G43" s="227">
        <v>104</v>
      </c>
      <c r="H43" s="911">
        <v>88.528186550480854</v>
      </c>
    </row>
    <row r="44" spans="2:8">
      <c r="B44" s="1285">
        <v>40269</v>
      </c>
      <c r="C44" s="911">
        <v>121.4083</v>
      </c>
      <c r="D44" s="911">
        <v>80.192779999999999</v>
      </c>
      <c r="E44" s="911">
        <v>102.29770000000001</v>
      </c>
      <c r="F44" s="911">
        <v>86.08014</v>
      </c>
      <c r="G44" s="227">
        <v>106</v>
      </c>
      <c r="H44" s="911">
        <v>89.493729210564013</v>
      </c>
    </row>
    <row r="45" spans="2:8">
      <c r="B45" s="1285">
        <v>40299</v>
      </c>
      <c r="C45" s="911">
        <v>122.4885</v>
      </c>
      <c r="D45" s="911">
        <v>79.96078</v>
      </c>
      <c r="E45" s="911">
        <v>106.36</v>
      </c>
      <c r="F45" s="911">
        <v>88.590969999999999</v>
      </c>
      <c r="G45" s="227">
        <v>105</v>
      </c>
      <c r="H45" s="911">
        <v>95.337301598705835</v>
      </c>
    </row>
    <row r="46" spans="2:8">
      <c r="B46" s="1285">
        <v>40330</v>
      </c>
      <c r="C46" s="911">
        <v>121.69370000000001</v>
      </c>
      <c r="D46" s="911">
        <v>81.788380000000004</v>
      </c>
      <c r="E46" s="911">
        <v>108.6564</v>
      </c>
      <c r="F46" s="911">
        <v>89.086550000000003</v>
      </c>
      <c r="G46" s="227">
        <v>107</v>
      </c>
      <c r="H46" s="911">
        <v>97.215118399790938</v>
      </c>
    </row>
    <row r="47" spans="2:8">
      <c r="B47" s="1285">
        <v>40360</v>
      </c>
      <c r="C47" s="911">
        <v>120.0856</v>
      </c>
      <c r="D47" s="911">
        <v>82.139300000000006</v>
      </c>
      <c r="E47" s="911">
        <v>111.2517</v>
      </c>
      <c r="F47" s="911">
        <v>87.514589999999998</v>
      </c>
      <c r="G47" s="227">
        <v>107</v>
      </c>
      <c r="H47" s="911">
        <v>93.072804892407547</v>
      </c>
    </row>
    <row r="48" spans="2:8">
      <c r="B48" s="1285">
        <v>40391</v>
      </c>
      <c r="C48" s="911">
        <v>117.08450000000001</v>
      </c>
      <c r="D48" s="911">
        <v>83.37012</v>
      </c>
      <c r="E48" s="911">
        <v>113.2159</v>
      </c>
      <c r="F48" s="911">
        <v>86.651660000000007</v>
      </c>
      <c r="G48" s="227">
        <v>107</v>
      </c>
      <c r="H48" s="911">
        <v>91.685508377666096</v>
      </c>
    </row>
    <row r="49" spans="2:8">
      <c r="B49" s="1285">
        <v>40422</v>
      </c>
      <c r="C49" s="911">
        <v>119.2859</v>
      </c>
      <c r="D49" s="911">
        <v>81.919039999999995</v>
      </c>
      <c r="E49" s="911">
        <v>113.5183</v>
      </c>
      <c r="F49" s="911">
        <v>85.778660000000002</v>
      </c>
      <c r="G49" s="227">
        <v>109</v>
      </c>
      <c r="H49" s="911">
        <v>90.983561162793052</v>
      </c>
    </row>
  </sheetData>
  <phoneticPr fontId="38" type="noConversion"/>
  <hyperlinks>
    <hyperlink ref="J24" location="Contents!B21" display="to contents"/>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S86"/>
  <sheetViews>
    <sheetView workbookViewId="0">
      <selection activeCell="F21" sqref="F21"/>
    </sheetView>
  </sheetViews>
  <sheetFormatPr defaultRowHeight="12.75"/>
  <cols>
    <col min="1" max="3" width="9.140625" style="928"/>
    <col min="4" max="4" width="11.7109375" style="928" customWidth="1"/>
    <col min="5" max="6" width="9.140625" style="928"/>
    <col min="7" max="7" width="11.28515625" style="928" customWidth="1"/>
    <col min="8" max="8" width="15.7109375" style="928" customWidth="1"/>
    <col min="9" max="16384" width="9.140625" style="928"/>
  </cols>
  <sheetData>
    <row r="2" spans="1:19">
      <c r="A2" s="1" t="s">
        <v>326</v>
      </c>
      <c r="B2" s="226" t="s">
        <v>1558</v>
      </c>
    </row>
    <row r="4" spans="1:19">
      <c r="B4" s="928" t="s">
        <v>900</v>
      </c>
      <c r="L4" s="932"/>
      <c r="M4" s="932"/>
      <c r="N4" s="932"/>
      <c r="O4" s="932"/>
      <c r="P4" s="932"/>
      <c r="Q4" s="932"/>
      <c r="R4" s="932"/>
      <c r="S4" s="932"/>
    </row>
    <row r="5" spans="1:19">
      <c r="B5" s="925" t="s">
        <v>1212</v>
      </c>
      <c r="C5" s="925" t="s">
        <v>901</v>
      </c>
      <c r="D5" s="925" t="s">
        <v>902</v>
      </c>
      <c r="L5" s="932"/>
      <c r="M5" s="933"/>
      <c r="N5" s="932"/>
      <c r="O5" s="933"/>
      <c r="P5" s="932"/>
      <c r="Q5" s="932"/>
      <c r="R5" s="932"/>
      <c r="S5" s="932"/>
    </row>
    <row r="6" spans="1:19">
      <c r="B6" s="926" t="s">
        <v>263</v>
      </c>
      <c r="C6" s="923">
        <v>1.9938659999999999</v>
      </c>
      <c r="D6" s="923">
        <v>4.5573699999999997</v>
      </c>
      <c r="F6" s="226" t="s">
        <v>1558</v>
      </c>
      <c r="L6" s="932"/>
      <c r="M6" s="934"/>
      <c r="N6" s="935"/>
      <c r="O6" s="935"/>
      <c r="P6" s="932"/>
      <c r="Q6" s="932"/>
      <c r="R6" s="932"/>
      <c r="S6" s="932"/>
    </row>
    <row r="7" spans="1:19">
      <c r="B7" s="926" t="s">
        <v>264</v>
      </c>
      <c r="C7" s="923">
        <v>1.7296590000000001</v>
      </c>
      <c r="D7" s="923">
        <v>4.0636570000000001</v>
      </c>
      <c r="L7" s="932"/>
      <c r="M7" s="934"/>
      <c r="N7" s="935"/>
      <c r="O7" s="935"/>
      <c r="P7" s="932"/>
      <c r="Q7" s="932"/>
      <c r="R7" s="932"/>
      <c r="S7" s="932"/>
    </row>
    <row r="8" spans="1:19">
      <c r="B8" s="926" t="s">
        <v>265</v>
      </c>
      <c r="C8" s="923">
        <v>0.78049760000000001</v>
      </c>
      <c r="D8" s="923">
        <v>4.9932610000000004</v>
      </c>
      <c r="L8" s="932"/>
      <c r="M8" s="934"/>
      <c r="N8" s="935"/>
      <c r="O8" s="935"/>
      <c r="P8" s="932"/>
      <c r="Q8" s="932"/>
      <c r="R8" s="932"/>
      <c r="S8" s="932"/>
    </row>
    <row r="9" spans="1:19">
      <c r="B9" s="926" t="s">
        <v>266</v>
      </c>
      <c r="C9" s="923">
        <v>1.64154</v>
      </c>
      <c r="D9" s="923">
        <v>4.5012939999999997</v>
      </c>
      <c r="L9" s="932"/>
      <c r="M9" s="934"/>
      <c r="N9" s="935"/>
      <c r="O9" s="935"/>
      <c r="P9" s="932"/>
      <c r="Q9" s="932"/>
      <c r="R9" s="932"/>
      <c r="S9" s="932"/>
    </row>
    <row r="10" spans="1:19">
      <c r="B10" s="926" t="s">
        <v>267</v>
      </c>
      <c r="C10" s="923">
        <v>1.450221</v>
      </c>
      <c r="D10" s="923">
        <v>5.2835919999999996</v>
      </c>
      <c r="L10" s="932"/>
      <c r="M10" s="934"/>
      <c r="N10" s="935"/>
      <c r="O10" s="935"/>
      <c r="P10" s="932"/>
      <c r="Q10" s="932"/>
      <c r="R10" s="932"/>
      <c r="S10" s="932"/>
    </row>
    <row r="11" spans="1:19">
      <c r="B11" s="926" t="s">
        <v>268</v>
      </c>
      <c r="C11" s="923">
        <v>1.46736</v>
      </c>
      <c r="D11" s="923">
        <v>4.7928449999999998</v>
      </c>
      <c r="L11" s="932"/>
      <c r="M11" s="934"/>
      <c r="N11" s="935"/>
      <c r="O11" s="935"/>
      <c r="P11" s="932"/>
      <c r="Q11" s="932"/>
      <c r="R11" s="932"/>
      <c r="S11" s="932"/>
    </row>
    <row r="12" spans="1:19">
      <c r="B12" s="926" t="s">
        <v>269</v>
      </c>
      <c r="C12" s="923">
        <v>1.0483819999999999</v>
      </c>
      <c r="D12" s="923">
        <v>4.1914220000000002</v>
      </c>
      <c r="L12" s="932"/>
      <c r="M12" s="934"/>
      <c r="N12" s="935"/>
      <c r="O12" s="935"/>
      <c r="P12" s="932"/>
      <c r="Q12" s="932"/>
      <c r="R12" s="932"/>
      <c r="S12" s="932"/>
    </row>
    <row r="13" spans="1:19">
      <c r="B13" s="926" t="s">
        <v>270</v>
      </c>
      <c r="C13" s="923">
        <v>1.3691359999999999</v>
      </c>
      <c r="D13" s="923">
        <v>5.1196739999999998</v>
      </c>
      <c r="L13" s="932"/>
      <c r="M13" s="934"/>
      <c r="N13" s="935"/>
      <c r="O13" s="935"/>
      <c r="P13" s="932"/>
      <c r="Q13" s="932"/>
      <c r="R13" s="932"/>
      <c r="S13" s="932"/>
    </row>
    <row r="14" spans="1:19">
      <c r="B14" s="926" t="s">
        <v>271</v>
      </c>
      <c r="C14" s="923">
        <v>0.67859879999999995</v>
      </c>
      <c r="D14" s="923">
        <v>3.3387009999999999</v>
      </c>
      <c r="L14" s="932"/>
      <c r="M14" s="934"/>
      <c r="N14" s="935"/>
      <c r="O14" s="935"/>
      <c r="P14" s="932"/>
      <c r="Q14" s="932"/>
      <c r="R14" s="932"/>
      <c r="S14" s="932"/>
    </row>
    <row r="15" spans="1:19">
      <c r="B15" s="926" t="s">
        <v>272</v>
      </c>
      <c r="C15" s="923">
        <v>-0.3147761</v>
      </c>
      <c r="D15" s="923">
        <v>2.6738520000000001</v>
      </c>
      <c r="L15" s="932"/>
      <c r="M15" s="934"/>
      <c r="N15" s="935"/>
      <c r="O15" s="935"/>
      <c r="P15" s="932"/>
      <c r="Q15" s="932"/>
      <c r="R15" s="932"/>
      <c r="S15" s="932"/>
    </row>
    <row r="16" spans="1:19">
      <c r="B16" s="926" t="s">
        <v>273</v>
      </c>
      <c r="C16" s="923">
        <v>-1.4138139999999999</v>
      </c>
      <c r="D16" s="923">
        <v>2.1089150000000001</v>
      </c>
      <c r="L16" s="932"/>
      <c r="M16" s="934"/>
      <c r="N16" s="935"/>
      <c r="O16" s="935"/>
      <c r="P16" s="932"/>
      <c r="Q16" s="932"/>
      <c r="R16" s="932"/>
      <c r="S16" s="932"/>
    </row>
    <row r="17" spans="2:19">
      <c r="B17" s="926" t="s">
        <v>274</v>
      </c>
      <c r="C17" s="923">
        <v>-3.8251949999999999</v>
      </c>
      <c r="D17" s="923">
        <v>-0.85412790000000005</v>
      </c>
      <c r="L17" s="932"/>
      <c r="M17" s="934"/>
      <c r="N17" s="935"/>
      <c r="O17" s="935"/>
      <c r="P17" s="932"/>
      <c r="Q17" s="932"/>
      <c r="R17" s="932"/>
      <c r="S17" s="932"/>
    </row>
    <row r="18" spans="2:19">
      <c r="B18" s="926" t="s">
        <v>275</v>
      </c>
      <c r="C18" s="923">
        <v>-4.2957010000000002</v>
      </c>
      <c r="D18" s="923">
        <v>-0.1591456</v>
      </c>
      <c r="L18" s="932"/>
      <c r="M18" s="934"/>
      <c r="N18" s="935"/>
      <c r="O18" s="935"/>
      <c r="P18" s="932"/>
      <c r="Q18" s="932"/>
      <c r="R18" s="932"/>
      <c r="S18" s="932"/>
    </row>
    <row r="19" spans="2:19">
      <c r="B19" s="926" t="s">
        <v>276</v>
      </c>
      <c r="C19" s="923">
        <v>0.49827480000000002</v>
      </c>
      <c r="D19" s="923">
        <v>3.1676389999999999</v>
      </c>
      <c r="F19" s="230" t="s">
        <v>432</v>
      </c>
      <c r="L19" s="932"/>
      <c r="M19" s="934"/>
      <c r="N19" s="935"/>
      <c r="O19" s="935"/>
      <c r="P19" s="932"/>
      <c r="Q19" s="932"/>
      <c r="R19" s="932"/>
      <c r="S19" s="932"/>
    </row>
    <row r="20" spans="2:19">
      <c r="B20" s="926" t="s">
        <v>277</v>
      </c>
      <c r="C20" s="923">
        <v>1.104225</v>
      </c>
      <c r="D20" s="923">
        <v>3.6703440000000001</v>
      </c>
      <c r="L20" s="932"/>
      <c r="M20" s="934"/>
      <c r="N20" s="935"/>
      <c r="O20" s="935"/>
      <c r="P20" s="932"/>
      <c r="Q20" s="932"/>
      <c r="R20" s="932"/>
      <c r="S20" s="932"/>
    </row>
    <row r="21" spans="2:19">
      <c r="B21" s="926" t="s">
        <v>278</v>
      </c>
      <c r="C21" s="923">
        <v>1.743474</v>
      </c>
      <c r="D21" s="923">
        <v>3.8215729999999999</v>
      </c>
      <c r="F21" s="930" t="s">
        <v>1270</v>
      </c>
      <c r="L21" s="932"/>
      <c r="M21" s="934"/>
      <c r="N21" s="935"/>
      <c r="O21" s="935"/>
      <c r="P21" s="932"/>
      <c r="Q21" s="932"/>
      <c r="R21" s="932"/>
      <c r="S21" s="932"/>
    </row>
    <row r="22" spans="2:19">
      <c r="B22" s="926" t="s">
        <v>279</v>
      </c>
      <c r="C22" s="923">
        <v>1.550484</v>
      </c>
      <c r="D22" s="923">
        <v>4.5094079999999996</v>
      </c>
      <c r="L22" s="932"/>
      <c r="M22" s="934"/>
      <c r="N22" s="935"/>
      <c r="O22" s="935"/>
      <c r="P22" s="932"/>
      <c r="Q22" s="932"/>
      <c r="R22" s="932"/>
      <c r="S22" s="932"/>
    </row>
    <row r="23" spans="2:19">
      <c r="B23" s="926" t="s">
        <v>280</v>
      </c>
      <c r="C23" s="923">
        <v>1.8597729999999999</v>
      </c>
      <c r="D23" s="923">
        <v>3.4116870000000001</v>
      </c>
      <c r="L23" s="932"/>
      <c r="M23" s="934"/>
      <c r="N23" s="935"/>
      <c r="O23" s="935"/>
      <c r="P23" s="932"/>
      <c r="Q23" s="932"/>
      <c r="R23" s="932"/>
      <c r="S23" s="932"/>
    </row>
    <row r="24" spans="2:19">
      <c r="B24" s="926" t="s">
        <v>281</v>
      </c>
      <c r="C24" s="923">
        <v>1.1157919999999999</v>
      </c>
      <c r="D24" s="923">
        <v>2.9550420000000002</v>
      </c>
      <c r="L24" s="932"/>
      <c r="M24" s="934"/>
      <c r="N24" s="935"/>
      <c r="O24" s="935"/>
      <c r="P24" s="932"/>
      <c r="Q24" s="932"/>
      <c r="R24" s="932"/>
      <c r="S24" s="932"/>
    </row>
    <row r="25" spans="2:19">
      <c r="L25" s="932"/>
      <c r="M25" s="932"/>
      <c r="N25" s="932"/>
      <c r="O25" s="932"/>
      <c r="P25" s="932"/>
      <c r="Q25" s="934"/>
      <c r="R25" s="935"/>
      <c r="S25" s="935"/>
    </row>
    <row r="26" spans="2:19">
      <c r="L26" s="932"/>
      <c r="M26" s="932"/>
      <c r="N26" s="932"/>
      <c r="O26" s="932"/>
      <c r="P26" s="932"/>
      <c r="Q26" s="934"/>
      <c r="R26" s="935"/>
      <c r="S26" s="935"/>
    </row>
    <row r="27" spans="2:19">
      <c r="L27" s="932"/>
      <c r="M27" s="932"/>
      <c r="N27" s="932"/>
      <c r="O27" s="932"/>
      <c r="P27" s="932"/>
      <c r="Q27" s="934"/>
      <c r="R27" s="935"/>
      <c r="S27" s="935"/>
    </row>
    <row r="28" spans="2:19">
      <c r="L28" s="932"/>
      <c r="M28" s="932"/>
      <c r="N28" s="932"/>
      <c r="O28" s="932"/>
      <c r="P28" s="932"/>
      <c r="Q28" s="934"/>
      <c r="R28" s="935"/>
      <c r="S28" s="935"/>
    </row>
    <row r="29" spans="2:19">
      <c r="L29" s="932"/>
      <c r="M29" s="932"/>
      <c r="N29" s="932"/>
      <c r="O29" s="932"/>
      <c r="P29" s="932"/>
      <c r="Q29" s="934"/>
      <c r="R29" s="935"/>
      <c r="S29" s="935"/>
    </row>
    <row r="30" spans="2:19">
      <c r="L30" s="932"/>
      <c r="M30" s="932"/>
      <c r="N30" s="932"/>
      <c r="O30" s="932"/>
      <c r="P30" s="932"/>
      <c r="Q30" s="934"/>
      <c r="R30" s="935"/>
      <c r="S30" s="935"/>
    </row>
    <row r="31" spans="2:19">
      <c r="L31" s="932"/>
      <c r="M31" s="932"/>
      <c r="N31" s="932"/>
      <c r="O31" s="932"/>
      <c r="P31" s="932"/>
      <c r="Q31" s="934"/>
      <c r="R31" s="935"/>
      <c r="S31" s="935"/>
    </row>
    <row r="32" spans="2:19">
      <c r="L32" s="932"/>
      <c r="M32" s="932"/>
      <c r="N32" s="932"/>
      <c r="O32" s="932"/>
      <c r="P32" s="932"/>
      <c r="Q32" s="934"/>
      <c r="R32" s="935"/>
      <c r="S32" s="935"/>
    </row>
    <row r="33" spans="12:19">
      <c r="L33" s="932"/>
      <c r="M33" s="932"/>
      <c r="N33" s="932"/>
      <c r="O33" s="932"/>
      <c r="P33" s="932"/>
      <c r="Q33" s="934"/>
      <c r="R33" s="935"/>
      <c r="S33" s="935"/>
    </row>
    <row r="34" spans="12:19">
      <c r="L34" s="932"/>
      <c r="M34" s="932"/>
      <c r="N34" s="932"/>
      <c r="O34" s="932"/>
      <c r="P34" s="932"/>
      <c r="Q34" s="934"/>
      <c r="R34" s="935"/>
      <c r="S34" s="935"/>
    </row>
    <row r="35" spans="12:19">
      <c r="L35" s="932"/>
      <c r="M35" s="932"/>
      <c r="N35" s="932"/>
      <c r="O35" s="932"/>
      <c r="P35" s="932"/>
      <c r="Q35" s="934"/>
      <c r="R35" s="935"/>
      <c r="S35" s="935"/>
    </row>
    <row r="36" spans="12:19">
      <c r="L36" s="932"/>
      <c r="M36" s="932"/>
      <c r="N36" s="932"/>
      <c r="O36" s="932"/>
      <c r="P36" s="932"/>
      <c r="Q36" s="934"/>
      <c r="R36" s="935"/>
      <c r="S36" s="935"/>
    </row>
    <row r="37" spans="12:19">
      <c r="L37" s="932"/>
      <c r="M37" s="932"/>
      <c r="N37" s="932"/>
      <c r="O37" s="932"/>
      <c r="P37" s="932"/>
      <c r="Q37" s="934"/>
      <c r="R37" s="935"/>
      <c r="S37" s="935"/>
    </row>
    <row r="38" spans="12:19">
      <c r="L38" s="932"/>
      <c r="M38" s="932"/>
      <c r="N38" s="932"/>
      <c r="O38" s="932"/>
      <c r="P38" s="932"/>
      <c r="Q38" s="934"/>
      <c r="R38" s="935"/>
      <c r="S38" s="935"/>
    </row>
    <row r="39" spans="12:19">
      <c r="L39" s="932"/>
      <c r="M39" s="932"/>
      <c r="N39" s="932"/>
      <c r="O39" s="932"/>
      <c r="P39" s="932"/>
      <c r="Q39" s="934"/>
      <c r="R39" s="935"/>
      <c r="S39" s="935"/>
    </row>
    <row r="40" spans="12:19">
      <c r="L40" s="932"/>
      <c r="M40" s="932"/>
      <c r="N40" s="932"/>
      <c r="O40" s="932"/>
      <c r="P40" s="932"/>
      <c r="Q40" s="934"/>
      <c r="R40" s="935"/>
      <c r="S40" s="935"/>
    </row>
    <row r="41" spans="12:19">
      <c r="L41" s="932"/>
      <c r="M41" s="932"/>
      <c r="N41" s="932"/>
      <c r="O41" s="932"/>
      <c r="P41" s="932"/>
      <c r="Q41" s="934"/>
      <c r="R41" s="935"/>
      <c r="S41" s="935"/>
    </row>
    <row r="42" spans="12:19">
      <c r="L42" s="932"/>
      <c r="M42" s="932"/>
      <c r="N42" s="932"/>
      <c r="O42" s="932"/>
      <c r="P42" s="932"/>
      <c r="Q42" s="934"/>
      <c r="R42" s="935"/>
      <c r="S42" s="935"/>
    </row>
    <row r="43" spans="12:19">
      <c r="L43" s="932"/>
      <c r="M43" s="932"/>
      <c r="N43" s="932"/>
      <c r="O43" s="932"/>
      <c r="P43" s="932"/>
      <c r="Q43" s="934"/>
      <c r="R43" s="935"/>
      <c r="S43" s="935"/>
    </row>
    <row r="44" spans="12:19">
      <c r="L44" s="932"/>
      <c r="M44" s="932"/>
      <c r="N44" s="932"/>
      <c r="O44" s="932"/>
      <c r="P44" s="932"/>
      <c r="Q44" s="934"/>
      <c r="R44" s="935"/>
      <c r="S44" s="935"/>
    </row>
    <row r="45" spans="12:19">
      <c r="L45" s="932"/>
      <c r="M45" s="932"/>
      <c r="N45" s="932"/>
      <c r="O45" s="932"/>
      <c r="P45" s="932"/>
      <c r="Q45" s="934"/>
      <c r="R45" s="935"/>
      <c r="S45" s="935"/>
    </row>
    <row r="46" spans="12:19">
      <c r="L46" s="932"/>
      <c r="M46" s="932"/>
      <c r="N46" s="932"/>
      <c r="O46" s="932"/>
      <c r="P46" s="932"/>
      <c r="Q46" s="934"/>
      <c r="R46" s="935"/>
      <c r="S46" s="935"/>
    </row>
    <row r="47" spans="12:19">
      <c r="L47" s="932"/>
      <c r="M47" s="932"/>
      <c r="N47" s="932"/>
      <c r="O47" s="932"/>
      <c r="P47" s="932"/>
      <c r="Q47" s="932"/>
      <c r="R47" s="932"/>
      <c r="S47" s="932"/>
    </row>
    <row r="48" spans="12:19">
      <c r="L48" s="932"/>
      <c r="M48" s="932"/>
      <c r="N48" s="932"/>
      <c r="O48" s="932"/>
      <c r="P48" s="932"/>
      <c r="Q48" s="932"/>
      <c r="R48" s="932"/>
      <c r="S48" s="932"/>
    </row>
    <row r="49" spans="12:19">
      <c r="L49" s="932"/>
      <c r="M49" s="932"/>
      <c r="N49" s="932"/>
      <c r="O49" s="932"/>
      <c r="P49" s="932"/>
      <c r="Q49" s="932"/>
      <c r="R49" s="936"/>
      <c r="S49" s="932"/>
    </row>
    <row r="50" spans="12:19">
      <c r="L50" s="932"/>
      <c r="M50" s="932"/>
      <c r="N50" s="932"/>
      <c r="O50" s="932"/>
      <c r="P50" s="932"/>
      <c r="Q50" s="932"/>
      <c r="R50" s="932"/>
      <c r="S50" s="932"/>
    </row>
    <row r="51" spans="12:19">
      <c r="L51" s="932"/>
      <c r="M51" s="932"/>
      <c r="N51" s="932"/>
      <c r="O51" s="932"/>
      <c r="P51" s="932"/>
      <c r="Q51" s="932"/>
      <c r="R51" s="932"/>
      <c r="S51" s="932"/>
    </row>
    <row r="52" spans="12:19">
      <c r="L52" s="932"/>
      <c r="M52" s="932"/>
      <c r="N52" s="932"/>
      <c r="O52" s="932"/>
      <c r="P52" s="932"/>
      <c r="Q52" s="937"/>
      <c r="R52" s="932"/>
      <c r="S52" s="932"/>
    </row>
    <row r="53" spans="12:19">
      <c r="L53" s="932"/>
      <c r="M53" s="932"/>
      <c r="N53" s="932"/>
      <c r="O53" s="932"/>
      <c r="P53" s="932"/>
      <c r="Q53" s="932"/>
      <c r="R53" s="932"/>
      <c r="S53" s="932"/>
    </row>
    <row r="54" spans="12:19">
      <c r="L54" s="932"/>
      <c r="M54" s="932"/>
      <c r="N54" s="932"/>
      <c r="O54" s="932"/>
      <c r="P54" s="932"/>
      <c r="Q54" s="932"/>
      <c r="R54" s="932"/>
      <c r="S54" s="932"/>
    </row>
    <row r="55" spans="12:19">
      <c r="L55" s="932"/>
      <c r="M55" s="932"/>
      <c r="N55" s="932"/>
      <c r="O55" s="932"/>
      <c r="P55" s="932"/>
      <c r="Q55" s="932"/>
      <c r="R55" s="932"/>
      <c r="S55" s="932"/>
    </row>
    <row r="56" spans="12:19">
      <c r="L56" s="932"/>
      <c r="M56" s="932"/>
      <c r="N56" s="932"/>
      <c r="O56" s="932"/>
      <c r="P56" s="932"/>
      <c r="Q56" s="932"/>
      <c r="R56" s="932"/>
      <c r="S56" s="932"/>
    </row>
    <row r="57" spans="12:19">
      <c r="L57" s="932"/>
      <c r="M57" s="932"/>
      <c r="N57" s="932"/>
      <c r="O57" s="932"/>
      <c r="P57" s="932"/>
      <c r="Q57" s="932"/>
      <c r="R57" s="932"/>
      <c r="S57" s="932"/>
    </row>
    <row r="58" spans="12:19">
      <c r="L58" s="932"/>
      <c r="M58" s="932"/>
      <c r="N58" s="932"/>
      <c r="O58" s="932"/>
      <c r="P58" s="932"/>
      <c r="Q58" s="932"/>
      <c r="R58" s="932"/>
      <c r="S58" s="932"/>
    </row>
    <row r="59" spans="12:19">
      <c r="L59" s="932"/>
      <c r="M59" s="932"/>
      <c r="N59" s="932"/>
      <c r="O59" s="932"/>
      <c r="P59" s="932"/>
      <c r="Q59" s="932"/>
      <c r="R59" s="932"/>
      <c r="S59" s="932"/>
    </row>
    <row r="60" spans="12:19">
      <c r="L60" s="932"/>
      <c r="M60" s="932"/>
      <c r="N60" s="932"/>
      <c r="O60" s="932"/>
      <c r="P60" s="932"/>
      <c r="Q60" s="932"/>
      <c r="R60" s="932"/>
      <c r="S60" s="932"/>
    </row>
    <row r="61" spans="12:19">
      <c r="L61" s="932"/>
      <c r="M61" s="932"/>
      <c r="N61" s="932"/>
      <c r="O61" s="932"/>
      <c r="P61" s="932"/>
      <c r="Q61" s="932"/>
      <c r="R61" s="932"/>
      <c r="S61" s="932"/>
    </row>
    <row r="62" spans="12:19">
      <c r="L62" s="932"/>
      <c r="M62" s="932"/>
      <c r="N62" s="932"/>
      <c r="O62" s="932"/>
      <c r="P62" s="932"/>
      <c r="Q62" s="932"/>
      <c r="R62" s="932"/>
      <c r="S62" s="932"/>
    </row>
    <row r="63" spans="12:19">
      <c r="L63" s="932"/>
      <c r="M63" s="932"/>
      <c r="N63" s="932"/>
      <c r="O63" s="932"/>
      <c r="P63" s="932"/>
      <c r="Q63" s="932"/>
      <c r="R63" s="932"/>
      <c r="S63" s="932"/>
    </row>
    <row r="64" spans="12:19">
      <c r="L64" s="932"/>
      <c r="M64" s="932"/>
      <c r="N64" s="932"/>
      <c r="O64" s="932"/>
      <c r="P64" s="932"/>
      <c r="Q64" s="932"/>
      <c r="R64" s="932"/>
      <c r="S64" s="932"/>
    </row>
    <row r="65" spans="12:19">
      <c r="L65" s="932"/>
      <c r="M65" s="932"/>
      <c r="N65" s="932"/>
      <c r="O65" s="932"/>
      <c r="P65" s="932"/>
      <c r="Q65" s="932"/>
      <c r="R65" s="932"/>
      <c r="S65" s="932"/>
    </row>
    <row r="66" spans="12:19">
      <c r="L66" s="932"/>
      <c r="M66" s="932"/>
      <c r="N66" s="932"/>
      <c r="O66" s="932"/>
      <c r="P66" s="932"/>
      <c r="Q66" s="932"/>
      <c r="R66" s="932"/>
      <c r="S66" s="932"/>
    </row>
    <row r="67" spans="12:19">
      <c r="L67" s="932"/>
      <c r="M67" s="932"/>
      <c r="N67" s="932"/>
      <c r="O67" s="932"/>
      <c r="P67" s="932"/>
      <c r="Q67" s="932"/>
      <c r="R67" s="932"/>
      <c r="S67" s="932"/>
    </row>
    <row r="68" spans="12:19">
      <c r="L68" s="932"/>
      <c r="M68" s="932"/>
      <c r="N68" s="932"/>
      <c r="O68" s="932"/>
      <c r="P68" s="932"/>
      <c r="Q68" s="932"/>
      <c r="R68" s="932"/>
      <c r="S68" s="932"/>
    </row>
    <row r="69" spans="12:19">
      <c r="L69" s="932"/>
      <c r="M69" s="932"/>
      <c r="N69" s="932"/>
      <c r="O69" s="932"/>
      <c r="P69" s="932"/>
      <c r="Q69" s="932"/>
      <c r="R69" s="932"/>
      <c r="S69" s="932"/>
    </row>
    <row r="70" spans="12:19">
      <c r="L70" s="932"/>
      <c r="M70" s="932"/>
      <c r="N70" s="932"/>
      <c r="O70" s="932"/>
      <c r="P70" s="932"/>
      <c r="Q70" s="932"/>
      <c r="R70" s="932"/>
      <c r="S70" s="932"/>
    </row>
    <row r="71" spans="12:19">
      <c r="L71" s="932"/>
      <c r="M71" s="932"/>
      <c r="N71" s="932"/>
      <c r="O71" s="932"/>
      <c r="P71" s="932"/>
      <c r="Q71" s="932"/>
      <c r="R71" s="932"/>
      <c r="S71" s="932"/>
    </row>
    <row r="72" spans="12:19">
      <c r="L72" s="932"/>
      <c r="M72" s="932"/>
      <c r="N72" s="932"/>
      <c r="O72" s="932"/>
      <c r="P72" s="932"/>
      <c r="Q72" s="932"/>
      <c r="R72" s="932"/>
      <c r="S72" s="932"/>
    </row>
    <row r="73" spans="12:19">
      <c r="L73" s="932"/>
      <c r="M73" s="932"/>
      <c r="N73" s="932"/>
      <c r="O73" s="932"/>
      <c r="P73" s="932"/>
      <c r="Q73" s="932"/>
      <c r="R73" s="932"/>
      <c r="S73" s="932"/>
    </row>
    <row r="74" spans="12:19">
      <c r="L74" s="932"/>
      <c r="M74" s="932"/>
      <c r="N74" s="932"/>
      <c r="O74" s="932"/>
      <c r="P74" s="932"/>
      <c r="Q74" s="932"/>
      <c r="R74" s="932"/>
      <c r="S74" s="932"/>
    </row>
    <row r="75" spans="12:19">
      <c r="L75" s="932"/>
      <c r="M75" s="932"/>
      <c r="N75" s="932"/>
      <c r="O75" s="932"/>
      <c r="P75" s="932"/>
      <c r="Q75" s="932"/>
      <c r="R75" s="932"/>
      <c r="S75" s="932"/>
    </row>
    <row r="76" spans="12:19">
      <c r="L76" s="932"/>
      <c r="M76" s="932"/>
      <c r="N76" s="932"/>
      <c r="O76" s="932"/>
      <c r="P76" s="932"/>
      <c r="Q76" s="932"/>
      <c r="R76" s="932"/>
      <c r="S76" s="932"/>
    </row>
    <row r="77" spans="12:19">
      <c r="L77" s="932"/>
      <c r="M77" s="932"/>
      <c r="N77" s="932"/>
      <c r="O77" s="932"/>
      <c r="P77" s="932"/>
      <c r="Q77" s="932"/>
      <c r="R77" s="932"/>
      <c r="S77" s="932"/>
    </row>
    <row r="78" spans="12:19">
      <c r="L78" s="932"/>
      <c r="M78" s="932"/>
      <c r="N78" s="932"/>
      <c r="O78" s="932"/>
      <c r="P78" s="932"/>
      <c r="Q78" s="932"/>
      <c r="R78" s="932"/>
      <c r="S78" s="932"/>
    </row>
    <row r="79" spans="12:19">
      <c r="L79" s="932"/>
      <c r="M79" s="932"/>
      <c r="N79" s="932"/>
      <c r="O79" s="932"/>
      <c r="P79" s="932"/>
      <c r="Q79" s="932"/>
      <c r="R79" s="932"/>
      <c r="S79" s="932"/>
    </row>
    <row r="80" spans="12:19">
      <c r="L80" s="932"/>
      <c r="M80" s="932"/>
      <c r="N80" s="932"/>
      <c r="O80" s="932"/>
      <c r="P80" s="932"/>
      <c r="Q80" s="932"/>
      <c r="R80" s="932"/>
      <c r="S80" s="932"/>
    </row>
    <row r="81" spans="12:19">
      <c r="L81" s="932"/>
      <c r="M81" s="932"/>
      <c r="N81" s="932"/>
      <c r="O81" s="932"/>
      <c r="P81" s="932"/>
      <c r="Q81" s="932"/>
      <c r="R81" s="932"/>
      <c r="S81" s="932"/>
    </row>
    <row r="82" spans="12:19">
      <c r="L82" s="932"/>
      <c r="M82" s="932"/>
      <c r="N82" s="932"/>
      <c r="O82" s="932"/>
      <c r="P82" s="932"/>
      <c r="Q82" s="932"/>
      <c r="R82" s="932"/>
      <c r="S82" s="932"/>
    </row>
    <row r="83" spans="12:19">
      <c r="L83" s="932"/>
      <c r="M83" s="932"/>
      <c r="N83" s="932"/>
      <c r="O83" s="932"/>
      <c r="P83" s="932"/>
      <c r="Q83" s="932"/>
      <c r="R83" s="932"/>
      <c r="S83" s="932"/>
    </row>
    <row r="84" spans="12:19">
      <c r="L84" s="932"/>
      <c r="M84" s="932"/>
      <c r="N84" s="932"/>
      <c r="O84" s="932"/>
      <c r="P84" s="932"/>
      <c r="Q84" s="932"/>
      <c r="R84" s="932"/>
      <c r="S84" s="932"/>
    </row>
    <row r="85" spans="12:19">
      <c r="L85" s="932"/>
      <c r="M85" s="932"/>
      <c r="N85" s="932"/>
      <c r="O85" s="932"/>
      <c r="P85" s="932"/>
      <c r="Q85" s="932"/>
      <c r="R85" s="932"/>
      <c r="S85" s="932"/>
    </row>
    <row r="86" spans="12:19">
      <c r="L86" s="932"/>
      <c r="M86" s="932"/>
      <c r="N86" s="932"/>
      <c r="O86" s="932"/>
      <c r="P86" s="932"/>
      <c r="Q86" s="932"/>
      <c r="R86" s="932"/>
      <c r="S86" s="932"/>
    </row>
  </sheetData>
  <phoneticPr fontId="38" type="noConversion"/>
  <hyperlinks>
    <hyperlink ref="F21" location="Contents!B4" display="to contents"/>
  </hyperlinks>
  <pageMargins left="0.75" right="0.75" top="1" bottom="1" header="0.5" footer="0.5"/>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2:G40"/>
  <sheetViews>
    <sheetView workbookViewId="0">
      <selection activeCell="B38" sqref="B38"/>
    </sheetView>
  </sheetViews>
  <sheetFormatPr defaultRowHeight="12.75"/>
  <cols>
    <col min="1" max="6" width="9.140625" style="50"/>
    <col min="7" max="7" width="14" style="50" bestFit="1" customWidth="1"/>
    <col min="8" max="10" width="9.140625" style="50"/>
    <col min="11" max="11" width="13.42578125" style="50" customWidth="1"/>
    <col min="12" max="16384" width="9.140625" style="50"/>
  </cols>
  <sheetData>
    <row r="2" spans="1:7">
      <c r="A2" s="1" t="s">
        <v>326</v>
      </c>
      <c r="B2" s="226" t="s">
        <v>6</v>
      </c>
    </row>
    <row r="4" spans="1:7" ht="38.25">
      <c r="B4" s="925" t="s">
        <v>1212</v>
      </c>
      <c r="C4" s="925" t="s">
        <v>927</v>
      </c>
      <c r="D4" s="925" t="s">
        <v>2</v>
      </c>
      <c r="E4" s="925" t="s">
        <v>929</v>
      </c>
      <c r="F4" s="925" t="s">
        <v>7</v>
      </c>
      <c r="G4" s="925" t="s">
        <v>8</v>
      </c>
    </row>
    <row r="5" spans="1:7">
      <c r="B5" s="229" t="s">
        <v>9</v>
      </c>
      <c r="C5" s="911">
        <v>-5.7388589999999997</v>
      </c>
      <c r="D5" s="911">
        <v>11.19678</v>
      </c>
      <c r="E5" s="911">
        <v>4.4741860000000004</v>
      </c>
      <c r="F5" s="911">
        <v>7.1161479999999999</v>
      </c>
      <c r="G5" s="911">
        <v>-2.4287350000000001</v>
      </c>
    </row>
    <row r="6" spans="1:7">
      <c r="B6" s="229" t="s">
        <v>10</v>
      </c>
      <c r="C6" s="911">
        <v>-5.4745080000000002</v>
      </c>
      <c r="D6" s="911">
        <v>11.38475</v>
      </c>
      <c r="E6" s="911">
        <v>5.0808939999999998</v>
      </c>
      <c r="F6" s="911">
        <v>7.841488</v>
      </c>
      <c r="G6" s="911">
        <v>-1.855075</v>
      </c>
    </row>
    <row r="7" spans="1:7">
      <c r="B7" s="229" t="s">
        <v>11</v>
      </c>
      <c r="C7" s="911">
        <v>-4.8294560000000004</v>
      </c>
      <c r="D7" s="911">
        <v>10.62149</v>
      </c>
      <c r="E7" s="911">
        <v>5.1821760000000001</v>
      </c>
      <c r="F7" s="911">
        <v>7.8208919999999997</v>
      </c>
      <c r="G7" s="911">
        <v>-2.6608260000000001</v>
      </c>
    </row>
    <row r="8" spans="1:7">
      <c r="B8" s="229" t="s">
        <v>12</v>
      </c>
      <c r="C8" s="911">
        <v>-4.4108790000000004</v>
      </c>
      <c r="D8" s="911">
        <v>9.5149170000000005</v>
      </c>
      <c r="E8" s="911">
        <v>4.7037829999999996</v>
      </c>
      <c r="F8" s="911">
        <v>7.8362210000000001</v>
      </c>
      <c r="G8" s="911">
        <v>-2.8608090000000002</v>
      </c>
    </row>
    <row r="9" spans="1:7">
      <c r="B9" s="229" t="s">
        <v>13</v>
      </c>
      <c r="C9" s="911">
        <v>-4.8016249999999996</v>
      </c>
      <c r="D9" s="911">
        <v>8.6995109999999993</v>
      </c>
      <c r="E9" s="911">
        <v>4.0822729999999998</v>
      </c>
      <c r="F9" s="911">
        <v>7.3391120000000001</v>
      </c>
      <c r="G9" s="911">
        <v>-3.4188540000000001</v>
      </c>
    </row>
    <row r="10" spans="1:7">
      <c r="B10" s="229" t="s">
        <v>14</v>
      </c>
      <c r="C10" s="911">
        <v>-4.8875739999999999</v>
      </c>
      <c r="D10" s="911">
        <v>8.9354359999999993</v>
      </c>
      <c r="E10" s="911">
        <v>3.9022990000000002</v>
      </c>
      <c r="F10" s="911">
        <v>7.6620540000000004</v>
      </c>
      <c r="G10" s="911">
        <v>-3.0451480000000002</v>
      </c>
    </row>
    <row r="11" spans="1:7">
      <c r="B11" s="229" t="s">
        <v>15</v>
      </c>
      <c r="C11" s="911">
        <v>-4.7603499999999999</v>
      </c>
      <c r="D11" s="911">
        <v>9.5929409999999997</v>
      </c>
      <c r="E11" s="911">
        <v>3.2809659999999998</v>
      </c>
      <c r="F11" s="911">
        <v>6.6215450000000002</v>
      </c>
      <c r="G11" s="911">
        <v>-3.7303920000000002</v>
      </c>
    </row>
    <row r="12" spans="1:7">
      <c r="B12" s="229" t="s">
        <v>16</v>
      </c>
      <c r="C12" s="911">
        <v>-4.1615650000000004</v>
      </c>
      <c r="D12" s="911">
        <v>11.188499999999999</v>
      </c>
      <c r="E12" s="911">
        <v>1.687133</v>
      </c>
      <c r="F12" s="911">
        <v>5.3199350000000001</v>
      </c>
      <c r="G12" s="911">
        <v>-3.911575</v>
      </c>
    </row>
    <row r="13" spans="1:7">
      <c r="B13" s="229" t="s">
        <v>17</v>
      </c>
      <c r="C13" s="911">
        <v>-2.7211110000000001</v>
      </c>
      <c r="D13" s="911">
        <v>9.0318159999999992</v>
      </c>
      <c r="E13" s="911">
        <v>1.5235430000000001</v>
      </c>
      <c r="F13" s="911">
        <v>3.6631770000000001</v>
      </c>
      <c r="G13" s="911">
        <v>-3.4493610000000001</v>
      </c>
    </row>
    <row r="14" spans="1:7">
      <c r="B14" s="229" t="s">
        <v>18</v>
      </c>
      <c r="C14" s="911">
        <v>-2.4068399999999999</v>
      </c>
      <c r="D14" s="911">
        <v>5.396547</v>
      </c>
      <c r="E14" s="911">
        <v>3.255795</v>
      </c>
      <c r="F14" s="911">
        <v>4.3454170000000003</v>
      </c>
      <c r="G14" s="911">
        <v>-1.9045909999999999</v>
      </c>
    </row>
    <row r="15" spans="1:7">
      <c r="B15" s="229" t="s">
        <v>19</v>
      </c>
      <c r="C15" s="911">
        <v>-2.7631619999999999</v>
      </c>
      <c r="D15" s="911">
        <v>4.6843940000000002</v>
      </c>
      <c r="E15" s="911">
        <v>2.9946350000000002</v>
      </c>
      <c r="F15" s="911">
        <v>5.1514600000000002</v>
      </c>
      <c r="G15" s="911">
        <v>-1.9816590000000001</v>
      </c>
    </row>
    <row r="16" spans="1:7">
      <c r="B16" s="229" t="s">
        <v>20</v>
      </c>
      <c r="C16" s="911">
        <v>-2.827061</v>
      </c>
      <c r="D16" s="911">
        <v>5.0064250000000001</v>
      </c>
      <c r="E16" s="911">
        <v>3.4278230000000001</v>
      </c>
      <c r="F16" s="911">
        <v>6.5536110000000001</v>
      </c>
      <c r="G16" s="911">
        <v>-1.9716899999999999</v>
      </c>
    </row>
    <row r="17" spans="2:7">
      <c r="B17" s="229" t="s">
        <v>21</v>
      </c>
      <c r="C17" s="911">
        <v>-3.0224280000000001</v>
      </c>
      <c r="D17" s="911">
        <v>5.5019140000000002</v>
      </c>
      <c r="E17" s="911">
        <v>3.8668170000000002</v>
      </c>
      <c r="F17" s="911">
        <v>4.8274800000000004</v>
      </c>
      <c r="G17" s="911">
        <v>-2.6690770000000001</v>
      </c>
    </row>
    <row r="18" spans="2:7">
      <c r="B18" s="229" t="s">
        <v>22</v>
      </c>
      <c r="C18" s="911">
        <v>-3.3825509999999999</v>
      </c>
      <c r="D18" s="911">
        <v>5.6884420000000002</v>
      </c>
      <c r="E18" s="911">
        <v>2.976099</v>
      </c>
      <c r="F18" s="911">
        <v>4.659287</v>
      </c>
      <c r="G18" s="911">
        <v>-2.2640509999999998</v>
      </c>
    </row>
    <row r="21" spans="2:7">
      <c r="B21" s="226" t="s">
        <v>6</v>
      </c>
    </row>
    <row r="38" spans="2:2">
      <c r="B38" s="230" t="s">
        <v>972</v>
      </c>
    </row>
    <row r="40" spans="2:2">
      <c r="B40" s="930" t="s">
        <v>1270</v>
      </c>
    </row>
  </sheetData>
  <phoneticPr fontId="38" type="noConversion"/>
  <hyperlinks>
    <hyperlink ref="B40" location="Contents!B22" display="to contents"/>
  </hyperlinks>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2:V354"/>
  <sheetViews>
    <sheetView workbookViewId="0">
      <selection activeCell="M33" sqref="M33"/>
    </sheetView>
  </sheetViews>
  <sheetFormatPr defaultRowHeight="12.75"/>
  <cols>
    <col min="1" max="1" width="9.140625" style="928"/>
    <col min="2" max="2" width="12.7109375" style="938" customWidth="1"/>
    <col min="3" max="3" width="11.5703125" style="928" customWidth="1"/>
    <col min="4" max="5" width="10.7109375" style="928" customWidth="1"/>
    <col min="6" max="14" width="9.140625" style="928"/>
    <col min="15" max="15" width="12.140625" style="928" customWidth="1"/>
    <col min="16" max="16384" width="9.140625" style="928"/>
  </cols>
  <sheetData>
    <row r="2" spans="1:22">
      <c r="A2" s="1" t="s">
        <v>326</v>
      </c>
      <c r="B2" s="226" t="s">
        <v>23</v>
      </c>
      <c r="G2" s="226" t="s">
        <v>23</v>
      </c>
      <c r="U2" s="50"/>
      <c r="V2" s="50"/>
    </row>
    <row r="3" spans="1:22">
      <c r="U3" s="50"/>
      <c r="V3" s="50"/>
    </row>
    <row r="4" spans="1:22" ht="25.5">
      <c r="B4" s="925" t="s">
        <v>1212</v>
      </c>
      <c r="C4" s="925" t="s">
        <v>24</v>
      </c>
      <c r="D4" s="925" t="s">
        <v>25</v>
      </c>
      <c r="E4" s="925" t="s">
        <v>26</v>
      </c>
      <c r="U4" s="50"/>
      <c r="V4" s="50"/>
    </row>
    <row r="5" spans="1:22">
      <c r="B5" s="1286">
        <v>38075</v>
      </c>
      <c r="C5" s="941">
        <v>143.43700000000001</v>
      </c>
      <c r="D5" s="941">
        <v>140.90700000000001</v>
      </c>
      <c r="E5" s="941">
        <v>139.02500000000001</v>
      </c>
      <c r="U5" s="50"/>
      <c r="V5" s="50"/>
    </row>
    <row r="6" spans="1:22">
      <c r="B6" s="1286">
        <v>38082</v>
      </c>
      <c r="C6" s="941">
        <v>142.453</v>
      </c>
      <c r="D6" s="941">
        <v>140.268</v>
      </c>
      <c r="E6" s="941">
        <v>138.62</v>
      </c>
      <c r="U6" s="50"/>
      <c r="V6" s="50"/>
    </row>
    <row r="7" spans="1:22">
      <c r="B7" s="1286">
        <v>38089</v>
      </c>
      <c r="C7" s="941">
        <v>141.929</v>
      </c>
      <c r="D7" s="941">
        <v>139.72</v>
      </c>
      <c r="E7" s="941">
        <v>138.035</v>
      </c>
      <c r="U7" s="50"/>
      <c r="V7" s="50"/>
    </row>
    <row r="8" spans="1:22">
      <c r="B8" s="1286">
        <v>38096</v>
      </c>
      <c r="C8" s="941">
        <v>142.31899999999999</v>
      </c>
      <c r="D8" s="941">
        <v>139.86600000000001</v>
      </c>
      <c r="E8" s="941">
        <v>137.94</v>
      </c>
      <c r="U8" s="50"/>
      <c r="V8" s="50"/>
    </row>
    <row r="9" spans="1:22">
      <c r="B9" s="1286">
        <v>38103</v>
      </c>
      <c r="C9" s="941">
        <v>143.304</v>
      </c>
      <c r="D9" s="941">
        <v>140.84</v>
      </c>
      <c r="E9" s="941">
        <v>138.79</v>
      </c>
      <c r="U9" s="50"/>
      <c r="V9" s="50"/>
    </row>
    <row r="10" spans="1:22">
      <c r="B10" s="1286">
        <v>38110</v>
      </c>
      <c r="C10" s="941">
        <v>141.90600000000001</v>
      </c>
      <c r="D10" s="941">
        <v>140.024</v>
      </c>
      <c r="E10" s="941">
        <v>138.43799999999999</v>
      </c>
      <c r="U10" s="50"/>
      <c r="V10" s="50"/>
    </row>
    <row r="11" spans="1:22">
      <c r="B11" s="1286">
        <v>38117</v>
      </c>
      <c r="C11" s="941">
        <v>140.953</v>
      </c>
      <c r="D11" s="941">
        <v>139.16499999999999</v>
      </c>
      <c r="E11" s="941">
        <v>137.602</v>
      </c>
      <c r="U11" s="50"/>
      <c r="V11" s="50"/>
    </row>
    <row r="12" spans="1:22">
      <c r="B12" s="1286">
        <v>38124</v>
      </c>
      <c r="C12" s="941">
        <v>140.13</v>
      </c>
      <c r="D12" s="941">
        <v>138.452</v>
      </c>
      <c r="E12" s="941">
        <v>137.041</v>
      </c>
      <c r="U12" s="50"/>
      <c r="V12" s="50"/>
    </row>
    <row r="13" spans="1:22">
      <c r="B13" s="1286">
        <v>38131</v>
      </c>
      <c r="C13" s="941">
        <v>140.53899999999999</v>
      </c>
      <c r="D13" s="941">
        <v>138.804</v>
      </c>
      <c r="E13" s="941">
        <v>137.20400000000001</v>
      </c>
      <c r="U13" s="50"/>
      <c r="V13" s="50"/>
    </row>
    <row r="14" spans="1:22">
      <c r="B14" s="1286">
        <v>38138</v>
      </c>
      <c r="C14" s="941">
        <v>141.49199999999999</v>
      </c>
      <c r="D14" s="941">
        <v>139.37799999999999</v>
      </c>
      <c r="E14" s="941">
        <v>137.54599999999999</v>
      </c>
      <c r="U14" s="50"/>
      <c r="V14" s="50"/>
    </row>
    <row r="15" spans="1:22">
      <c r="B15" s="1286">
        <v>38145</v>
      </c>
      <c r="C15" s="941">
        <v>140.20699999999999</v>
      </c>
      <c r="D15" s="941">
        <v>138.11099999999999</v>
      </c>
      <c r="E15" s="941">
        <v>136.29400000000001</v>
      </c>
      <c r="U15" s="50"/>
      <c r="V15" s="50"/>
    </row>
    <row r="16" spans="1:22">
      <c r="B16" s="1286">
        <v>38152</v>
      </c>
      <c r="C16" s="941">
        <v>140.21199999999999</v>
      </c>
      <c r="D16" s="941">
        <v>138.24799999999999</v>
      </c>
      <c r="E16" s="941">
        <v>136.54900000000001</v>
      </c>
      <c r="U16" s="50"/>
      <c r="V16" s="50"/>
    </row>
    <row r="17" spans="2:22">
      <c r="B17" s="1286">
        <v>38159</v>
      </c>
      <c r="C17" s="941">
        <v>140.542</v>
      </c>
      <c r="D17" s="941">
        <v>138.578</v>
      </c>
      <c r="E17" s="941">
        <v>136.87899999999999</v>
      </c>
      <c r="G17" s="924" t="s">
        <v>27</v>
      </c>
      <c r="U17" s="50"/>
      <c r="V17" s="50"/>
    </row>
    <row r="18" spans="2:22">
      <c r="B18" s="1286">
        <v>38166</v>
      </c>
      <c r="C18" s="941">
        <v>140.285</v>
      </c>
      <c r="D18" s="941">
        <v>138.43</v>
      </c>
      <c r="E18" s="941">
        <v>136.75</v>
      </c>
      <c r="G18" s="930" t="s">
        <v>1270</v>
      </c>
      <c r="U18" s="50"/>
      <c r="V18" s="50"/>
    </row>
    <row r="19" spans="2:22">
      <c r="B19" s="1286">
        <v>38173</v>
      </c>
      <c r="C19" s="941">
        <v>139.27500000000001</v>
      </c>
      <c r="D19" s="941">
        <v>137.41999999999999</v>
      </c>
      <c r="E19" s="941">
        <v>135.73500000000001</v>
      </c>
    </row>
    <row r="20" spans="2:22">
      <c r="B20" s="1286">
        <v>38180</v>
      </c>
      <c r="C20" s="941">
        <v>138.102</v>
      </c>
      <c r="D20" s="941">
        <v>136.16300000000001</v>
      </c>
      <c r="E20" s="941">
        <v>135.42500000000001</v>
      </c>
    </row>
    <row r="21" spans="2:22">
      <c r="B21" s="1286">
        <v>38187</v>
      </c>
      <c r="C21" s="941">
        <v>137.99199999999999</v>
      </c>
      <c r="D21" s="941">
        <v>136.42500000000001</v>
      </c>
      <c r="E21" s="941">
        <v>135.399</v>
      </c>
    </row>
    <row r="22" spans="2:22" ht="15">
      <c r="B22" s="1286">
        <v>38194</v>
      </c>
      <c r="C22" s="941">
        <v>138.32900000000001</v>
      </c>
      <c r="D22" s="941">
        <v>136.827</v>
      </c>
      <c r="E22" s="941">
        <v>135.84700000000001</v>
      </c>
      <c r="H22" s="1301"/>
    </row>
    <row r="23" spans="2:22">
      <c r="B23" s="1286">
        <v>38201</v>
      </c>
      <c r="C23" s="941">
        <v>138.95400000000001</v>
      </c>
      <c r="D23" s="941">
        <v>137.452</v>
      </c>
      <c r="E23" s="941">
        <v>136.47200000000001</v>
      </c>
    </row>
    <row r="24" spans="2:22">
      <c r="B24" s="1286">
        <v>38208</v>
      </c>
      <c r="C24" s="941">
        <v>138.26400000000001</v>
      </c>
      <c r="D24" s="941">
        <v>136.69200000000001</v>
      </c>
      <c r="E24" s="941">
        <v>135.68</v>
      </c>
    </row>
    <row r="25" spans="2:22">
      <c r="B25" s="1286">
        <v>38215</v>
      </c>
      <c r="C25" s="941">
        <v>138.512</v>
      </c>
      <c r="D25" s="941">
        <v>136.84700000000001</v>
      </c>
      <c r="E25" s="941">
        <v>135.83199999999999</v>
      </c>
    </row>
    <row r="26" spans="2:22">
      <c r="B26" s="1286">
        <v>38222</v>
      </c>
      <c r="C26" s="941">
        <v>139.126</v>
      </c>
      <c r="D26" s="941">
        <v>137.446</v>
      </c>
      <c r="E26" s="941">
        <v>136.423</v>
      </c>
    </row>
    <row r="27" spans="2:22">
      <c r="B27" s="1286">
        <v>38229</v>
      </c>
      <c r="C27" s="941">
        <v>137.75</v>
      </c>
      <c r="D27" s="941">
        <v>137.084</v>
      </c>
      <c r="E27" s="941">
        <v>136.64699999999999</v>
      </c>
    </row>
    <row r="28" spans="2:22">
      <c r="B28" s="1286">
        <v>38236</v>
      </c>
      <c r="C28" s="941">
        <v>137.66399999999999</v>
      </c>
      <c r="D28" s="941">
        <v>136.55799999999999</v>
      </c>
      <c r="E28" s="941">
        <v>135.98500000000001</v>
      </c>
    </row>
    <row r="29" spans="2:22">
      <c r="B29" s="1286">
        <v>38243</v>
      </c>
      <c r="C29" s="941">
        <v>137.19900000000001</v>
      </c>
      <c r="D29" s="941">
        <v>136.09299999999999</v>
      </c>
      <c r="E29" s="941">
        <v>135.56</v>
      </c>
    </row>
    <row r="30" spans="2:22">
      <c r="B30" s="1286">
        <v>38250</v>
      </c>
      <c r="C30" s="941">
        <v>137.089</v>
      </c>
      <c r="D30" s="941">
        <v>135.983</v>
      </c>
      <c r="E30" s="941">
        <v>135.44999999999999</v>
      </c>
    </row>
    <row r="31" spans="2:22">
      <c r="B31" s="1286">
        <v>38257</v>
      </c>
      <c r="C31" s="941">
        <v>136.44900000000001</v>
      </c>
      <c r="D31" s="941">
        <v>135.34299999999999</v>
      </c>
      <c r="E31" s="941">
        <v>134.81</v>
      </c>
    </row>
    <row r="32" spans="2:22">
      <c r="B32" s="1286">
        <v>38264</v>
      </c>
      <c r="C32" s="941">
        <v>136.01400000000001</v>
      </c>
      <c r="D32" s="941">
        <v>134.90799999999999</v>
      </c>
      <c r="E32" s="941">
        <v>134.375</v>
      </c>
    </row>
    <row r="33" spans="2:5">
      <c r="B33" s="1286">
        <v>38271</v>
      </c>
      <c r="C33" s="941">
        <v>135.32900000000001</v>
      </c>
      <c r="D33" s="941">
        <v>134.22300000000001</v>
      </c>
      <c r="E33" s="941">
        <v>133.69</v>
      </c>
    </row>
    <row r="34" spans="2:5">
      <c r="B34" s="1286">
        <v>38278</v>
      </c>
      <c r="C34" s="941">
        <v>134.524</v>
      </c>
      <c r="D34" s="941">
        <v>133.41800000000001</v>
      </c>
      <c r="E34" s="941">
        <v>132.88499999999999</v>
      </c>
    </row>
    <row r="35" spans="2:5">
      <c r="B35" s="1286">
        <v>38285</v>
      </c>
      <c r="C35" s="941">
        <v>133.999</v>
      </c>
      <c r="D35" s="941">
        <v>132.893</v>
      </c>
      <c r="E35" s="941">
        <v>132.36000000000001</v>
      </c>
    </row>
    <row r="36" spans="2:5">
      <c r="B36" s="1286">
        <v>38292</v>
      </c>
      <c r="C36" s="941">
        <v>133.47900000000001</v>
      </c>
      <c r="D36" s="941">
        <v>132.37299999999999</v>
      </c>
      <c r="E36" s="941">
        <v>131.84</v>
      </c>
    </row>
    <row r="37" spans="2:5">
      <c r="B37" s="1286">
        <v>38299</v>
      </c>
      <c r="C37" s="941">
        <v>131.80600000000001</v>
      </c>
      <c r="D37" s="941">
        <v>130.80199999999999</v>
      </c>
      <c r="E37" s="941">
        <v>131.18</v>
      </c>
    </row>
    <row r="38" spans="2:5">
      <c r="B38" s="1286">
        <v>38306</v>
      </c>
      <c r="C38" s="941">
        <v>131.012</v>
      </c>
      <c r="D38" s="941">
        <v>130.27500000000001</v>
      </c>
      <c r="E38" s="941">
        <v>130.48099999999999</v>
      </c>
    </row>
    <row r="39" spans="2:5">
      <c r="B39" s="1286">
        <v>38313</v>
      </c>
      <c r="C39" s="941">
        <v>130.22200000000001</v>
      </c>
      <c r="D39" s="941">
        <v>129.48500000000001</v>
      </c>
      <c r="E39" s="941">
        <v>129.691</v>
      </c>
    </row>
    <row r="40" spans="2:5">
      <c r="B40" s="1286">
        <v>38320</v>
      </c>
      <c r="C40" s="941">
        <v>130.77099999999999</v>
      </c>
      <c r="D40" s="941">
        <v>129.68799999999999</v>
      </c>
      <c r="E40" s="941">
        <v>129.84399999999999</v>
      </c>
    </row>
    <row r="41" spans="2:5">
      <c r="B41" s="1286">
        <v>38327</v>
      </c>
      <c r="C41" s="941">
        <v>130.779</v>
      </c>
      <c r="D41" s="941">
        <v>129.727</v>
      </c>
      <c r="E41" s="941">
        <v>129.90899999999999</v>
      </c>
    </row>
    <row r="42" spans="2:5">
      <c r="B42" s="1286">
        <v>38334</v>
      </c>
      <c r="C42" s="941">
        <v>130.42400000000001</v>
      </c>
      <c r="D42" s="941">
        <v>129.55799999999999</v>
      </c>
      <c r="E42" s="941">
        <v>129.87200000000001</v>
      </c>
    </row>
    <row r="43" spans="2:5">
      <c r="B43" s="1286">
        <v>38341</v>
      </c>
      <c r="C43" s="941">
        <v>130.29400000000001</v>
      </c>
      <c r="D43" s="941">
        <v>129.38999999999999</v>
      </c>
      <c r="E43" s="941">
        <v>129.68600000000001</v>
      </c>
    </row>
    <row r="44" spans="2:5">
      <c r="B44" s="1286">
        <v>38348</v>
      </c>
      <c r="C44" s="941">
        <v>130.41200000000001</v>
      </c>
      <c r="D44" s="941">
        <v>129.51</v>
      </c>
      <c r="E44" s="941">
        <v>129.80600000000001</v>
      </c>
    </row>
    <row r="45" spans="2:5">
      <c r="B45" s="1286">
        <v>38355</v>
      </c>
      <c r="C45" s="941">
        <v>130.36199999999999</v>
      </c>
      <c r="D45" s="941">
        <v>129.46</v>
      </c>
      <c r="E45" s="941">
        <v>129.755</v>
      </c>
    </row>
    <row r="46" spans="2:5">
      <c r="B46" s="1286">
        <v>38362</v>
      </c>
      <c r="C46" s="941">
        <v>129.11799999999999</v>
      </c>
      <c r="D46" s="941">
        <v>128.94399999999999</v>
      </c>
      <c r="E46" s="941">
        <v>129.815</v>
      </c>
    </row>
    <row r="47" spans="2:5">
      <c r="B47" s="1286">
        <v>38369</v>
      </c>
      <c r="C47" s="941">
        <v>129.12799999999999</v>
      </c>
      <c r="D47" s="941">
        <v>128.93600000000001</v>
      </c>
      <c r="E47" s="941">
        <v>129.821</v>
      </c>
    </row>
    <row r="48" spans="2:5">
      <c r="B48" s="1286">
        <v>38376</v>
      </c>
      <c r="C48" s="941">
        <v>129.316</v>
      </c>
      <c r="D48" s="941">
        <v>129.13999999999999</v>
      </c>
      <c r="E48" s="941">
        <v>130.018</v>
      </c>
    </row>
    <row r="49" spans="2:5">
      <c r="B49" s="1286">
        <v>38383</v>
      </c>
      <c r="C49" s="941">
        <v>129.136</v>
      </c>
      <c r="D49" s="941">
        <v>128.96</v>
      </c>
      <c r="E49" s="941">
        <v>129.83799999999999</v>
      </c>
    </row>
    <row r="50" spans="2:5">
      <c r="B50" s="1286">
        <v>38390</v>
      </c>
      <c r="C50" s="941">
        <v>128.779</v>
      </c>
      <c r="D50" s="941">
        <v>128.768</v>
      </c>
      <c r="E50" s="941">
        <v>129.75200000000001</v>
      </c>
    </row>
    <row r="51" spans="2:5">
      <c r="B51" s="1286">
        <v>38397</v>
      </c>
      <c r="C51" s="941">
        <v>129.13499999999999</v>
      </c>
      <c r="D51" s="941">
        <v>129.273</v>
      </c>
      <c r="E51" s="941">
        <v>130.251</v>
      </c>
    </row>
    <row r="52" spans="2:5">
      <c r="B52" s="1286">
        <v>38404</v>
      </c>
      <c r="C52" s="941">
        <v>128.83799999999999</v>
      </c>
      <c r="D52" s="941">
        <v>128.852</v>
      </c>
      <c r="E52" s="941">
        <v>129.916</v>
      </c>
    </row>
    <row r="53" spans="2:5">
      <c r="B53" s="1286">
        <v>38411</v>
      </c>
      <c r="C53" s="941">
        <v>128.898</v>
      </c>
      <c r="D53" s="941">
        <v>128.91300000000001</v>
      </c>
      <c r="E53" s="941">
        <v>129.90199999999999</v>
      </c>
    </row>
    <row r="54" spans="2:5">
      <c r="B54" s="1286">
        <v>38418</v>
      </c>
      <c r="C54" s="941">
        <v>128.893</v>
      </c>
      <c r="D54" s="941">
        <v>128.90799999999999</v>
      </c>
      <c r="E54" s="941">
        <v>129.89699999999999</v>
      </c>
    </row>
    <row r="55" spans="2:5">
      <c r="B55" s="1286">
        <v>38425</v>
      </c>
      <c r="C55" s="941">
        <v>128.733</v>
      </c>
      <c r="D55" s="941">
        <v>128.74799999999999</v>
      </c>
      <c r="E55" s="941">
        <v>129.73699999999999</v>
      </c>
    </row>
    <row r="56" spans="2:5">
      <c r="B56" s="1286">
        <v>38432</v>
      </c>
      <c r="C56" s="941">
        <v>129.28800000000001</v>
      </c>
      <c r="D56" s="941">
        <v>129.303</v>
      </c>
      <c r="E56" s="941">
        <v>130.292</v>
      </c>
    </row>
    <row r="57" spans="2:5">
      <c r="B57" s="1286">
        <v>38439</v>
      </c>
      <c r="C57" s="941">
        <v>130.90799999999999</v>
      </c>
      <c r="D57" s="941">
        <v>130.923</v>
      </c>
      <c r="E57" s="941">
        <v>131.91200000000001</v>
      </c>
    </row>
    <row r="58" spans="2:5">
      <c r="B58" s="1286">
        <v>38446</v>
      </c>
      <c r="C58" s="941">
        <v>130.608</v>
      </c>
      <c r="D58" s="941">
        <v>130.62299999999999</v>
      </c>
      <c r="E58" s="941">
        <v>131.61199999999999</v>
      </c>
    </row>
    <row r="59" spans="2:5">
      <c r="B59" s="1286">
        <v>38453</v>
      </c>
      <c r="C59" s="941">
        <v>129.16800000000001</v>
      </c>
      <c r="D59" s="941">
        <v>129.36699999999999</v>
      </c>
      <c r="E59" s="941">
        <v>130.56800000000001</v>
      </c>
    </row>
    <row r="60" spans="2:5">
      <c r="B60" s="1286">
        <v>38460</v>
      </c>
      <c r="C60" s="941">
        <v>129.41499999999999</v>
      </c>
      <c r="D60" s="941">
        <v>129.47</v>
      </c>
      <c r="E60" s="941">
        <v>130.64699999999999</v>
      </c>
    </row>
    <row r="61" spans="2:5">
      <c r="B61" s="1286">
        <v>38467</v>
      </c>
      <c r="C61" s="941">
        <v>130.791</v>
      </c>
      <c r="D61" s="941">
        <v>130.87200000000001</v>
      </c>
      <c r="E61" s="941">
        <v>131.917</v>
      </c>
    </row>
    <row r="62" spans="2:5">
      <c r="B62" s="1286">
        <v>38474</v>
      </c>
      <c r="C62" s="941">
        <v>130.101</v>
      </c>
      <c r="D62" s="941">
        <v>130.18199999999999</v>
      </c>
      <c r="E62" s="941">
        <v>131.227</v>
      </c>
    </row>
    <row r="63" spans="2:5">
      <c r="B63" s="1286">
        <v>38481</v>
      </c>
      <c r="C63" s="941">
        <v>128.52199999999999</v>
      </c>
      <c r="D63" s="941">
        <v>128.89099999999999</v>
      </c>
      <c r="E63" s="941">
        <v>130.19900000000001</v>
      </c>
    </row>
    <row r="64" spans="2:5">
      <c r="B64" s="1286">
        <v>38488</v>
      </c>
      <c r="C64" s="941">
        <v>129.75700000000001</v>
      </c>
      <c r="D64" s="941">
        <v>130.06800000000001</v>
      </c>
      <c r="E64" s="941">
        <v>131.35599999999999</v>
      </c>
    </row>
    <row r="65" spans="2:5">
      <c r="B65" s="1286">
        <v>38495</v>
      </c>
      <c r="C65" s="941">
        <v>130.084</v>
      </c>
      <c r="D65" s="941">
        <v>130.36000000000001</v>
      </c>
      <c r="E65" s="941">
        <v>131.63300000000001</v>
      </c>
    </row>
    <row r="66" spans="2:5">
      <c r="B66" s="1286">
        <v>38502</v>
      </c>
      <c r="C66" s="941">
        <v>130.703</v>
      </c>
      <c r="D66" s="941">
        <v>130.98099999999999</v>
      </c>
      <c r="E66" s="941">
        <v>132.28</v>
      </c>
    </row>
    <row r="67" spans="2:5">
      <c r="B67" s="1286">
        <v>38509</v>
      </c>
      <c r="C67" s="941">
        <v>130.113</v>
      </c>
      <c r="D67" s="941">
        <v>130.39099999999999</v>
      </c>
      <c r="E67" s="941">
        <v>131.68899999999999</v>
      </c>
    </row>
    <row r="68" spans="2:5">
      <c r="B68" s="1286">
        <v>38516</v>
      </c>
      <c r="C68" s="941">
        <v>132.15799999999999</v>
      </c>
      <c r="D68" s="941">
        <v>132.43600000000001</v>
      </c>
      <c r="E68" s="941">
        <v>133.73400000000001</v>
      </c>
    </row>
    <row r="69" spans="2:5">
      <c r="B69" s="1286">
        <v>38523</v>
      </c>
      <c r="C69" s="941">
        <v>132.84800000000001</v>
      </c>
      <c r="D69" s="941">
        <v>133.126</v>
      </c>
      <c r="E69" s="941">
        <v>134.42400000000001</v>
      </c>
    </row>
    <row r="70" spans="2:5">
      <c r="B70" s="1286">
        <v>38530</v>
      </c>
      <c r="C70" s="941">
        <v>133.589</v>
      </c>
      <c r="D70" s="941">
        <v>133.82900000000001</v>
      </c>
      <c r="E70" s="941">
        <v>135.15299999999999</v>
      </c>
    </row>
    <row r="71" spans="2:5">
      <c r="B71" s="1286">
        <v>38537</v>
      </c>
      <c r="C71" s="941">
        <v>133.17500000000001</v>
      </c>
      <c r="D71" s="941">
        <v>133.958</v>
      </c>
      <c r="E71" s="941">
        <v>135.357</v>
      </c>
    </row>
    <row r="72" spans="2:5">
      <c r="B72" s="1286">
        <v>38544</v>
      </c>
      <c r="C72" s="941">
        <v>133.16</v>
      </c>
      <c r="D72" s="941">
        <v>133.94300000000001</v>
      </c>
      <c r="E72" s="941">
        <v>135.34200000000001</v>
      </c>
    </row>
    <row r="73" spans="2:5">
      <c r="B73" s="1286">
        <v>38551</v>
      </c>
      <c r="C73" s="941">
        <v>136.46</v>
      </c>
      <c r="D73" s="941">
        <v>136.02500000000001</v>
      </c>
      <c r="E73" s="941">
        <v>136.005</v>
      </c>
    </row>
    <row r="74" spans="2:5">
      <c r="B74" s="1286">
        <v>38558</v>
      </c>
      <c r="C74" s="941">
        <v>136.28</v>
      </c>
      <c r="D74" s="941">
        <v>135.845</v>
      </c>
      <c r="E74" s="941">
        <v>135.85</v>
      </c>
    </row>
    <row r="75" spans="2:5">
      <c r="B75" s="1286">
        <v>38565</v>
      </c>
      <c r="C75" s="941">
        <v>136.19</v>
      </c>
      <c r="D75" s="941">
        <v>135.79</v>
      </c>
      <c r="E75" s="941">
        <v>135.83500000000001</v>
      </c>
    </row>
    <row r="76" spans="2:5">
      <c r="B76" s="1286">
        <v>38572</v>
      </c>
      <c r="C76" s="941">
        <v>135.80500000000001</v>
      </c>
      <c r="D76" s="941">
        <v>135.57</v>
      </c>
      <c r="E76" s="941">
        <v>135.76499999999999</v>
      </c>
    </row>
    <row r="77" spans="2:5">
      <c r="B77" s="1286">
        <v>38579</v>
      </c>
      <c r="C77" s="941">
        <v>137.191</v>
      </c>
      <c r="D77" s="941">
        <v>135.441</v>
      </c>
      <c r="E77" s="941">
        <v>134.92099999999999</v>
      </c>
    </row>
    <row r="78" spans="2:5">
      <c r="B78" s="1286">
        <v>38586</v>
      </c>
      <c r="C78" s="941">
        <v>137.50700000000001</v>
      </c>
      <c r="D78" s="941">
        <v>135.56399999999999</v>
      </c>
      <c r="E78" s="941">
        <v>135.23400000000001</v>
      </c>
    </row>
    <row r="79" spans="2:5">
      <c r="B79" s="1286">
        <v>38593</v>
      </c>
      <c r="C79" s="941">
        <v>136.41499999999999</v>
      </c>
      <c r="D79" s="941">
        <v>135.30000000000001</v>
      </c>
      <c r="E79" s="941">
        <v>135.05199999999999</v>
      </c>
    </row>
    <row r="80" spans="2:5">
      <c r="B80" s="1286">
        <v>38600</v>
      </c>
      <c r="C80" s="941">
        <v>135.91</v>
      </c>
      <c r="D80" s="941">
        <v>134.79499999999999</v>
      </c>
      <c r="E80" s="941">
        <v>134.547</v>
      </c>
    </row>
    <row r="81" spans="2:5">
      <c r="B81" s="1286">
        <v>38607</v>
      </c>
      <c r="C81" s="941">
        <v>133.54</v>
      </c>
      <c r="D81" s="941">
        <v>132.858</v>
      </c>
      <c r="E81" s="941">
        <v>133.69200000000001</v>
      </c>
    </row>
    <row r="82" spans="2:5">
      <c r="B82" s="1286">
        <v>38614</v>
      </c>
      <c r="C82" s="941">
        <v>133.97</v>
      </c>
      <c r="D82" s="941">
        <v>133.226</v>
      </c>
      <c r="E82" s="941">
        <v>134.00299999999999</v>
      </c>
    </row>
    <row r="83" spans="2:5">
      <c r="B83" s="1286">
        <v>38621</v>
      </c>
      <c r="C83" s="941">
        <v>131.79499999999999</v>
      </c>
      <c r="D83" s="941">
        <v>132.61600000000001</v>
      </c>
      <c r="E83" s="941">
        <v>133.80199999999999</v>
      </c>
    </row>
    <row r="84" spans="2:5">
      <c r="B84" s="1286">
        <v>38628</v>
      </c>
      <c r="C84" s="941">
        <v>130.84200000000001</v>
      </c>
      <c r="D84" s="941">
        <v>131.85400000000001</v>
      </c>
      <c r="E84" s="941">
        <v>133.29599999999999</v>
      </c>
    </row>
    <row r="85" spans="2:5">
      <c r="B85" s="1286">
        <v>38635</v>
      </c>
      <c r="C85" s="941">
        <v>133.05799999999999</v>
      </c>
      <c r="D85" s="941">
        <v>131.82400000000001</v>
      </c>
      <c r="E85" s="941">
        <v>133.26599999999999</v>
      </c>
    </row>
    <row r="86" spans="2:5">
      <c r="B86" s="1286">
        <v>38642</v>
      </c>
      <c r="C86" s="941">
        <v>132.88399999999999</v>
      </c>
      <c r="D86" s="941">
        <v>133.358</v>
      </c>
      <c r="E86" s="941">
        <v>133.928</v>
      </c>
    </row>
    <row r="87" spans="2:5">
      <c r="B87" s="1286">
        <v>38649</v>
      </c>
      <c r="C87" s="941">
        <v>133.64500000000001</v>
      </c>
      <c r="D87" s="941">
        <v>133.73599999999999</v>
      </c>
      <c r="E87" s="941">
        <v>133.71600000000001</v>
      </c>
    </row>
    <row r="88" spans="2:5">
      <c r="B88" s="1286">
        <v>38656</v>
      </c>
      <c r="C88" s="941">
        <v>133.59700000000001</v>
      </c>
      <c r="D88" s="941">
        <v>133.57499999999999</v>
      </c>
      <c r="E88" s="941">
        <v>133.905</v>
      </c>
    </row>
    <row r="89" spans="2:5">
      <c r="B89" s="1286">
        <v>38663</v>
      </c>
      <c r="C89" s="941">
        <v>133.40700000000001</v>
      </c>
      <c r="D89" s="941">
        <v>133.523</v>
      </c>
      <c r="E89" s="941">
        <v>134.00800000000001</v>
      </c>
    </row>
    <row r="90" spans="2:5">
      <c r="B90" s="1286">
        <v>38670</v>
      </c>
      <c r="C90" s="941">
        <v>134.18</v>
      </c>
      <c r="D90" s="941">
        <v>133.78800000000001</v>
      </c>
      <c r="E90" s="941">
        <v>134.191</v>
      </c>
    </row>
    <row r="91" spans="2:5">
      <c r="B91" s="1286">
        <v>38677</v>
      </c>
      <c r="C91" s="941">
        <v>133.65899999999999</v>
      </c>
      <c r="D91" s="941">
        <v>133.29</v>
      </c>
      <c r="E91" s="941">
        <v>133.71199999999999</v>
      </c>
    </row>
    <row r="92" spans="2:5">
      <c r="B92" s="1286">
        <v>38684</v>
      </c>
      <c r="C92" s="941">
        <v>134.56200000000001</v>
      </c>
      <c r="D92" s="941">
        <v>133.702</v>
      </c>
      <c r="E92" s="941">
        <v>134.018</v>
      </c>
    </row>
    <row r="93" spans="2:5">
      <c r="B93" s="1286">
        <v>38691</v>
      </c>
      <c r="C93" s="941">
        <v>134.29599999999999</v>
      </c>
      <c r="D93" s="941">
        <v>133.53100000000001</v>
      </c>
      <c r="E93" s="941">
        <v>133.88499999999999</v>
      </c>
    </row>
    <row r="94" spans="2:5">
      <c r="B94" s="1286">
        <v>38698</v>
      </c>
      <c r="C94" s="941">
        <v>134.55799999999999</v>
      </c>
      <c r="D94" s="941">
        <v>133.54900000000001</v>
      </c>
      <c r="E94" s="941">
        <v>133.85300000000001</v>
      </c>
    </row>
    <row r="95" spans="2:5">
      <c r="B95" s="1286">
        <v>38705</v>
      </c>
      <c r="C95" s="941">
        <v>134.22499999999999</v>
      </c>
      <c r="D95" s="941">
        <v>133.244</v>
      </c>
      <c r="E95" s="941">
        <v>133.52500000000001</v>
      </c>
    </row>
    <row r="96" spans="2:5">
      <c r="B96" s="1286">
        <v>38712</v>
      </c>
      <c r="C96" s="941">
        <v>134.01400000000001</v>
      </c>
      <c r="D96" s="941">
        <v>133.047</v>
      </c>
      <c r="E96" s="941">
        <v>133.358</v>
      </c>
    </row>
    <row r="97" spans="2:5">
      <c r="B97" s="1286">
        <v>38719</v>
      </c>
      <c r="C97" s="941">
        <v>134.214</v>
      </c>
      <c r="D97" s="941">
        <v>133.21299999999999</v>
      </c>
      <c r="E97" s="941">
        <v>133.51599999999999</v>
      </c>
    </row>
    <row r="98" spans="2:5">
      <c r="B98" s="1286">
        <v>38726</v>
      </c>
      <c r="C98" s="941">
        <v>134.35599999999999</v>
      </c>
      <c r="D98" s="941">
        <v>133.476</v>
      </c>
      <c r="E98" s="941">
        <v>133.63300000000001</v>
      </c>
    </row>
    <row r="99" spans="2:5">
      <c r="B99" s="1286">
        <v>38733</v>
      </c>
      <c r="C99" s="941">
        <v>133.95699999999999</v>
      </c>
      <c r="D99" s="941">
        <v>133.15199999999999</v>
      </c>
      <c r="E99" s="941">
        <v>133.22999999999999</v>
      </c>
    </row>
    <row r="100" spans="2:5">
      <c r="B100" s="1286">
        <v>38740</v>
      </c>
      <c r="C100" s="941">
        <v>133.16</v>
      </c>
      <c r="D100" s="941">
        <v>132.33600000000001</v>
      </c>
      <c r="E100" s="941">
        <v>132.44999999999999</v>
      </c>
    </row>
    <row r="101" spans="2:5">
      <c r="B101" s="1286">
        <v>38747</v>
      </c>
      <c r="C101" s="941">
        <v>132.60599999999999</v>
      </c>
      <c r="D101" s="941">
        <v>131.79900000000001</v>
      </c>
      <c r="E101" s="941">
        <v>131.91900000000001</v>
      </c>
    </row>
    <row r="102" spans="2:5">
      <c r="B102" s="1286">
        <v>38754</v>
      </c>
      <c r="C102" s="941">
        <v>132.084</v>
      </c>
      <c r="D102" s="941">
        <v>131.37</v>
      </c>
      <c r="E102" s="941">
        <v>131.535</v>
      </c>
    </row>
    <row r="103" spans="2:5">
      <c r="B103" s="1286">
        <v>38761</v>
      </c>
      <c r="C103" s="941">
        <v>132.02199999999999</v>
      </c>
      <c r="D103" s="941">
        <v>131.077</v>
      </c>
      <c r="E103" s="941">
        <v>131.30000000000001</v>
      </c>
    </row>
    <row r="104" spans="2:5">
      <c r="B104" s="1286">
        <v>38768</v>
      </c>
      <c r="C104" s="941">
        <v>130.89699999999999</v>
      </c>
      <c r="D104" s="941">
        <v>130.429</v>
      </c>
      <c r="E104" s="941">
        <v>130.624</v>
      </c>
    </row>
    <row r="105" spans="2:5">
      <c r="B105" s="1286">
        <v>38775</v>
      </c>
      <c r="C105" s="941">
        <v>130.387</v>
      </c>
      <c r="D105" s="941">
        <v>129.88300000000001</v>
      </c>
      <c r="E105" s="941">
        <v>130.12100000000001</v>
      </c>
    </row>
    <row r="106" spans="2:5">
      <c r="B106" s="1286">
        <v>38782</v>
      </c>
      <c r="C106" s="941">
        <v>129.595</v>
      </c>
      <c r="D106" s="941">
        <v>129.12700000000001</v>
      </c>
      <c r="E106" s="941">
        <v>129.334</v>
      </c>
    </row>
    <row r="107" spans="2:5">
      <c r="B107" s="1286">
        <v>38789</v>
      </c>
      <c r="C107" s="941">
        <v>128.733</v>
      </c>
      <c r="D107" s="941">
        <v>128.428</v>
      </c>
      <c r="E107" s="941">
        <v>128.76499999999999</v>
      </c>
    </row>
    <row r="108" spans="2:5">
      <c r="B108" s="1286">
        <v>38796</v>
      </c>
      <c r="C108" s="941">
        <v>127.28400000000001</v>
      </c>
      <c r="D108" s="941">
        <v>126.881</v>
      </c>
      <c r="E108" s="941">
        <v>127.184</v>
      </c>
    </row>
    <row r="109" spans="2:5">
      <c r="B109" s="1286">
        <v>38803</v>
      </c>
      <c r="C109" s="941">
        <v>127.992</v>
      </c>
      <c r="D109" s="941">
        <v>127.59699999999999</v>
      </c>
      <c r="E109" s="941">
        <v>127.86199999999999</v>
      </c>
    </row>
    <row r="110" spans="2:5">
      <c r="B110" s="1286">
        <v>38810</v>
      </c>
      <c r="C110" s="941">
        <v>128.364</v>
      </c>
      <c r="D110" s="941">
        <v>128.077</v>
      </c>
      <c r="E110" s="941">
        <v>128.43600000000001</v>
      </c>
    </row>
    <row r="111" spans="2:5">
      <c r="B111" s="1286">
        <v>38817</v>
      </c>
      <c r="C111" s="941">
        <v>128.654</v>
      </c>
      <c r="D111" s="941">
        <v>128.54599999999999</v>
      </c>
      <c r="E111" s="941">
        <v>128.75800000000001</v>
      </c>
    </row>
    <row r="112" spans="2:5">
      <c r="B112" s="1286">
        <v>38824</v>
      </c>
      <c r="C112" s="941">
        <v>127.042</v>
      </c>
      <c r="D112" s="941">
        <v>126.949</v>
      </c>
      <c r="E112" s="941">
        <v>127.17</v>
      </c>
    </row>
    <row r="113" spans="2:5">
      <c r="B113" s="1286">
        <v>38831</v>
      </c>
      <c r="C113" s="941">
        <v>123.331</v>
      </c>
      <c r="D113" s="941">
        <v>123.151</v>
      </c>
      <c r="E113" s="941">
        <v>123.32599999999999</v>
      </c>
    </row>
    <row r="114" spans="2:5">
      <c r="B114" s="1286">
        <v>38838</v>
      </c>
      <c r="C114" s="941">
        <v>124.121</v>
      </c>
      <c r="D114" s="941">
        <v>124.07599999999999</v>
      </c>
      <c r="E114" s="941">
        <v>124.163</v>
      </c>
    </row>
    <row r="115" spans="2:5">
      <c r="B115" s="1286">
        <v>38845</v>
      </c>
      <c r="C115" s="941">
        <v>123.081</v>
      </c>
      <c r="D115" s="941">
        <v>123.14100000000001</v>
      </c>
      <c r="E115" s="941">
        <v>123.18899999999999</v>
      </c>
    </row>
    <row r="116" spans="2:5">
      <c r="B116" s="1286">
        <v>38852</v>
      </c>
      <c r="C116" s="941">
        <v>121.175</v>
      </c>
      <c r="D116" s="941">
        <v>121.119</v>
      </c>
      <c r="E116" s="941">
        <v>121.056</v>
      </c>
    </row>
    <row r="117" spans="2:5">
      <c r="B117" s="1286">
        <v>38859</v>
      </c>
      <c r="C117" s="941">
        <v>121.995</v>
      </c>
      <c r="D117" s="941">
        <v>121.961</v>
      </c>
      <c r="E117" s="941">
        <v>121.91500000000001</v>
      </c>
    </row>
    <row r="118" spans="2:5">
      <c r="B118" s="1286">
        <v>38866</v>
      </c>
      <c r="C118" s="941">
        <v>121.91800000000001</v>
      </c>
      <c r="D118" s="941">
        <v>121.774</v>
      </c>
      <c r="E118" s="941">
        <v>121.655</v>
      </c>
    </row>
    <row r="119" spans="2:5">
      <c r="B119" s="1286">
        <v>38873</v>
      </c>
      <c r="C119" s="941">
        <v>119.43600000000001</v>
      </c>
      <c r="D119" s="941">
        <v>119.223</v>
      </c>
      <c r="E119" s="941">
        <v>119.565</v>
      </c>
    </row>
    <row r="120" spans="2:5">
      <c r="B120" s="1286">
        <v>38880</v>
      </c>
      <c r="C120" s="941">
        <v>119.26900000000001</v>
      </c>
      <c r="D120" s="941">
        <v>119.127</v>
      </c>
      <c r="E120" s="941">
        <v>119.524</v>
      </c>
    </row>
    <row r="121" spans="2:5">
      <c r="B121" s="1286">
        <v>38887</v>
      </c>
      <c r="C121" s="941">
        <v>118.456</v>
      </c>
      <c r="D121" s="941">
        <v>118.417</v>
      </c>
      <c r="E121" s="941">
        <v>118.867</v>
      </c>
    </row>
    <row r="122" spans="2:5">
      <c r="B122" s="1286">
        <v>38894</v>
      </c>
      <c r="C122" s="941">
        <v>119.041</v>
      </c>
      <c r="D122" s="941">
        <v>119.161</v>
      </c>
      <c r="E122" s="941">
        <v>119.607</v>
      </c>
    </row>
    <row r="123" spans="2:5">
      <c r="B123" s="1286">
        <v>38901</v>
      </c>
      <c r="C123" s="941">
        <v>117.815</v>
      </c>
      <c r="D123" s="941">
        <v>117.67400000000001</v>
      </c>
      <c r="E123" s="941">
        <v>118.13800000000001</v>
      </c>
    </row>
    <row r="124" spans="2:5">
      <c r="B124" s="1286">
        <v>38908</v>
      </c>
      <c r="C124" s="941">
        <v>117.94499999999999</v>
      </c>
      <c r="D124" s="941">
        <v>117.687</v>
      </c>
      <c r="E124" s="941">
        <v>118.047</v>
      </c>
    </row>
    <row r="125" spans="2:5">
      <c r="B125" s="1286">
        <v>38915</v>
      </c>
      <c r="C125" s="941">
        <v>117.40900000000001</v>
      </c>
      <c r="D125" s="941">
        <v>117.146</v>
      </c>
      <c r="E125" s="941">
        <v>117.476</v>
      </c>
    </row>
    <row r="126" spans="2:5">
      <c r="B126" s="1286">
        <v>38922</v>
      </c>
      <c r="C126" s="941">
        <v>117.39400000000001</v>
      </c>
      <c r="D126" s="941">
        <v>117.21899999999999</v>
      </c>
      <c r="E126" s="941">
        <v>117.517</v>
      </c>
    </row>
    <row r="127" spans="2:5">
      <c r="B127" s="1286">
        <v>38929</v>
      </c>
      <c r="C127" s="941">
        <v>118.208</v>
      </c>
      <c r="D127" s="941">
        <v>117.93300000000001</v>
      </c>
      <c r="E127" s="941">
        <v>118.16500000000001</v>
      </c>
    </row>
    <row r="128" spans="2:5">
      <c r="B128" s="1286">
        <v>38936</v>
      </c>
      <c r="C128" s="941">
        <v>121.337</v>
      </c>
      <c r="D128" s="941">
        <v>120.92100000000001</v>
      </c>
      <c r="E128" s="941">
        <v>121.191</v>
      </c>
    </row>
    <row r="129" spans="2:5">
      <c r="B129" s="1286">
        <v>38943</v>
      </c>
      <c r="C129" s="941">
        <v>122.523</v>
      </c>
      <c r="D129" s="941">
        <v>122.158</v>
      </c>
      <c r="E129" s="941">
        <v>122.404</v>
      </c>
    </row>
    <row r="130" spans="2:5">
      <c r="B130" s="1286">
        <v>38950</v>
      </c>
      <c r="C130" s="941">
        <v>124.02800000000001</v>
      </c>
      <c r="D130" s="941">
        <v>123.774</v>
      </c>
      <c r="E130" s="941">
        <v>124.172</v>
      </c>
    </row>
    <row r="131" spans="2:5">
      <c r="B131" s="1286">
        <v>38957</v>
      </c>
      <c r="C131" s="941">
        <v>124.91200000000001</v>
      </c>
      <c r="D131" s="941">
        <v>124.473</v>
      </c>
      <c r="E131" s="941">
        <v>124.96599999999999</v>
      </c>
    </row>
    <row r="132" spans="2:5">
      <c r="B132" s="1286">
        <v>38964</v>
      </c>
      <c r="C132" s="941">
        <v>125.32299999999999</v>
      </c>
      <c r="D132" s="941">
        <v>124.961</v>
      </c>
      <c r="E132" s="941">
        <v>125.352</v>
      </c>
    </row>
    <row r="133" spans="2:5">
      <c r="B133" s="1286">
        <v>38971</v>
      </c>
      <c r="C133" s="941">
        <v>125.732</v>
      </c>
      <c r="D133" s="941">
        <v>125.571</v>
      </c>
      <c r="E133" s="941">
        <v>125.873</v>
      </c>
    </row>
    <row r="134" spans="2:5">
      <c r="B134" s="1286">
        <v>38978</v>
      </c>
      <c r="C134" s="941">
        <v>126.127</v>
      </c>
      <c r="D134" s="941">
        <v>125.97</v>
      </c>
      <c r="E134" s="941">
        <v>126.283</v>
      </c>
    </row>
    <row r="135" spans="2:5">
      <c r="B135" s="1286">
        <v>38985</v>
      </c>
      <c r="C135" s="941">
        <v>126.977</v>
      </c>
      <c r="D135" s="941">
        <v>126.693</v>
      </c>
      <c r="E135" s="941">
        <v>126.867</v>
      </c>
    </row>
    <row r="136" spans="2:5">
      <c r="B136" s="1286">
        <v>38992</v>
      </c>
      <c r="C136" s="941">
        <v>127.15900000000001</v>
      </c>
      <c r="D136" s="941">
        <v>126.996</v>
      </c>
      <c r="E136" s="941">
        <v>127.148</v>
      </c>
    </row>
    <row r="137" spans="2:5">
      <c r="B137" s="1286">
        <v>38999</v>
      </c>
      <c r="C137" s="941">
        <v>127.783</v>
      </c>
      <c r="D137" s="941">
        <v>127.46899999999999</v>
      </c>
      <c r="E137" s="941">
        <v>127.60899999999999</v>
      </c>
    </row>
    <row r="138" spans="2:5">
      <c r="B138" s="1286">
        <v>39006</v>
      </c>
      <c r="C138" s="941">
        <v>127.71299999999999</v>
      </c>
      <c r="D138" s="941">
        <v>127.54</v>
      </c>
      <c r="E138" s="941">
        <v>127.69499999999999</v>
      </c>
    </row>
    <row r="139" spans="2:5">
      <c r="B139" s="1286">
        <v>39013</v>
      </c>
      <c r="C139" s="941">
        <v>129.50800000000001</v>
      </c>
      <c r="D139" s="941">
        <v>128.405</v>
      </c>
      <c r="E139" s="941">
        <v>127.934</v>
      </c>
    </row>
    <row r="140" spans="2:5">
      <c r="B140" s="1286">
        <v>39020</v>
      </c>
      <c r="C140" s="941">
        <v>127.77200000000001</v>
      </c>
      <c r="D140" s="941">
        <v>127.52200000000001</v>
      </c>
      <c r="E140" s="941">
        <v>127.678</v>
      </c>
    </row>
    <row r="141" spans="2:5">
      <c r="B141" s="1286">
        <v>39027</v>
      </c>
      <c r="C141" s="941">
        <v>128.07400000000001</v>
      </c>
      <c r="D141" s="941">
        <v>127.798</v>
      </c>
      <c r="E141" s="941">
        <v>127.852</v>
      </c>
    </row>
    <row r="142" spans="2:5">
      <c r="B142" s="1286">
        <v>39034</v>
      </c>
      <c r="C142" s="941">
        <v>128.02199999999999</v>
      </c>
      <c r="D142" s="941">
        <v>127.414</v>
      </c>
      <c r="E142" s="941">
        <v>127.764</v>
      </c>
    </row>
    <row r="143" spans="2:5">
      <c r="B143" s="1286">
        <v>39041</v>
      </c>
      <c r="C143" s="941">
        <v>128.15899999999999</v>
      </c>
      <c r="D143" s="941">
        <v>127.87</v>
      </c>
      <c r="E143" s="941">
        <v>127.883</v>
      </c>
    </row>
    <row r="144" spans="2:5">
      <c r="B144" s="1286">
        <v>39048</v>
      </c>
      <c r="C144" s="941">
        <v>128.04499999999999</v>
      </c>
      <c r="D144" s="941">
        <v>127.828</v>
      </c>
      <c r="E144" s="941">
        <v>127.849</v>
      </c>
    </row>
    <row r="145" spans="2:5">
      <c r="B145" s="1286">
        <v>39055</v>
      </c>
      <c r="C145" s="941">
        <v>128.45099999999999</v>
      </c>
      <c r="D145" s="941">
        <v>127.89100000000001</v>
      </c>
      <c r="E145" s="941">
        <v>127.83</v>
      </c>
    </row>
    <row r="146" spans="2:5">
      <c r="B146" s="1286">
        <v>39062</v>
      </c>
      <c r="C146" s="941">
        <v>128.536</v>
      </c>
      <c r="D146" s="941">
        <v>127.976</v>
      </c>
      <c r="E146" s="941">
        <v>127.91500000000001</v>
      </c>
    </row>
    <row r="147" spans="2:5">
      <c r="B147" s="1286">
        <v>39069</v>
      </c>
      <c r="C147" s="941">
        <v>128.28100000000001</v>
      </c>
      <c r="D147" s="941">
        <v>127.758</v>
      </c>
      <c r="E147" s="941">
        <v>127.75700000000001</v>
      </c>
    </row>
    <row r="148" spans="2:5">
      <c r="B148" s="1286">
        <v>39076</v>
      </c>
      <c r="C148" s="941">
        <v>128.405</v>
      </c>
      <c r="D148" s="941">
        <v>127.91800000000001</v>
      </c>
      <c r="E148" s="941">
        <v>127.914</v>
      </c>
    </row>
    <row r="149" spans="2:5">
      <c r="B149" s="1286">
        <v>39083</v>
      </c>
      <c r="C149" s="941">
        <v>127.199</v>
      </c>
      <c r="D149" s="941">
        <v>126.718</v>
      </c>
      <c r="E149" s="941">
        <v>126.715</v>
      </c>
    </row>
    <row r="150" spans="2:5">
      <c r="B150" s="1286">
        <v>39090</v>
      </c>
      <c r="C150" s="941">
        <v>125.276</v>
      </c>
      <c r="D150" s="941">
        <v>125.117</v>
      </c>
      <c r="E150" s="941">
        <v>125.155</v>
      </c>
    </row>
    <row r="151" spans="2:5">
      <c r="B151" s="1286">
        <v>39097</v>
      </c>
      <c r="C151" s="941">
        <v>125.121</v>
      </c>
      <c r="D151" s="941">
        <v>125.033</v>
      </c>
      <c r="E151" s="941">
        <v>125.06</v>
      </c>
    </row>
    <row r="152" spans="2:5">
      <c r="B152" s="1286">
        <v>39104</v>
      </c>
      <c r="C152" s="941">
        <v>125.666</v>
      </c>
      <c r="D152" s="941">
        <v>125.578</v>
      </c>
      <c r="E152" s="941">
        <v>125.605</v>
      </c>
    </row>
    <row r="153" spans="2:5">
      <c r="B153" s="1286">
        <v>39111</v>
      </c>
      <c r="C153" s="941">
        <v>126.051</v>
      </c>
      <c r="D153" s="941">
        <v>125.96299999999999</v>
      </c>
      <c r="E153" s="941">
        <v>125.99</v>
      </c>
    </row>
    <row r="154" spans="2:5">
      <c r="B154" s="1286">
        <v>39118</v>
      </c>
      <c r="C154" s="941">
        <v>124.57299999999999</v>
      </c>
      <c r="D154" s="941">
        <v>124.706</v>
      </c>
      <c r="E154" s="941">
        <v>125.233</v>
      </c>
    </row>
    <row r="155" spans="2:5">
      <c r="B155" s="1286">
        <v>39125</v>
      </c>
      <c r="C155" s="941">
        <v>123.617</v>
      </c>
      <c r="D155" s="941">
        <v>123.723</v>
      </c>
      <c r="E155" s="941">
        <v>124.27</v>
      </c>
    </row>
    <row r="156" spans="2:5">
      <c r="B156" s="1286">
        <v>39132</v>
      </c>
      <c r="C156" s="941">
        <v>123.753</v>
      </c>
      <c r="D156" s="941">
        <v>123.676</v>
      </c>
      <c r="E156" s="941">
        <v>124.331</v>
      </c>
    </row>
    <row r="157" spans="2:5">
      <c r="B157" s="1286">
        <v>39139</v>
      </c>
      <c r="C157" s="941">
        <v>123.119</v>
      </c>
      <c r="D157" s="941">
        <v>122.93300000000001</v>
      </c>
      <c r="E157" s="941">
        <v>123.46599999999999</v>
      </c>
    </row>
    <row r="158" spans="2:5">
      <c r="B158" s="1286">
        <v>39146</v>
      </c>
      <c r="C158" s="941">
        <v>125.078</v>
      </c>
      <c r="D158" s="941">
        <v>124.751</v>
      </c>
      <c r="E158" s="941">
        <v>125.23</v>
      </c>
    </row>
    <row r="159" spans="2:5">
      <c r="B159" s="1286">
        <v>39153</v>
      </c>
      <c r="C159" s="941">
        <v>123.19799999999999</v>
      </c>
      <c r="D159" s="941">
        <v>123.035</v>
      </c>
      <c r="E159" s="941">
        <v>123.517</v>
      </c>
    </row>
    <row r="160" spans="2:5">
      <c r="B160" s="1286">
        <v>39160</v>
      </c>
      <c r="C160" s="941">
        <v>123.151</v>
      </c>
      <c r="D160" s="941">
        <v>122.97499999999999</v>
      </c>
      <c r="E160" s="941">
        <v>123.44199999999999</v>
      </c>
    </row>
    <row r="161" spans="2:5">
      <c r="B161" s="1286">
        <v>39167</v>
      </c>
      <c r="C161" s="941">
        <v>122.90300000000001</v>
      </c>
      <c r="D161" s="941">
        <v>122.82899999999999</v>
      </c>
      <c r="E161" s="941">
        <v>123.23099999999999</v>
      </c>
    </row>
    <row r="162" spans="2:5">
      <c r="B162" s="1286">
        <v>39174</v>
      </c>
      <c r="C162" s="941">
        <v>122.96599999999999</v>
      </c>
      <c r="D162" s="941">
        <v>122.937</v>
      </c>
      <c r="E162" s="941">
        <v>123.29300000000001</v>
      </c>
    </row>
    <row r="163" spans="2:5">
      <c r="B163" s="1286">
        <v>39181</v>
      </c>
      <c r="C163" s="941">
        <v>122.298</v>
      </c>
      <c r="D163" s="941">
        <v>122.38500000000001</v>
      </c>
      <c r="E163" s="941">
        <v>122.732</v>
      </c>
    </row>
    <row r="164" spans="2:5">
      <c r="B164" s="1286">
        <v>39188</v>
      </c>
      <c r="C164" s="941">
        <v>121.395</v>
      </c>
      <c r="D164" s="941">
        <v>121.33</v>
      </c>
      <c r="E164" s="941">
        <v>121.672</v>
      </c>
    </row>
    <row r="165" spans="2:5">
      <c r="B165" s="1286">
        <v>39195</v>
      </c>
      <c r="C165" s="941">
        <v>121.117</v>
      </c>
      <c r="D165" s="941">
        <v>121.00700000000001</v>
      </c>
      <c r="E165" s="941">
        <v>121.086</v>
      </c>
    </row>
    <row r="166" spans="2:5">
      <c r="B166" s="1286">
        <v>39202</v>
      </c>
      <c r="C166" s="941">
        <v>119.983</v>
      </c>
      <c r="D166" s="941">
        <v>119.916</v>
      </c>
      <c r="E166" s="941">
        <v>120.09</v>
      </c>
    </row>
    <row r="167" spans="2:5">
      <c r="B167" s="1286">
        <v>39209</v>
      </c>
      <c r="C167" s="941">
        <v>118.56399999999999</v>
      </c>
      <c r="D167" s="941">
        <v>118.517</v>
      </c>
      <c r="E167" s="941">
        <v>118.681</v>
      </c>
    </row>
    <row r="168" spans="2:5">
      <c r="B168" s="1286">
        <v>39216</v>
      </c>
      <c r="C168" s="941">
        <v>119.873</v>
      </c>
      <c r="D168" s="941">
        <v>119.721</v>
      </c>
      <c r="E168" s="941">
        <v>119.872</v>
      </c>
    </row>
    <row r="169" spans="2:5">
      <c r="B169" s="1286">
        <v>39223</v>
      </c>
      <c r="C169" s="941">
        <v>119.93600000000001</v>
      </c>
      <c r="D169" s="941">
        <v>119.879</v>
      </c>
      <c r="E169" s="941">
        <v>120.065</v>
      </c>
    </row>
    <row r="170" spans="2:5">
      <c r="B170" s="1286">
        <v>39230</v>
      </c>
      <c r="C170" s="941">
        <v>121.065</v>
      </c>
      <c r="D170" s="941">
        <v>121.244</v>
      </c>
      <c r="E170" s="941">
        <v>121.482</v>
      </c>
    </row>
    <row r="171" spans="2:5">
      <c r="B171" s="1286">
        <v>39237</v>
      </c>
      <c r="C171" s="941">
        <v>121.241</v>
      </c>
      <c r="D171" s="941">
        <v>121.426</v>
      </c>
      <c r="E171" s="941">
        <v>121.68300000000001</v>
      </c>
    </row>
    <row r="172" spans="2:5">
      <c r="B172" s="1286">
        <v>39244</v>
      </c>
      <c r="C172" s="941">
        <v>121.145</v>
      </c>
      <c r="D172" s="941">
        <v>121.408</v>
      </c>
      <c r="E172" s="941">
        <v>121.66800000000001</v>
      </c>
    </row>
    <row r="173" spans="2:5">
      <c r="B173" s="1286">
        <v>39251</v>
      </c>
      <c r="C173" s="941">
        <v>121.83799999999999</v>
      </c>
      <c r="D173" s="941">
        <v>121.994</v>
      </c>
      <c r="E173" s="941">
        <v>122.136</v>
      </c>
    </row>
    <row r="174" spans="2:5">
      <c r="B174" s="1286">
        <v>39258</v>
      </c>
      <c r="C174" s="941">
        <v>121.49</v>
      </c>
      <c r="D174" s="941">
        <v>121.69799999999999</v>
      </c>
      <c r="E174" s="941">
        <v>121.899</v>
      </c>
    </row>
    <row r="175" spans="2:5">
      <c r="B175" s="1286">
        <v>39265</v>
      </c>
      <c r="C175" s="941">
        <v>121.55200000000001</v>
      </c>
      <c r="D175" s="941">
        <v>121.60899999999999</v>
      </c>
      <c r="E175" s="941">
        <v>121.73699999999999</v>
      </c>
    </row>
    <row r="176" spans="2:5">
      <c r="B176" s="1286">
        <v>39272</v>
      </c>
      <c r="C176" s="941">
        <v>121.64400000000001</v>
      </c>
      <c r="D176" s="941">
        <v>121.741</v>
      </c>
      <c r="E176" s="941">
        <v>121.884</v>
      </c>
    </row>
    <row r="177" spans="2:5">
      <c r="B177" s="1286">
        <v>39279</v>
      </c>
      <c r="C177" s="941">
        <v>121.634</v>
      </c>
      <c r="D177" s="941">
        <v>121.727</v>
      </c>
      <c r="E177" s="941">
        <v>121.866</v>
      </c>
    </row>
    <row r="178" spans="2:5">
      <c r="B178" s="1286">
        <v>39286</v>
      </c>
      <c r="C178" s="941">
        <v>121.8</v>
      </c>
      <c r="D178" s="941">
        <v>121.827</v>
      </c>
      <c r="E178" s="941">
        <v>122.001</v>
      </c>
    </row>
    <row r="179" spans="2:5">
      <c r="B179" s="1286">
        <v>39293</v>
      </c>
      <c r="C179" s="941">
        <v>123.68</v>
      </c>
      <c r="D179" s="941">
        <v>123.621</v>
      </c>
      <c r="E179" s="941">
        <v>123.758</v>
      </c>
    </row>
    <row r="180" spans="2:5">
      <c r="B180" s="1286">
        <v>39300</v>
      </c>
      <c r="C180" s="941">
        <v>126.066</v>
      </c>
      <c r="D180" s="941">
        <v>125.282</v>
      </c>
      <c r="E180" s="941">
        <v>124.678</v>
      </c>
    </row>
    <row r="181" spans="2:5">
      <c r="B181" s="1286">
        <v>39307</v>
      </c>
      <c r="C181" s="941">
        <v>127.77800000000001</v>
      </c>
      <c r="D181" s="941">
        <v>126.292</v>
      </c>
      <c r="E181" s="941">
        <v>125.551</v>
      </c>
    </row>
    <row r="182" spans="2:5">
      <c r="B182" s="1286">
        <v>39314</v>
      </c>
      <c r="C182" s="941">
        <v>128.214</v>
      </c>
      <c r="D182" s="941">
        <v>126.681</v>
      </c>
      <c r="E182" s="941">
        <v>125.69199999999999</v>
      </c>
    </row>
    <row r="183" spans="2:5">
      <c r="B183" s="1286">
        <v>39321</v>
      </c>
      <c r="C183" s="941">
        <v>129.38800000000001</v>
      </c>
      <c r="D183" s="941">
        <v>127.815</v>
      </c>
      <c r="E183" s="941">
        <v>126.877</v>
      </c>
    </row>
    <row r="184" spans="2:5">
      <c r="B184" s="1286">
        <v>39328</v>
      </c>
      <c r="C184" s="941">
        <v>127.45699999999999</v>
      </c>
      <c r="D184" s="941">
        <v>126.236</v>
      </c>
      <c r="E184" s="941">
        <v>125.139</v>
      </c>
    </row>
    <row r="185" spans="2:5">
      <c r="B185" s="1286">
        <v>39335</v>
      </c>
      <c r="C185" s="941">
        <v>125.29600000000001</v>
      </c>
      <c r="D185" s="941">
        <v>124.15</v>
      </c>
      <c r="E185" s="941">
        <v>123.08799999999999</v>
      </c>
    </row>
    <row r="186" spans="2:5">
      <c r="B186" s="1286">
        <v>39342</v>
      </c>
      <c r="C186" s="941">
        <v>124.85599999999999</v>
      </c>
      <c r="D186" s="941">
        <v>123.65</v>
      </c>
      <c r="E186" s="941">
        <v>122.37</v>
      </c>
    </row>
    <row r="187" spans="2:5">
      <c r="B187" s="1286">
        <v>39349</v>
      </c>
      <c r="C187" s="941">
        <v>126.093</v>
      </c>
      <c r="D187" s="941">
        <v>123.902</v>
      </c>
      <c r="E187" s="941">
        <v>121.922</v>
      </c>
    </row>
    <row r="188" spans="2:5">
      <c r="B188" s="1286">
        <v>39356</v>
      </c>
      <c r="C188" s="941">
        <v>125.80500000000001</v>
      </c>
      <c r="D188" s="941">
        <v>123.855</v>
      </c>
      <c r="E188" s="941">
        <v>121.873</v>
      </c>
    </row>
    <row r="189" spans="2:5">
      <c r="B189" s="1286">
        <v>39363</v>
      </c>
      <c r="C189" s="941">
        <v>128.16300000000001</v>
      </c>
      <c r="D189" s="941">
        <v>125.60299999999999</v>
      </c>
      <c r="E189" s="941">
        <v>121.80800000000001</v>
      </c>
    </row>
    <row r="190" spans="2:5">
      <c r="B190" s="1286">
        <v>39370</v>
      </c>
      <c r="C190" s="941">
        <v>126.35299999999999</v>
      </c>
      <c r="D190" s="941">
        <v>123.599</v>
      </c>
      <c r="E190" s="941">
        <v>121.19799999999999</v>
      </c>
    </row>
    <row r="191" spans="2:5">
      <c r="B191" s="1286">
        <v>39377</v>
      </c>
      <c r="C191" s="941">
        <v>125.458</v>
      </c>
      <c r="D191" s="941">
        <v>123.003</v>
      </c>
      <c r="E191" s="941">
        <v>121.143</v>
      </c>
    </row>
    <row r="192" spans="2:5">
      <c r="B192" s="1286">
        <v>39384</v>
      </c>
      <c r="C192" s="941">
        <v>125.788</v>
      </c>
      <c r="D192" s="941">
        <v>123.09399999999999</v>
      </c>
      <c r="E192" s="941">
        <v>121.211</v>
      </c>
    </row>
    <row r="193" spans="2:5">
      <c r="B193" s="1286">
        <v>39391</v>
      </c>
      <c r="C193" s="941">
        <v>128.244</v>
      </c>
      <c r="D193" s="941">
        <v>123.602</v>
      </c>
      <c r="E193" s="941">
        <v>121.92700000000001</v>
      </c>
    </row>
    <row r="194" spans="2:5">
      <c r="B194" s="1286">
        <v>39398</v>
      </c>
      <c r="C194" s="941">
        <v>128.387</v>
      </c>
      <c r="D194" s="941">
        <v>125.38500000000001</v>
      </c>
      <c r="E194" s="941">
        <v>121.371</v>
      </c>
    </row>
    <row r="195" spans="2:5">
      <c r="B195" s="1286">
        <v>39405</v>
      </c>
      <c r="C195" s="941">
        <v>127.967</v>
      </c>
      <c r="D195" s="941">
        <v>124.45699999999999</v>
      </c>
      <c r="E195" s="941">
        <v>120.691</v>
      </c>
    </row>
    <row r="196" spans="2:5">
      <c r="B196" s="1286">
        <v>39412</v>
      </c>
      <c r="C196" s="941">
        <v>129.15600000000001</v>
      </c>
      <c r="D196" s="941">
        <v>125.34099999999999</v>
      </c>
      <c r="E196" s="941">
        <v>121.29600000000001</v>
      </c>
    </row>
    <row r="197" spans="2:5">
      <c r="B197" s="1286">
        <v>39419</v>
      </c>
      <c r="C197" s="941">
        <v>130.43600000000001</v>
      </c>
      <c r="D197" s="941">
        <v>125.834</v>
      </c>
      <c r="E197" s="941">
        <v>121.483</v>
      </c>
    </row>
    <row r="198" spans="2:5">
      <c r="B198" s="1286">
        <v>39426</v>
      </c>
      <c r="C198" s="941">
        <v>130.31700000000001</v>
      </c>
      <c r="D198" s="941">
        <v>125.56399999999999</v>
      </c>
      <c r="E198" s="941">
        <v>121.28400000000001</v>
      </c>
    </row>
    <row r="199" spans="2:5">
      <c r="B199" s="1286">
        <v>39433</v>
      </c>
      <c r="C199" s="941">
        <v>129.36000000000001</v>
      </c>
      <c r="D199" s="941">
        <v>124.845</v>
      </c>
      <c r="E199" s="941">
        <v>121.229</v>
      </c>
    </row>
    <row r="200" spans="2:5">
      <c r="B200" s="1286">
        <v>39440</v>
      </c>
      <c r="C200" s="941">
        <v>130.16900000000001</v>
      </c>
      <c r="D200" s="941">
        <v>125.896</v>
      </c>
      <c r="E200" s="941">
        <v>121.657</v>
      </c>
    </row>
    <row r="201" spans="2:5">
      <c r="B201" s="1286">
        <v>39447</v>
      </c>
      <c r="C201" s="941">
        <v>129.971</v>
      </c>
      <c r="D201" s="941">
        <v>125.792</v>
      </c>
      <c r="E201" s="941">
        <v>121.56399999999999</v>
      </c>
    </row>
    <row r="202" spans="2:5">
      <c r="B202" s="1286">
        <v>39454</v>
      </c>
      <c r="C202" s="941">
        <v>130.41300000000001</v>
      </c>
      <c r="D202" s="941">
        <v>125.82899999999999</v>
      </c>
      <c r="E202" s="941">
        <v>121.664</v>
      </c>
    </row>
    <row r="203" spans="2:5">
      <c r="B203" s="1286">
        <v>39461</v>
      </c>
      <c r="C203" s="941">
        <v>130.321</v>
      </c>
      <c r="D203" s="941">
        <v>125.452</v>
      </c>
      <c r="E203" s="941">
        <v>121.181</v>
      </c>
    </row>
    <row r="204" spans="2:5">
      <c r="B204" s="1286">
        <v>39468</v>
      </c>
      <c r="C204" s="941">
        <v>130.27500000000001</v>
      </c>
      <c r="D204" s="941">
        <v>125.69</v>
      </c>
      <c r="E204" s="941">
        <v>121.483</v>
      </c>
    </row>
    <row r="205" spans="2:5">
      <c r="B205" s="1286">
        <v>39475</v>
      </c>
      <c r="C205" s="941">
        <v>128.72999999999999</v>
      </c>
      <c r="D205" s="941">
        <v>124.42700000000001</v>
      </c>
      <c r="E205" s="941">
        <v>120.905</v>
      </c>
    </row>
    <row r="206" spans="2:5">
      <c r="B206" s="1286">
        <v>39482</v>
      </c>
      <c r="C206" s="941">
        <v>129.71199999999999</v>
      </c>
      <c r="D206" s="941">
        <v>124.892</v>
      </c>
      <c r="E206" s="941">
        <v>121.239</v>
      </c>
    </row>
    <row r="207" spans="2:5">
      <c r="B207" s="1286">
        <v>39489</v>
      </c>
      <c r="C207" s="941">
        <v>129.458</v>
      </c>
      <c r="D207" s="941">
        <v>124.736</v>
      </c>
      <c r="E207" s="941">
        <v>121.07599999999999</v>
      </c>
    </row>
    <row r="208" spans="2:5">
      <c r="B208" s="1286">
        <v>39496</v>
      </c>
      <c r="C208" s="941">
        <v>131.233</v>
      </c>
      <c r="D208" s="941">
        <v>124.526</v>
      </c>
      <c r="E208" s="941">
        <v>120.761</v>
      </c>
    </row>
    <row r="209" spans="2:5">
      <c r="B209" s="1286">
        <v>39503</v>
      </c>
      <c r="C209" s="941">
        <v>129.87299999999999</v>
      </c>
      <c r="D209" s="941">
        <v>125.107</v>
      </c>
      <c r="E209" s="941">
        <v>121.39100000000001</v>
      </c>
    </row>
    <row r="210" spans="2:5">
      <c r="B210" s="1286">
        <v>39510</v>
      </c>
      <c r="C210" s="941">
        <v>129.02600000000001</v>
      </c>
      <c r="D210" s="941">
        <v>124.69499999999999</v>
      </c>
      <c r="E210" s="941">
        <v>121.504</v>
      </c>
    </row>
    <row r="211" spans="2:5">
      <c r="B211" s="1286">
        <v>39517</v>
      </c>
      <c r="C211" s="941">
        <v>131.834</v>
      </c>
      <c r="D211" s="941">
        <v>123.874</v>
      </c>
      <c r="E211" s="941">
        <v>121.19499999999999</v>
      </c>
    </row>
    <row r="212" spans="2:5">
      <c r="B212" s="1286">
        <v>39524</v>
      </c>
      <c r="C212" s="941">
        <v>127.68</v>
      </c>
      <c r="D212" s="941">
        <v>123.898</v>
      </c>
      <c r="E212" s="941">
        <v>121.07299999999999</v>
      </c>
    </row>
    <row r="213" spans="2:5">
      <c r="B213" s="1286">
        <v>39531</v>
      </c>
      <c r="C213" s="941">
        <v>127.723</v>
      </c>
      <c r="D213" s="941">
        <v>123.919</v>
      </c>
      <c r="E213" s="941">
        <v>120.97499999999999</v>
      </c>
    </row>
    <row r="214" spans="2:5">
      <c r="B214" s="1286">
        <v>39538</v>
      </c>
      <c r="C214" s="941">
        <v>126.435</v>
      </c>
      <c r="D214" s="941">
        <v>123.43600000000001</v>
      </c>
      <c r="E214" s="941">
        <v>120.931</v>
      </c>
    </row>
    <row r="215" spans="2:5">
      <c r="B215" s="1286">
        <v>39545</v>
      </c>
      <c r="C215" s="941">
        <v>125.369</v>
      </c>
      <c r="D215" s="941">
        <v>122.241</v>
      </c>
      <c r="E215" s="941">
        <v>120.807</v>
      </c>
    </row>
    <row r="216" spans="2:5">
      <c r="B216" s="1286">
        <v>39552</v>
      </c>
      <c r="C216" s="941">
        <v>125.965</v>
      </c>
      <c r="D216" s="941">
        <v>122.791</v>
      </c>
      <c r="E216" s="941">
        <v>120.81399999999999</v>
      </c>
    </row>
    <row r="217" spans="2:5">
      <c r="B217" s="1286">
        <v>39559</v>
      </c>
      <c r="C217" s="941">
        <v>125.468</v>
      </c>
      <c r="D217" s="941">
        <v>123.033</v>
      </c>
      <c r="E217" s="941">
        <v>121.03400000000001</v>
      </c>
    </row>
    <row r="218" spans="2:5">
      <c r="B218" s="1286">
        <v>39566</v>
      </c>
      <c r="C218" s="941">
        <v>125.34399999999999</v>
      </c>
      <c r="D218" s="941">
        <v>123.051</v>
      </c>
      <c r="E218" s="941">
        <v>120.887</v>
      </c>
    </row>
    <row r="219" spans="2:5">
      <c r="B219" s="1286">
        <v>39573</v>
      </c>
      <c r="C219" s="941">
        <v>125.404</v>
      </c>
      <c r="D219" s="941">
        <v>123.03400000000001</v>
      </c>
      <c r="E219" s="941">
        <v>120.82899999999999</v>
      </c>
    </row>
    <row r="220" spans="2:5">
      <c r="B220" s="1286">
        <v>39580</v>
      </c>
      <c r="C220" s="941">
        <v>125.499</v>
      </c>
      <c r="D220" s="941">
        <v>123.166</v>
      </c>
      <c r="E220" s="941">
        <v>120.97</v>
      </c>
    </row>
    <row r="221" spans="2:5">
      <c r="B221" s="1286">
        <v>39587</v>
      </c>
      <c r="C221" s="941">
        <v>125.07</v>
      </c>
      <c r="D221" s="941">
        <v>122.87</v>
      </c>
      <c r="E221" s="941">
        <v>120.956</v>
      </c>
    </row>
    <row r="222" spans="2:5">
      <c r="B222" s="1286">
        <v>39594</v>
      </c>
      <c r="C222" s="941">
        <v>124.13</v>
      </c>
      <c r="D222" s="941">
        <v>122.285</v>
      </c>
      <c r="E222" s="941">
        <v>120.81</v>
      </c>
    </row>
    <row r="223" spans="2:5">
      <c r="B223" s="1286">
        <v>39601</v>
      </c>
      <c r="C223" s="941">
        <v>124.25</v>
      </c>
      <c r="D223" s="941">
        <v>122.518</v>
      </c>
      <c r="E223" s="941">
        <v>120.956</v>
      </c>
    </row>
    <row r="224" spans="2:5">
      <c r="B224" s="1286">
        <v>39608</v>
      </c>
      <c r="C224" s="941">
        <v>124.248</v>
      </c>
      <c r="D224" s="941">
        <v>122.486</v>
      </c>
      <c r="E224" s="941">
        <v>121.02200000000001</v>
      </c>
    </row>
    <row r="225" spans="2:5">
      <c r="B225" s="1286">
        <v>39615</v>
      </c>
      <c r="C225" s="941">
        <v>124.52500000000001</v>
      </c>
      <c r="D225" s="941">
        <v>122.441</v>
      </c>
      <c r="E225" s="941">
        <v>120.938</v>
      </c>
    </row>
    <row r="226" spans="2:5">
      <c r="B226" s="1286">
        <v>39622</v>
      </c>
      <c r="C226" s="941">
        <v>124.143</v>
      </c>
      <c r="D226" s="941">
        <v>122.452</v>
      </c>
      <c r="E226" s="941">
        <v>120.913</v>
      </c>
    </row>
    <row r="227" spans="2:5">
      <c r="B227" s="1286">
        <v>39629</v>
      </c>
      <c r="C227" s="941">
        <v>124.35599999999999</v>
      </c>
      <c r="D227" s="941">
        <v>122.51</v>
      </c>
      <c r="E227" s="941">
        <v>120.91</v>
      </c>
    </row>
    <row r="228" spans="2:5">
      <c r="B228" s="1286">
        <v>39636</v>
      </c>
      <c r="C228" s="941">
        <v>124.265</v>
      </c>
      <c r="D228" s="941">
        <v>122.361</v>
      </c>
      <c r="E228" s="941">
        <v>120.77200000000001</v>
      </c>
    </row>
    <row r="229" spans="2:5">
      <c r="B229" s="1286">
        <v>39643</v>
      </c>
      <c r="C229" s="941">
        <v>123.715</v>
      </c>
      <c r="D229" s="941">
        <v>121.824</v>
      </c>
      <c r="E229" s="941">
        <v>120.45699999999999</v>
      </c>
    </row>
    <row r="230" spans="2:5">
      <c r="B230" s="1286">
        <v>39650</v>
      </c>
      <c r="C230" s="941">
        <v>123.84</v>
      </c>
      <c r="D230" s="941">
        <v>121.965</v>
      </c>
      <c r="E230" s="941">
        <v>120.5</v>
      </c>
    </row>
    <row r="231" spans="2:5">
      <c r="B231" s="1286">
        <v>39657</v>
      </c>
      <c r="C231" s="941">
        <v>124.105</v>
      </c>
      <c r="D231" s="941">
        <v>121.458</v>
      </c>
      <c r="E231" s="941">
        <v>120.49</v>
      </c>
    </row>
    <row r="232" spans="2:5">
      <c r="B232" s="1286">
        <v>39664</v>
      </c>
      <c r="C232" s="941">
        <v>124.19</v>
      </c>
      <c r="D232" s="941">
        <v>121.44</v>
      </c>
      <c r="E232" s="941">
        <v>120.455</v>
      </c>
    </row>
    <row r="233" spans="2:5">
      <c r="B233" s="1286">
        <v>39671</v>
      </c>
      <c r="C233" s="941">
        <v>124</v>
      </c>
      <c r="D233" s="941">
        <v>121.514</v>
      </c>
      <c r="E233" s="941">
        <v>120.485</v>
      </c>
    </row>
    <row r="234" spans="2:5">
      <c r="B234" s="1286">
        <v>39678</v>
      </c>
      <c r="C234" s="941">
        <v>124.04</v>
      </c>
      <c r="D234" s="941">
        <v>121.429</v>
      </c>
      <c r="E234" s="941">
        <v>120.41</v>
      </c>
    </row>
    <row r="235" spans="2:5">
      <c r="B235" s="1286">
        <v>39685</v>
      </c>
      <c r="C235" s="941">
        <v>123.94</v>
      </c>
      <c r="D235" s="941">
        <v>121.7</v>
      </c>
      <c r="E235" s="941">
        <v>119.994</v>
      </c>
    </row>
    <row r="236" spans="2:5">
      <c r="B236" s="1286">
        <v>39692</v>
      </c>
      <c r="C236" s="941">
        <v>123.845</v>
      </c>
      <c r="D236" s="941">
        <v>120.89700000000001</v>
      </c>
      <c r="E236" s="941">
        <v>119.965</v>
      </c>
    </row>
    <row r="237" spans="2:5">
      <c r="B237" s="1286">
        <v>39699</v>
      </c>
      <c r="C237" s="941">
        <v>123.655</v>
      </c>
      <c r="D237" s="941">
        <v>121.55500000000001</v>
      </c>
      <c r="E237" s="941">
        <v>119.96</v>
      </c>
    </row>
    <row r="238" spans="2:5">
      <c r="B238" s="1286">
        <v>39706</v>
      </c>
      <c r="C238" s="941">
        <v>123.71</v>
      </c>
      <c r="D238" s="941">
        <v>121.126</v>
      </c>
      <c r="E238" s="941">
        <v>119.755</v>
      </c>
    </row>
    <row r="239" spans="2:5">
      <c r="B239" s="1286">
        <v>39713</v>
      </c>
      <c r="C239" s="941">
        <v>123.315</v>
      </c>
      <c r="D239" s="941">
        <v>121.907</v>
      </c>
      <c r="E239" s="941">
        <v>119.98</v>
      </c>
    </row>
    <row r="240" spans="2:5">
      <c r="B240" s="1286">
        <v>39720</v>
      </c>
      <c r="C240" s="941">
        <v>122.515</v>
      </c>
      <c r="D240" s="941">
        <v>120.605</v>
      </c>
      <c r="E240" s="941">
        <v>120.06</v>
      </c>
    </row>
    <row r="241" spans="2:5">
      <c r="B241" s="1286">
        <v>39727</v>
      </c>
      <c r="C241" s="941">
        <v>124.06</v>
      </c>
      <c r="D241" s="941">
        <v>121.75</v>
      </c>
      <c r="E241" s="941">
        <v>120.19</v>
      </c>
    </row>
    <row r="242" spans="2:5">
      <c r="B242" s="1286">
        <v>39734</v>
      </c>
      <c r="C242" s="941">
        <v>129.47999999999999</v>
      </c>
      <c r="D242" s="941">
        <v>124.08</v>
      </c>
      <c r="E242" s="941">
        <v>120.405</v>
      </c>
    </row>
    <row r="243" spans="2:5">
      <c r="B243" s="1286">
        <v>39741</v>
      </c>
      <c r="C243" s="941">
        <v>130.905</v>
      </c>
      <c r="D243" s="941">
        <v>124.92700000000001</v>
      </c>
      <c r="E243" s="941">
        <v>120.70099999999999</v>
      </c>
    </row>
    <row r="244" spans="2:5">
      <c r="B244" s="1286">
        <v>39748</v>
      </c>
      <c r="C244" s="941">
        <v>133.821</v>
      </c>
      <c r="D244" s="941">
        <v>127.211</v>
      </c>
      <c r="E244" s="941">
        <v>121.169</v>
      </c>
    </row>
    <row r="245" spans="2:5">
      <c r="B245" s="1286">
        <v>39755</v>
      </c>
      <c r="C245" s="941">
        <v>135.21899999999999</v>
      </c>
      <c r="D245" s="941">
        <v>127.369</v>
      </c>
      <c r="E245" s="941">
        <v>121.08</v>
      </c>
    </row>
    <row r="246" spans="2:5">
      <c r="B246" s="1286">
        <v>39762</v>
      </c>
      <c r="C246" s="941">
        <v>128.65</v>
      </c>
      <c r="D246" s="941">
        <v>123.8</v>
      </c>
      <c r="E246" s="941">
        <v>120.625</v>
      </c>
    </row>
    <row r="247" spans="2:5">
      <c r="B247" s="1286">
        <v>39769</v>
      </c>
      <c r="C247" s="941">
        <v>136.63</v>
      </c>
      <c r="D247" s="941">
        <v>125.995</v>
      </c>
      <c r="E247" s="941">
        <v>121.355</v>
      </c>
    </row>
    <row r="248" spans="2:5">
      <c r="B248" s="1286">
        <v>39776</v>
      </c>
      <c r="C248" s="941">
        <v>142.63499999999999</v>
      </c>
      <c r="D248" s="941">
        <v>131.79</v>
      </c>
      <c r="E248" s="941">
        <v>122.215</v>
      </c>
    </row>
    <row r="249" spans="2:5">
      <c r="B249" s="1286">
        <v>39783</v>
      </c>
      <c r="C249" s="941">
        <v>141.22</v>
      </c>
      <c r="D249" s="941">
        <v>131.62</v>
      </c>
      <c r="E249" s="941">
        <v>122.045</v>
      </c>
    </row>
    <row r="250" spans="2:5">
      <c r="B250" s="1286">
        <v>39790</v>
      </c>
      <c r="C250" s="941">
        <v>143.405</v>
      </c>
      <c r="D250" s="941">
        <v>132.30500000000001</v>
      </c>
      <c r="E250" s="941">
        <v>122.355</v>
      </c>
    </row>
    <row r="251" spans="2:5">
      <c r="B251" s="1286">
        <v>39797</v>
      </c>
      <c r="C251" s="941">
        <v>144.47</v>
      </c>
      <c r="D251" s="941">
        <v>133.86799999999999</v>
      </c>
      <c r="E251" s="941">
        <v>122.82</v>
      </c>
    </row>
    <row r="252" spans="2:5">
      <c r="B252" s="1286">
        <v>39804</v>
      </c>
      <c r="C252" s="941">
        <v>151.60499999999999</v>
      </c>
      <c r="D252" s="941">
        <v>137.75299999999999</v>
      </c>
      <c r="E252" s="941">
        <v>124.155</v>
      </c>
    </row>
    <row r="253" spans="2:5">
      <c r="B253" s="1286">
        <v>39811</v>
      </c>
      <c r="C253" s="941">
        <v>151.70500000000001</v>
      </c>
      <c r="D253" s="941">
        <v>137.85300000000001</v>
      </c>
      <c r="E253" s="941">
        <v>124.325</v>
      </c>
    </row>
    <row r="254" spans="2:5">
      <c r="B254" s="1286">
        <v>39818</v>
      </c>
      <c r="C254" s="941">
        <v>151.63499999999999</v>
      </c>
      <c r="D254" s="941">
        <v>137.785</v>
      </c>
      <c r="E254" s="941">
        <v>124.33499999999999</v>
      </c>
    </row>
    <row r="255" spans="2:5">
      <c r="B255" s="1286">
        <v>39825</v>
      </c>
      <c r="C255" s="941">
        <v>148.13</v>
      </c>
      <c r="D255" s="941">
        <v>134.52799999999999</v>
      </c>
      <c r="E255" s="941">
        <v>122.73</v>
      </c>
    </row>
    <row r="256" spans="2:5">
      <c r="B256" s="1286">
        <v>39832</v>
      </c>
      <c r="C256" s="941">
        <v>164.63499999999999</v>
      </c>
      <c r="D256" s="941">
        <v>151.78299999999999</v>
      </c>
      <c r="E256" s="941">
        <v>125.76</v>
      </c>
    </row>
    <row r="257" spans="2:5">
      <c r="B257" s="1286">
        <v>39839</v>
      </c>
      <c r="C257" s="941">
        <v>160.08500000000001</v>
      </c>
      <c r="D257" s="941">
        <v>146.48500000000001</v>
      </c>
      <c r="E257" s="941">
        <v>125.77500000000001</v>
      </c>
    </row>
    <row r="258" spans="2:5">
      <c r="B258" s="1286">
        <v>39846</v>
      </c>
      <c r="C258" s="941">
        <v>155.69999999999999</v>
      </c>
      <c r="D258" s="941">
        <v>145.09800000000001</v>
      </c>
      <c r="E258" s="941">
        <v>126.95</v>
      </c>
    </row>
    <row r="259" spans="2:5">
      <c r="B259" s="1286">
        <v>39853</v>
      </c>
      <c r="C259" s="941">
        <v>183.94</v>
      </c>
      <c r="D259" s="941">
        <v>171.33799999999999</v>
      </c>
      <c r="E259" s="941">
        <v>154.91499999999999</v>
      </c>
    </row>
    <row r="260" spans="2:5">
      <c r="B260" s="1286">
        <v>39860</v>
      </c>
      <c r="C260" s="941">
        <v>181.62</v>
      </c>
      <c r="D260" s="941">
        <v>167.52</v>
      </c>
      <c r="E260" s="941">
        <v>154.095</v>
      </c>
    </row>
    <row r="261" spans="2:5">
      <c r="B261" s="1286">
        <v>39867</v>
      </c>
      <c r="C261" s="941">
        <v>191.92500000000001</v>
      </c>
      <c r="D261" s="941">
        <v>181.32499999999999</v>
      </c>
      <c r="E261" s="941">
        <v>158.65</v>
      </c>
    </row>
    <row r="262" spans="2:5">
      <c r="B262" s="1286">
        <v>39874</v>
      </c>
      <c r="C262" s="941">
        <v>194.06</v>
      </c>
      <c r="D262" s="941">
        <v>184.96</v>
      </c>
      <c r="E262" s="941">
        <v>156.52500000000001</v>
      </c>
    </row>
    <row r="263" spans="2:5">
      <c r="B263" s="1286">
        <v>39881</v>
      </c>
      <c r="C263" s="941">
        <v>194.11</v>
      </c>
      <c r="D263" s="941">
        <v>185.01</v>
      </c>
      <c r="E263" s="941">
        <v>156.57499999999999</v>
      </c>
    </row>
    <row r="264" spans="2:5">
      <c r="B264" s="1286">
        <v>39888</v>
      </c>
      <c r="C264" s="941">
        <v>180.14</v>
      </c>
      <c r="D264" s="941">
        <v>166.54</v>
      </c>
      <c r="E264" s="941">
        <v>151.601</v>
      </c>
    </row>
    <row r="265" spans="2:5">
      <c r="B265" s="1286">
        <v>39895</v>
      </c>
      <c r="C265" s="941">
        <v>174.64500000000001</v>
      </c>
      <c r="D265" s="941">
        <v>164.04499999999999</v>
      </c>
      <c r="E265" s="941">
        <v>153.37</v>
      </c>
    </row>
    <row r="266" spans="2:5">
      <c r="B266" s="1286">
        <v>39902</v>
      </c>
      <c r="C266" s="941">
        <v>174.095</v>
      </c>
      <c r="D266" s="941">
        <v>162.995</v>
      </c>
      <c r="E266" s="941">
        <v>152.82</v>
      </c>
    </row>
    <row r="267" spans="2:5">
      <c r="B267" s="1286">
        <v>39909</v>
      </c>
      <c r="C267" s="941">
        <v>166.39</v>
      </c>
      <c r="D267" s="941">
        <v>157.53</v>
      </c>
      <c r="E267" s="941">
        <v>151.66499999999999</v>
      </c>
    </row>
    <row r="268" spans="2:5">
      <c r="B268" s="1286">
        <v>39916</v>
      </c>
      <c r="C268" s="941">
        <v>163</v>
      </c>
      <c r="D268" s="941">
        <v>156.52500000000001</v>
      </c>
      <c r="E268" s="941">
        <v>151.22499999999999</v>
      </c>
    </row>
    <row r="269" spans="2:5">
      <c r="B269" s="1286">
        <v>39923</v>
      </c>
      <c r="C269" s="941">
        <v>162.59</v>
      </c>
      <c r="D269" s="941">
        <v>155.49</v>
      </c>
      <c r="E269" s="941">
        <v>150.86000000000001</v>
      </c>
    </row>
    <row r="270" spans="2:5">
      <c r="B270" s="1286">
        <v>39930</v>
      </c>
      <c r="C270" s="941">
        <v>167.155</v>
      </c>
      <c r="D270" s="941">
        <v>157.68</v>
      </c>
      <c r="E270" s="941">
        <v>151.28</v>
      </c>
    </row>
    <row r="271" spans="2:5">
      <c r="B271" s="1286">
        <v>39937</v>
      </c>
      <c r="C271" s="941">
        <v>164.05</v>
      </c>
      <c r="D271" s="941">
        <v>154.94</v>
      </c>
      <c r="E271" s="941">
        <v>151.16999999999999</v>
      </c>
    </row>
    <row r="272" spans="2:5">
      <c r="B272" s="1286">
        <v>39944</v>
      </c>
      <c r="C272" s="941">
        <v>161.4</v>
      </c>
      <c r="D272" s="941">
        <v>153.30000000000001</v>
      </c>
      <c r="E272" s="941">
        <v>150.82499999999999</v>
      </c>
    </row>
    <row r="273" spans="2:5">
      <c r="B273" s="1286">
        <v>39951</v>
      </c>
      <c r="C273" s="941">
        <v>159.63</v>
      </c>
      <c r="D273" s="941">
        <v>154.03</v>
      </c>
      <c r="E273" s="941">
        <v>150.70500000000001</v>
      </c>
    </row>
    <row r="274" spans="2:5">
      <c r="B274" s="1286">
        <v>39958</v>
      </c>
      <c r="C274" s="941">
        <v>158.61500000000001</v>
      </c>
      <c r="D274" s="941">
        <v>153.76499999999999</v>
      </c>
      <c r="E274" s="941">
        <v>150.49</v>
      </c>
    </row>
    <row r="275" spans="2:5">
      <c r="B275" s="1286">
        <v>39965</v>
      </c>
      <c r="C275" s="941">
        <v>166.58</v>
      </c>
      <c r="D275" s="941">
        <v>158.715</v>
      </c>
      <c r="E275" s="941">
        <v>151.55000000000001</v>
      </c>
    </row>
    <row r="276" spans="2:5">
      <c r="B276" s="1286">
        <v>39972</v>
      </c>
      <c r="C276" s="941">
        <v>158.05000000000001</v>
      </c>
      <c r="D276" s="941">
        <v>153.55000000000001</v>
      </c>
      <c r="E276" s="941">
        <v>150.75</v>
      </c>
    </row>
    <row r="277" spans="2:5">
      <c r="B277" s="1286">
        <v>39979</v>
      </c>
      <c r="C277" s="941">
        <v>158.13999999999999</v>
      </c>
      <c r="D277" s="941">
        <v>152.69</v>
      </c>
      <c r="E277" s="941">
        <v>150.51499999999999</v>
      </c>
    </row>
    <row r="278" spans="2:5">
      <c r="B278" s="1286">
        <v>39986</v>
      </c>
      <c r="C278" s="941">
        <v>157.61500000000001</v>
      </c>
      <c r="D278" s="941">
        <v>152.51499999999999</v>
      </c>
      <c r="E278" s="941">
        <v>150.69</v>
      </c>
    </row>
    <row r="279" spans="2:5">
      <c r="B279" s="1286">
        <v>39993</v>
      </c>
      <c r="C279" s="941">
        <v>157.9</v>
      </c>
      <c r="D279" s="941">
        <v>152.80000000000001</v>
      </c>
      <c r="E279" s="941">
        <v>150.80000000000001</v>
      </c>
    </row>
    <row r="280" spans="2:5">
      <c r="B280" s="1286">
        <v>40000</v>
      </c>
      <c r="C280" s="941">
        <v>157.20500000000001</v>
      </c>
      <c r="D280" s="941">
        <v>153.10499999999999</v>
      </c>
      <c r="E280" s="941">
        <v>150.72999999999999</v>
      </c>
    </row>
    <row r="281" spans="2:5">
      <c r="B281" s="1286">
        <v>40007</v>
      </c>
      <c r="C281" s="941">
        <v>158.22499999999999</v>
      </c>
      <c r="D281" s="941">
        <v>152.85</v>
      </c>
      <c r="E281" s="941">
        <v>150.72499999999999</v>
      </c>
    </row>
    <row r="282" spans="2:5">
      <c r="B282" s="1286">
        <v>40014</v>
      </c>
      <c r="C282" s="941">
        <v>161.4</v>
      </c>
      <c r="D282" s="941">
        <v>155.30000000000001</v>
      </c>
      <c r="E282" s="941">
        <v>151.47499999999999</v>
      </c>
    </row>
    <row r="283" spans="2:5">
      <c r="B283" s="1286">
        <v>40021</v>
      </c>
      <c r="C283" s="941">
        <v>161.16999999999999</v>
      </c>
      <c r="D283" s="941">
        <v>156.07</v>
      </c>
      <c r="E283" s="941">
        <v>151.345</v>
      </c>
    </row>
    <row r="284" spans="2:5">
      <c r="B284" s="1286">
        <v>40028</v>
      </c>
      <c r="C284" s="941">
        <v>161.13</v>
      </c>
      <c r="D284" s="941">
        <v>155.77500000000001</v>
      </c>
      <c r="E284" s="941">
        <v>151.25</v>
      </c>
    </row>
    <row r="285" spans="2:5">
      <c r="B285" s="1286">
        <v>40035</v>
      </c>
      <c r="C285" s="941">
        <v>158.655</v>
      </c>
      <c r="D285" s="941">
        <v>153.30500000000001</v>
      </c>
      <c r="E285" s="941">
        <v>151.03</v>
      </c>
    </row>
    <row r="286" spans="2:5">
      <c r="B286" s="1286">
        <v>40042</v>
      </c>
      <c r="C286" s="941">
        <v>159.19499999999999</v>
      </c>
      <c r="D286" s="941">
        <v>153.345</v>
      </c>
      <c r="E286" s="941">
        <v>151.12</v>
      </c>
    </row>
    <row r="287" spans="2:5">
      <c r="B287" s="1286">
        <v>40049</v>
      </c>
      <c r="C287" s="941">
        <v>159.095</v>
      </c>
      <c r="D287" s="941">
        <v>153.245</v>
      </c>
      <c r="E287" s="941">
        <v>150.97</v>
      </c>
    </row>
    <row r="288" spans="2:5">
      <c r="B288" s="1286">
        <v>40056</v>
      </c>
      <c r="C288" s="941">
        <v>159.01499999999999</v>
      </c>
      <c r="D288" s="941">
        <v>153.29</v>
      </c>
      <c r="E288" s="941">
        <v>151.005</v>
      </c>
    </row>
    <row r="289" spans="2:5">
      <c r="B289" s="1286">
        <v>40063</v>
      </c>
      <c r="C289" s="941">
        <v>158.87</v>
      </c>
      <c r="D289" s="941">
        <v>153.37</v>
      </c>
      <c r="E289" s="941">
        <v>150.98500000000001</v>
      </c>
    </row>
    <row r="290" spans="2:5">
      <c r="B290" s="1286">
        <v>40070</v>
      </c>
      <c r="C290" s="941">
        <v>158.125</v>
      </c>
      <c r="D290" s="941">
        <v>153.22499999999999</v>
      </c>
      <c r="E290" s="941">
        <v>151.15</v>
      </c>
    </row>
    <row r="291" spans="2:5">
      <c r="B291" s="1286">
        <v>40077</v>
      </c>
      <c r="C291" s="941">
        <v>158.13499999999999</v>
      </c>
      <c r="D291" s="941">
        <v>153.185</v>
      </c>
      <c r="E291" s="941">
        <v>151.23500000000001</v>
      </c>
    </row>
    <row r="292" spans="2:5">
      <c r="B292" s="1286">
        <v>40084</v>
      </c>
      <c r="C292" s="941">
        <v>158.11500000000001</v>
      </c>
      <c r="D292" s="941">
        <v>153.315</v>
      </c>
      <c r="E292" s="941">
        <v>151.29</v>
      </c>
    </row>
    <row r="293" spans="2:5">
      <c r="B293" s="1286">
        <v>40091</v>
      </c>
      <c r="C293" s="941">
        <v>157.07499999999999</v>
      </c>
      <c r="D293" s="941">
        <v>153.5</v>
      </c>
      <c r="E293" s="941">
        <v>151.4</v>
      </c>
    </row>
    <row r="294" spans="2:5">
      <c r="B294" s="1286">
        <v>40098</v>
      </c>
      <c r="C294" s="941">
        <v>156.74</v>
      </c>
      <c r="D294" s="941">
        <v>153.26499999999999</v>
      </c>
      <c r="E294" s="941">
        <v>151.13999999999999</v>
      </c>
    </row>
    <row r="295" spans="2:5">
      <c r="B295" s="1286">
        <v>40105</v>
      </c>
      <c r="C295" s="941">
        <v>156.48500000000001</v>
      </c>
      <c r="D295" s="941">
        <v>153.16</v>
      </c>
      <c r="E295" s="941">
        <v>150.95500000000001</v>
      </c>
    </row>
    <row r="296" spans="2:5">
      <c r="B296" s="1286">
        <v>40112</v>
      </c>
      <c r="C296" s="941">
        <v>154.10499999999999</v>
      </c>
      <c r="D296" s="941">
        <v>151.255</v>
      </c>
      <c r="E296" s="941">
        <v>150.72499999999999</v>
      </c>
    </row>
    <row r="297" spans="2:5">
      <c r="B297" s="1286">
        <v>40119</v>
      </c>
      <c r="C297" s="941">
        <v>154.185</v>
      </c>
      <c r="D297" s="941">
        <v>151.33500000000001</v>
      </c>
      <c r="E297" s="941">
        <v>150.95500000000001</v>
      </c>
    </row>
    <row r="298" spans="2:5">
      <c r="B298" s="1286">
        <v>40126</v>
      </c>
      <c r="C298" s="941">
        <v>153.54499999999999</v>
      </c>
      <c r="D298" s="941">
        <v>151.095</v>
      </c>
      <c r="E298" s="941">
        <v>150.87</v>
      </c>
    </row>
    <row r="299" spans="2:5">
      <c r="B299" s="1286">
        <v>40133</v>
      </c>
      <c r="C299" s="941">
        <v>147.785</v>
      </c>
      <c r="D299" s="941">
        <v>147.685</v>
      </c>
      <c r="E299" s="941">
        <v>148.66</v>
      </c>
    </row>
    <row r="300" spans="2:5">
      <c r="B300" s="1286">
        <v>40140</v>
      </c>
      <c r="C300" s="941">
        <v>146.62</v>
      </c>
      <c r="D300" s="941">
        <v>147.02000000000001</v>
      </c>
      <c r="E300" s="941">
        <v>148.22499999999999</v>
      </c>
    </row>
    <row r="301" spans="2:5">
      <c r="B301" s="1286">
        <v>40147</v>
      </c>
      <c r="C301" s="941">
        <v>147.185</v>
      </c>
      <c r="D301" s="941">
        <v>148.05500000000001</v>
      </c>
      <c r="E301" s="941">
        <v>148.755</v>
      </c>
    </row>
    <row r="302" spans="2:5">
      <c r="B302" s="1286">
        <v>40154</v>
      </c>
      <c r="C302" s="941">
        <v>148.88</v>
      </c>
      <c r="D302" s="941">
        <v>148.78</v>
      </c>
      <c r="E302" s="941">
        <v>148.95500000000001</v>
      </c>
    </row>
    <row r="303" spans="2:5">
      <c r="B303" s="1286">
        <v>40161</v>
      </c>
      <c r="C303" s="941">
        <v>149.48500000000001</v>
      </c>
      <c r="D303" s="941">
        <v>149.38499999999999</v>
      </c>
      <c r="E303" s="941">
        <v>149.23500000000001</v>
      </c>
    </row>
    <row r="304" spans="2:5">
      <c r="B304" s="1286">
        <v>40168</v>
      </c>
      <c r="C304" s="941">
        <v>148.94</v>
      </c>
      <c r="D304" s="941">
        <v>148.61500000000001</v>
      </c>
      <c r="E304" s="941">
        <v>148.54</v>
      </c>
    </row>
    <row r="305" spans="2:5">
      <c r="B305" s="1286">
        <v>40175</v>
      </c>
      <c r="C305" s="941">
        <v>148.13999999999999</v>
      </c>
      <c r="D305" s="941">
        <v>147.54</v>
      </c>
      <c r="E305" s="941">
        <v>147.86500000000001</v>
      </c>
    </row>
    <row r="306" spans="2:5">
      <c r="B306" s="1286">
        <v>40182</v>
      </c>
      <c r="C306" s="941">
        <v>145.38499999999999</v>
      </c>
      <c r="D306" s="941">
        <v>145.28800000000001</v>
      </c>
      <c r="E306" s="941">
        <v>147.48500000000001</v>
      </c>
    </row>
    <row r="307" spans="2:5">
      <c r="B307" s="1286">
        <v>40189</v>
      </c>
      <c r="C307" s="941">
        <v>144.02500000000001</v>
      </c>
      <c r="D307" s="941">
        <v>144.42500000000001</v>
      </c>
      <c r="E307" s="941">
        <v>146.85</v>
      </c>
    </row>
    <row r="308" spans="2:5">
      <c r="B308" s="1286">
        <v>40196</v>
      </c>
      <c r="C308" s="941">
        <v>144.245</v>
      </c>
      <c r="D308" s="941">
        <v>144.02000000000001</v>
      </c>
      <c r="E308" s="941">
        <v>147.19499999999999</v>
      </c>
    </row>
    <row r="309" spans="2:5">
      <c r="B309" s="1286">
        <v>40203</v>
      </c>
      <c r="C309" s="941">
        <v>146.17500000000001</v>
      </c>
      <c r="D309" s="941">
        <v>146.88300000000001</v>
      </c>
      <c r="E309" s="941">
        <v>147.83000000000001</v>
      </c>
    </row>
    <row r="310" spans="2:5">
      <c r="B310" s="1286">
        <v>40210</v>
      </c>
      <c r="C310" s="941">
        <v>149.965</v>
      </c>
      <c r="D310" s="941">
        <v>146.99299999999999</v>
      </c>
      <c r="E310" s="941">
        <v>147.84</v>
      </c>
    </row>
    <row r="311" spans="2:5">
      <c r="B311" s="1286">
        <v>40217</v>
      </c>
      <c r="C311" s="941">
        <v>147.93</v>
      </c>
      <c r="D311" s="941">
        <v>147.83000000000001</v>
      </c>
      <c r="E311" s="941">
        <v>148.10499999999999</v>
      </c>
    </row>
    <row r="312" spans="2:5">
      <c r="B312" s="1286">
        <v>40224</v>
      </c>
      <c r="C312" s="941">
        <v>148.19</v>
      </c>
      <c r="D312" s="941">
        <v>148.09</v>
      </c>
      <c r="E312" s="941">
        <v>148.215</v>
      </c>
    </row>
    <row r="313" spans="2:5">
      <c r="B313" s="1286">
        <v>40231</v>
      </c>
      <c r="C313" s="941">
        <v>146.83000000000001</v>
      </c>
      <c r="D313" s="941">
        <v>146.72999999999999</v>
      </c>
      <c r="E313" s="941">
        <v>147.30500000000001</v>
      </c>
    </row>
    <row r="314" spans="2:5">
      <c r="B314" s="1286">
        <v>40238</v>
      </c>
      <c r="C314" s="941">
        <v>146.60499999999999</v>
      </c>
      <c r="D314" s="941">
        <v>146.22</v>
      </c>
      <c r="E314" s="941">
        <v>146.9</v>
      </c>
    </row>
    <row r="315" spans="2:5">
      <c r="B315" s="1286">
        <v>40245</v>
      </c>
      <c r="C315" s="941">
        <v>147.26</v>
      </c>
      <c r="D315" s="941">
        <v>147.21</v>
      </c>
      <c r="E315" s="941">
        <v>147.39500000000001</v>
      </c>
    </row>
    <row r="316" spans="2:5">
      <c r="B316" s="1286">
        <v>40252</v>
      </c>
      <c r="C316" s="941">
        <v>146.54499999999999</v>
      </c>
      <c r="D316" s="941">
        <v>146.44499999999999</v>
      </c>
      <c r="E316" s="941">
        <v>147.02000000000001</v>
      </c>
    </row>
    <row r="317" spans="2:5">
      <c r="B317" s="1286">
        <v>40259</v>
      </c>
      <c r="C317" s="941">
        <v>146.52000000000001</v>
      </c>
      <c r="D317" s="941">
        <v>146.41999999999999</v>
      </c>
      <c r="E317" s="941">
        <v>146.89500000000001</v>
      </c>
    </row>
    <row r="318" spans="2:5">
      <c r="B318" s="1286">
        <v>40266</v>
      </c>
      <c r="C318" s="941">
        <v>146.82</v>
      </c>
      <c r="D318" s="941">
        <v>146.72</v>
      </c>
      <c r="E318" s="941">
        <v>146.97</v>
      </c>
    </row>
    <row r="319" spans="2:5">
      <c r="B319" s="1286">
        <v>40273</v>
      </c>
      <c r="C319" s="941">
        <v>146.61000000000001</v>
      </c>
      <c r="D319" s="941">
        <v>146.56</v>
      </c>
      <c r="E319" s="941">
        <v>146.83500000000001</v>
      </c>
    </row>
    <row r="320" spans="2:5">
      <c r="B320" s="1286">
        <v>40280</v>
      </c>
      <c r="C320" s="941">
        <v>144.78</v>
      </c>
      <c r="D320" s="941">
        <v>146.06</v>
      </c>
      <c r="E320" s="941">
        <v>146.58000000000001</v>
      </c>
    </row>
    <row r="321" spans="2:5">
      <c r="B321" s="1286">
        <v>40287</v>
      </c>
      <c r="C321" s="941">
        <v>145.37</v>
      </c>
      <c r="D321" s="941">
        <v>145.82</v>
      </c>
      <c r="E321" s="941">
        <v>146.47</v>
      </c>
    </row>
    <row r="322" spans="2:5">
      <c r="B322" s="1286">
        <v>40294</v>
      </c>
      <c r="C322" s="941">
        <v>144.9</v>
      </c>
      <c r="D322" s="941">
        <v>145.5</v>
      </c>
      <c r="E322" s="941">
        <v>146.22499999999999</v>
      </c>
    </row>
    <row r="323" spans="2:5">
      <c r="B323" s="1286">
        <v>40301</v>
      </c>
      <c r="C323" s="941">
        <v>145.79</v>
      </c>
      <c r="D323" s="941">
        <v>146.065</v>
      </c>
      <c r="E323" s="941">
        <v>146.41499999999999</v>
      </c>
    </row>
    <row r="324" spans="2:5">
      <c r="B324" s="1286">
        <v>40308</v>
      </c>
      <c r="C324" s="941">
        <v>147.71</v>
      </c>
      <c r="D324" s="941">
        <v>147.45500000000001</v>
      </c>
      <c r="E324" s="941">
        <v>147.435</v>
      </c>
    </row>
    <row r="325" spans="2:5">
      <c r="B325" s="1286">
        <v>40315</v>
      </c>
      <c r="C325" s="941">
        <v>146.98500000000001</v>
      </c>
      <c r="D325" s="941">
        <v>146.76</v>
      </c>
      <c r="E325" s="941">
        <v>146.785</v>
      </c>
    </row>
    <row r="326" spans="2:5">
      <c r="B326" s="1286">
        <v>40322</v>
      </c>
      <c r="C326" s="941">
        <v>146.98500000000001</v>
      </c>
      <c r="D326" s="941">
        <v>146.81</v>
      </c>
      <c r="E326" s="941">
        <v>146.61000000000001</v>
      </c>
    </row>
    <row r="327" spans="2:5">
      <c r="B327" s="1286">
        <v>40329</v>
      </c>
      <c r="C327" s="941">
        <v>147.31</v>
      </c>
      <c r="D327" s="941">
        <v>147.01</v>
      </c>
      <c r="E327" s="941">
        <v>146.96</v>
      </c>
    </row>
    <row r="328" spans="2:5">
      <c r="B328" s="1286">
        <v>40336</v>
      </c>
      <c r="C328" s="941">
        <v>148.31</v>
      </c>
      <c r="D328" s="941">
        <v>147.91</v>
      </c>
      <c r="E328" s="941">
        <v>147.51</v>
      </c>
    </row>
    <row r="329" spans="2:5">
      <c r="B329" s="1286">
        <v>40343</v>
      </c>
      <c r="C329" s="941">
        <v>148.79</v>
      </c>
      <c r="D329" s="941">
        <v>147.91499999999999</v>
      </c>
      <c r="E329" s="941">
        <v>147.315</v>
      </c>
    </row>
    <row r="330" spans="2:5">
      <c r="B330" s="1286">
        <v>40350</v>
      </c>
      <c r="C330" s="941">
        <v>148.16999999999999</v>
      </c>
      <c r="D330" s="941">
        <v>147.49</v>
      </c>
      <c r="E330" s="941">
        <v>147.16499999999999</v>
      </c>
    </row>
    <row r="331" spans="2:5">
      <c r="B331" s="1286">
        <v>40357</v>
      </c>
      <c r="C331" s="941">
        <v>148.99</v>
      </c>
      <c r="D331" s="941">
        <v>148.58500000000001</v>
      </c>
      <c r="E331" s="941">
        <v>147.91</v>
      </c>
    </row>
    <row r="332" spans="2:5">
      <c r="B332" s="1286">
        <v>40364</v>
      </c>
      <c r="C332" s="941">
        <v>148.63</v>
      </c>
      <c r="D332" s="941">
        <v>148.005</v>
      </c>
      <c r="E332" s="941">
        <v>147.46</v>
      </c>
    </row>
    <row r="333" spans="2:5">
      <c r="B333" s="1286">
        <v>40371</v>
      </c>
      <c r="C333" s="941">
        <v>148.80000000000001</v>
      </c>
      <c r="D333" s="941">
        <v>148</v>
      </c>
      <c r="E333" s="941">
        <v>147.79</v>
      </c>
    </row>
    <row r="334" spans="2:5">
      <c r="B334" s="1286">
        <v>40378</v>
      </c>
      <c r="C334" s="941">
        <v>148.38</v>
      </c>
      <c r="D334" s="941">
        <v>147.88499999999999</v>
      </c>
      <c r="E334" s="941">
        <v>147.63499999999999</v>
      </c>
    </row>
    <row r="335" spans="2:5">
      <c r="B335" s="1286">
        <v>40385</v>
      </c>
      <c r="C335" s="941">
        <v>148.16999999999999</v>
      </c>
      <c r="D335" s="941">
        <v>147.69499999999999</v>
      </c>
      <c r="E335" s="941">
        <v>147.39500000000001</v>
      </c>
    </row>
    <row r="336" spans="2:5">
      <c r="B336" s="1286">
        <v>40392</v>
      </c>
      <c r="C336" s="941">
        <v>148.58000000000001</v>
      </c>
      <c r="D336" s="941">
        <v>148.16999999999999</v>
      </c>
      <c r="E336" s="941">
        <v>148.02500000000001</v>
      </c>
    </row>
    <row r="337" spans="2:5">
      <c r="B337" s="1286">
        <v>40399</v>
      </c>
      <c r="C337" s="941">
        <v>147.5</v>
      </c>
      <c r="D337" s="941">
        <v>147.255</v>
      </c>
      <c r="E337" s="941">
        <v>147.38</v>
      </c>
    </row>
    <row r="338" spans="2:5">
      <c r="B338" s="1286">
        <v>40406</v>
      </c>
      <c r="C338" s="941">
        <v>147.91499999999999</v>
      </c>
      <c r="D338" s="941">
        <v>147.63999999999999</v>
      </c>
      <c r="E338" s="941">
        <v>147.435</v>
      </c>
    </row>
    <row r="339" spans="2:5">
      <c r="B339" s="1286">
        <v>40413</v>
      </c>
      <c r="C339" s="941">
        <v>147.31</v>
      </c>
      <c r="D339" s="941">
        <v>147.18</v>
      </c>
      <c r="E339" s="941">
        <v>147.255</v>
      </c>
    </row>
    <row r="340" spans="2:5">
      <c r="B340" s="1286">
        <v>40420</v>
      </c>
      <c r="C340" s="941">
        <v>147.715</v>
      </c>
      <c r="D340" s="941">
        <v>147.49</v>
      </c>
      <c r="E340" s="941">
        <v>147.44</v>
      </c>
    </row>
    <row r="341" spans="2:5">
      <c r="B341" s="1286">
        <v>40427</v>
      </c>
      <c r="C341" s="941">
        <v>147.57</v>
      </c>
      <c r="D341" s="941">
        <v>147.39500000000001</v>
      </c>
      <c r="E341" s="941">
        <v>147.345</v>
      </c>
    </row>
    <row r="342" spans="2:5">
      <c r="B342" s="1286">
        <v>40434</v>
      </c>
      <c r="C342" s="941">
        <v>147.66499999999999</v>
      </c>
      <c r="D342" s="941">
        <v>147.54</v>
      </c>
      <c r="E342" s="941">
        <v>147.465</v>
      </c>
    </row>
    <row r="343" spans="2:5">
      <c r="B343" s="1286">
        <v>40441</v>
      </c>
      <c r="C343" s="941">
        <v>147.77500000000001</v>
      </c>
      <c r="D343" s="941">
        <v>147.625</v>
      </c>
      <c r="E343" s="941">
        <v>147.625</v>
      </c>
    </row>
    <row r="344" spans="2:5">
      <c r="B344" s="1286">
        <v>40448</v>
      </c>
      <c r="C344" s="941">
        <v>147.785</v>
      </c>
      <c r="D344" s="941">
        <v>147.61000000000001</v>
      </c>
      <c r="E344" s="941">
        <v>147.60499999999999</v>
      </c>
    </row>
    <row r="345" spans="2:5">
      <c r="B345" s="1286">
        <v>40455</v>
      </c>
      <c r="C345" s="941">
        <v>147.60499999999999</v>
      </c>
      <c r="D345" s="941">
        <v>147.63</v>
      </c>
      <c r="E345" s="941">
        <v>147.68</v>
      </c>
    </row>
    <row r="346" spans="2:5">
      <c r="B346" s="1286">
        <v>40462</v>
      </c>
      <c r="C346" s="941">
        <v>147.345</v>
      </c>
      <c r="D346" s="941">
        <v>147.32</v>
      </c>
      <c r="E346" s="941">
        <v>147.69499999999999</v>
      </c>
    </row>
    <row r="347" spans="2:5">
      <c r="B347" s="1286">
        <v>40469</v>
      </c>
      <c r="C347" s="941">
        <v>147.51499999999999</v>
      </c>
      <c r="D347" s="941">
        <v>147.49</v>
      </c>
      <c r="E347" s="941">
        <v>147.66499999999999</v>
      </c>
    </row>
    <row r="348" spans="2:5">
      <c r="B348" s="1286">
        <v>40476</v>
      </c>
      <c r="C348" s="941">
        <v>147.29499999999999</v>
      </c>
      <c r="D348" s="941">
        <v>147.44499999999999</v>
      </c>
      <c r="E348" s="941">
        <v>147.69499999999999</v>
      </c>
    </row>
    <row r="349" spans="2:5">
      <c r="B349" s="1286">
        <v>40483</v>
      </c>
      <c r="C349" s="941">
        <v>147.58500000000001</v>
      </c>
      <c r="D349" s="941">
        <v>147.46</v>
      </c>
      <c r="E349" s="941">
        <v>147.61000000000001</v>
      </c>
    </row>
    <row r="350" spans="2:5">
      <c r="B350" s="1286">
        <v>40490</v>
      </c>
      <c r="C350" s="941">
        <v>147.595</v>
      </c>
      <c r="D350" s="941">
        <v>147.595</v>
      </c>
      <c r="E350" s="941">
        <v>147.72</v>
      </c>
    </row>
    <row r="351" spans="2:5">
      <c r="B351" s="1286">
        <v>40497</v>
      </c>
      <c r="C351" s="941">
        <v>147.46</v>
      </c>
      <c r="D351" s="941">
        <v>147.38499999999999</v>
      </c>
      <c r="E351" s="941">
        <v>147.63499999999999</v>
      </c>
    </row>
    <row r="352" spans="2:5">
      <c r="B352" s="1286">
        <v>40504</v>
      </c>
      <c r="C352" s="941">
        <v>147.16</v>
      </c>
      <c r="D352" s="941">
        <v>147.21</v>
      </c>
      <c r="E352" s="941">
        <v>147.435</v>
      </c>
    </row>
    <row r="353" spans="2:5">
      <c r="B353" s="1286">
        <v>40511</v>
      </c>
      <c r="C353" s="941">
        <v>147.54</v>
      </c>
      <c r="D353" s="941">
        <v>147.44</v>
      </c>
      <c r="E353" s="941">
        <v>147.61500000000001</v>
      </c>
    </row>
    <row r="354" spans="2:5">
      <c r="B354" s="1286">
        <v>40518</v>
      </c>
      <c r="C354" s="941">
        <v>147.35</v>
      </c>
      <c r="D354" s="941">
        <v>147.30000000000001</v>
      </c>
      <c r="E354" s="941">
        <v>147.5</v>
      </c>
    </row>
  </sheetData>
  <phoneticPr fontId="38" type="noConversion"/>
  <hyperlinks>
    <hyperlink ref="G18" location="Contents!B23" display="to contents"/>
  </hyperlinks>
  <pageMargins left="0.75" right="0.75" top="1" bottom="1" header="0.5" footer="0.5"/>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workbookViewId="0">
      <selection activeCell="B20" sqref="B20"/>
    </sheetView>
  </sheetViews>
  <sheetFormatPr defaultRowHeight="12.75"/>
  <cols>
    <col min="2" max="2" width="16.85546875" customWidth="1"/>
  </cols>
  <sheetData>
    <row r="2" spans="1:7">
      <c r="A2" s="1" t="s">
        <v>326</v>
      </c>
      <c r="B2" s="226" t="s">
        <v>358</v>
      </c>
      <c r="C2" s="50"/>
      <c r="D2" s="50"/>
      <c r="E2" s="50"/>
      <c r="F2" s="50"/>
      <c r="G2" s="50"/>
    </row>
    <row r="3" spans="1:7">
      <c r="B3" s="50"/>
      <c r="C3" s="1215"/>
      <c r="D3" s="1215"/>
      <c r="E3" s="1215"/>
      <c r="F3" s="1215"/>
      <c r="G3" s="1215"/>
    </row>
    <row r="4" spans="1:7">
      <c r="B4" s="227"/>
      <c r="C4" s="1216" t="s">
        <v>730</v>
      </c>
      <c r="D4" s="1216" t="s">
        <v>731</v>
      </c>
      <c r="E4" s="1216" t="s">
        <v>732</v>
      </c>
      <c r="F4" s="1216" t="s">
        <v>733</v>
      </c>
      <c r="G4" s="1216" t="s">
        <v>734</v>
      </c>
    </row>
    <row r="5" spans="1:7">
      <c r="B5" s="229" t="s">
        <v>180</v>
      </c>
      <c r="C5" s="227"/>
      <c r="D5" s="227"/>
      <c r="E5" s="227"/>
      <c r="F5" s="227"/>
      <c r="G5" s="227"/>
    </row>
    <row r="6" spans="1:7">
      <c r="B6" s="227" t="s">
        <v>28</v>
      </c>
      <c r="C6" s="227"/>
      <c r="D6" s="227">
        <v>1.35</v>
      </c>
      <c r="E6" s="227">
        <v>1.34</v>
      </c>
      <c r="F6" s="227">
        <v>1.34</v>
      </c>
      <c r="G6" s="227">
        <v>1.32</v>
      </c>
    </row>
    <row r="7" spans="1:7" ht="13.5" thickBot="1">
      <c r="B7" s="958" t="s">
        <v>29</v>
      </c>
      <c r="C7" s="958">
        <v>1.32</v>
      </c>
      <c r="D7" s="958">
        <v>1.32</v>
      </c>
      <c r="E7" s="958">
        <v>1.32</v>
      </c>
      <c r="F7" s="958">
        <v>1.32</v>
      </c>
      <c r="G7" s="958">
        <v>1.32</v>
      </c>
    </row>
    <row r="8" spans="1:7">
      <c r="B8" s="1217" t="s">
        <v>181</v>
      </c>
      <c r="C8" s="1218"/>
      <c r="D8" s="1218"/>
      <c r="E8" s="1218"/>
      <c r="F8" s="1218"/>
      <c r="G8" s="1218"/>
    </row>
    <row r="9" spans="1:7">
      <c r="B9" s="227" t="s">
        <v>28</v>
      </c>
      <c r="C9" s="227"/>
      <c r="D9" s="227">
        <v>85</v>
      </c>
      <c r="E9" s="227">
        <v>86</v>
      </c>
      <c r="F9" s="227">
        <v>89</v>
      </c>
      <c r="G9" s="227">
        <v>90</v>
      </c>
    </row>
    <row r="10" spans="1:7" ht="13.5" thickBot="1">
      <c r="B10" s="958" t="s">
        <v>29</v>
      </c>
      <c r="C10" s="958">
        <v>84</v>
      </c>
      <c r="D10" s="958">
        <v>84</v>
      </c>
      <c r="E10" s="958">
        <v>84</v>
      </c>
      <c r="F10" s="958">
        <v>84</v>
      </c>
      <c r="G10" s="958">
        <v>84</v>
      </c>
    </row>
    <row r="11" spans="1:7">
      <c r="B11" s="1219" t="s">
        <v>182</v>
      </c>
      <c r="C11" s="1220"/>
      <c r="D11" s="1220"/>
      <c r="E11" s="1220"/>
      <c r="F11" s="1220"/>
      <c r="G11" s="1220"/>
    </row>
    <row r="12" spans="1:7">
      <c r="B12" s="227" t="s">
        <v>28</v>
      </c>
      <c r="C12" s="227"/>
      <c r="D12" s="227">
        <v>1.59</v>
      </c>
      <c r="E12" s="227">
        <v>1.6</v>
      </c>
      <c r="F12" s="227">
        <v>1.6</v>
      </c>
      <c r="G12" s="227">
        <v>1.57</v>
      </c>
    </row>
    <row r="13" spans="1:7" ht="13.5" thickBot="1">
      <c r="B13" s="958" t="s">
        <v>29</v>
      </c>
      <c r="C13" s="958">
        <v>1.57</v>
      </c>
      <c r="D13" s="958">
        <v>1.57</v>
      </c>
      <c r="E13" s="958">
        <v>1.57</v>
      </c>
      <c r="F13" s="958">
        <v>1.57</v>
      </c>
      <c r="G13" s="958">
        <v>1.57</v>
      </c>
    </row>
    <row r="14" spans="1:7">
      <c r="B14" s="1219" t="s">
        <v>183</v>
      </c>
      <c r="C14" s="1220"/>
      <c r="D14" s="1220"/>
      <c r="E14" s="1220"/>
      <c r="F14" s="1220"/>
      <c r="G14" s="1220"/>
    </row>
    <row r="15" spans="1:7">
      <c r="B15" s="227" t="s">
        <v>28</v>
      </c>
      <c r="C15" s="227"/>
      <c r="D15" s="227">
        <v>0.99</v>
      </c>
      <c r="E15" s="227">
        <v>0.99</v>
      </c>
      <c r="F15" s="227">
        <v>1.01</v>
      </c>
      <c r="G15" s="227">
        <v>1.03</v>
      </c>
    </row>
    <row r="16" spans="1:7" ht="13.5" thickBot="1">
      <c r="B16" s="958" t="s">
        <v>29</v>
      </c>
      <c r="C16" s="958">
        <v>0.98</v>
      </c>
      <c r="D16" s="958">
        <v>0.98</v>
      </c>
      <c r="E16" s="958">
        <v>0.98</v>
      </c>
      <c r="F16" s="958">
        <v>0.98</v>
      </c>
      <c r="G16" s="958">
        <v>0.98</v>
      </c>
    </row>
    <row r="17" spans="2:7">
      <c r="B17" s="50"/>
      <c r="C17" s="50"/>
      <c r="D17" s="50"/>
      <c r="E17" s="50"/>
      <c r="F17" s="50"/>
      <c r="G17" s="50"/>
    </row>
    <row r="18" spans="2:7">
      <c r="B18" s="230" t="s">
        <v>109</v>
      </c>
      <c r="C18" s="50"/>
      <c r="D18" s="50"/>
      <c r="E18" s="50"/>
      <c r="F18" s="50"/>
      <c r="G18" s="50"/>
    </row>
    <row r="19" spans="2:7">
      <c r="B19" s="928"/>
      <c r="C19" s="928"/>
      <c r="D19" s="928"/>
      <c r="E19" s="928"/>
      <c r="F19" s="928"/>
      <c r="G19" s="928"/>
    </row>
    <row r="20" spans="2:7">
      <c r="B20" s="930" t="s">
        <v>1270</v>
      </c>
    </row>
  </sheetData>
  <phoneticPr fontId="38" type="noConversion"/>
  <hyperlinks>
    <hyperlink ref="B20" location="Contents!B24" display="to contents"/>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H33"/>
  <sheetViews>
    <sheetView topLeftCell="A13" workbookViewId="0">
      <selection activeCell="E29" sqref="E29"/>
    </sheetView>
  </sheetViews>
  <sheetFormatPr defaultRowHeight="12.75"/>
  <cols>
    <col min="2" max="2" width="35.42578125" bestFit="1" customWidth="1"/>
  </cols>
  <sheetData>
    <row r="1" spans="1:8">
      <c r="A1" s="50"/>
      <c r="B1" s="50"/>
      <c r="C1" s="50"/>
      <c r="D1" s="50"/>
      <c r="E1" s="50"/>
      <c r="F1" s="50"/>
      <c r="G1" s="50"/>
    </row>
    <row r="2" spans="1:8">
      <c r="A2" s="1173" t="s">
        <v>326</v>
      </c>
      <c r="B2" s="1145" t="s">
        <v>1271</v>
      </c>
      <c r="C2" s="50"/>
      <c r="D2" s="921"/>
      <c r="E2" s="921"/>
      <c r="F2" s="921"/>
      <c r="G2" s="921"/>
      <c r="H2" s="921"/>
    </row>
    <row r="3" spans="1:8">
      <c r="A3" s="50"/>
      <c r="B3" s="233" t="s">
        <v>1272</v>
      </c>
      <c r="C3" s="50"/>
      <c r="D3" s="50"/>
      <c r="E3" s="50"/>
      <c r="F3" s="50"/>
      <c r="G3" s="50"/>
    </row>
    <row r="4" spans="1:8" ht="13.5" thickBot="1">
      <c r="A4" s="50"/>
      <c r="B4" s="50"/>
      <c r="C4" s="50"/>
      <c r="D4" s="50"/>
      <c r="E4" s="50"/>
      <c r="F4" s="50"/>
      <c r="G4" s="50"/>
    </row>
    <row r="5" spans="1:8">
      <c r="A5" s="50"/>
      <c r="B5" s="1366"/>
      <c r="C5" s="1368">
        <v>2008</v>
      </c>
      <c r="D5" s="1368">
        <v>2009</v>
      </c>
      <c r="E5" s="978">
        <v>2010</v>
      </c>
      <c r="F5" s="1370" t="s">
        <v>51</v>
      </c>
      <c r="G5" s="1371"/>
    </row>
    <row r="6" spans="1:8" ht="13.5" thickBot="1">
      <c r="A6" s="50"/>
      <c r="B6" s="1367"/>
      <c r="C6" s="1369"/>
      <c r="D6" s="1369"/>
      <c r="E6" s="979" t="s">
        <v>50</v>
      </c>
      <c r="F6" s="1372"/>
      <c r="G6" s="1373"/>
    </row>
    <row r="7" spans="1:8" ht="13.5" thickBot="1">
      <c r="A7" s="50"/>
      <c r="B7" s="980"/>
      <c r="C7" s="981"/>
      <c r="D7" s="981"/>
      <c r="E7" s="981"/>
      <c r="F7" s="979" t="s">
        <v>1554</v>
      </c>
      <c r="G7" s="979" t="s">
        <v>1555</v>
      </c>
    </row>
    <row r="8" spans="1:8">
      <c r="A8" s="50"/>
      <c r="B8" s="1263" t="s">
        <v>30</v>
      </c>
      <c r="C8" s="982">
        <v>6279</v>
      </c>
      <c r="D8" s="982">
        <v>-4248</v>
      </c>
      <c r="E8" s="982">
        <v>3191</v>
      </c>
      <c r="F8" s="983">
        <v>1312</v>
      </c>
      <c r="G8" s="983">
        <v>2458</v>
      </c>
    </row>
    <row r="9" spans="1:8">
      <c r="A9" s="50"/>
      <c r="B9" s="1264" t="s">
        <v>31</v>
      </c>
      <c r="C9" s="984">
        <v>4.7</v>
      </c>
      <c r="D9" s="984">
        <v>-3.7</v>
      </c>
      <c r="E9" s="984">
        <v>2.4</v>
      </c>
      <c r="F9" s="984">
        <v>0.9</v>
      </c>
      <c r="G9" s="984">
        <v>1.6</v>
      </c>
    </row>
    <row r="10" spans="1:8">
      <c r="A10" s="50"/>
      <c r="B10" s="1265" t="s">
        <v>32</v>
      </c>
      <c r="C10" s="985">
        <v>33519</v>
      </c>
      <c r="D10" s="985">
        <v>15159</v>
      </c>
      <c r="E10" s="985">
        <v>27409</v>
      </c>
      <c r="F10" s="985">
        <v>24343</v>
      </c>
      <c r="G10" s="985">
        <v>26404</v>
      </c>
    </row>
    <row r="11" spans="1:8">
      <c r="A11" s="50"/>
      <c r="B11" s="1265" t="s">
        <v>33</v>
      </c>
      <c r="C11" s="985">
        <v>71971</v>
      </c>
      <c r="D11" s="985">
        <v>43972</v>
      </c>
      <c r="E11" s="985">
        <v>56729</v>
      </c>
      <c r="F11" s="985">
        <v>54232</v>
      </c>
      <c r="G11" s="985">
        <v>59043</v>
      </c>
    </row>
    <row r="12" spans="1:8">
      <c r="A12" s="50"/>
      <c r="B12" s="1265" t="s">
        <v>34</v>
      </c>
      <c r="C12" s="985">
        <v>-38452</v>
      </c>
      <c r="D12" s="985">
        <v>-28813</v>
      </c>
      <c r="E12" s="985">
        <v>-29320</v>
      </c>
      <c r="F12" s="985">
        <v>-29889</v>
      </c>
      <c r="G12" s="985">
        <v>-32639</v>
      </c>
    </row>
    <row r="13" spans="1:8">
      <c r="A13" s="50"/>
      <c r="B13" s="1265" t="s">
        <v>35</v>
      </c>
      <c r="C13" s="985">
        <v>-6691</v>
      </c>
      <c r="D13" s="985">
        <v>-5778</v>
      </c>
      <c r="E13" s="985">
        <v>-6023</v>
      </c>
      <c r="F13" s="985">
        <v>-5634</v>
      </c>
      <c r="G13" s="985">
        <v>-6570</v>
      </c>
    </row>
    <row r="14" spans="1:8">
      <c r="A14" s="50"/>
      <c r="B14" s="1265" t="s">
        <v>36</v>
      </c>
      <c r="C14" s="985">
        <v>-15247</v>
      </c>
      <c r="D14" s="985">
        <v>-13630</v>
      </c>
      <c r="E14" s="985">
        <v>-18196</v>
      </c>
      <c r="F14" s="985">
        <v>-17397</v>
      </c>
      <c r="G14" s="985">
        <v>-17376</v>
      </c>
    </row>
    <row r="15" spans="1:8">
      <c r="A15" s="50"/>
      <c r="B15" s="1265"/>
      <c r="C15" s="986"/>
      <c r="D15" s="987"/>
      <c r="E15" s="987"/>
      <c r="F15" s="987"/>
      <c r="G15" s="987"/>
    </row>
    <row r="16" spans="1:8">
      <c r="A16" s="50"/>
      <c r="B16" s="1263" t="s">
        <v>37</v>
      </c>
      <c r="C16" s="988">
        <v>-4091</v>
      </c>
      <c r="D16" s="988">
        <v>6710</v>
      </c>
      <c r="E16" s="988">
        <v>3212</v>
      </c>
      <c r="F16" s="988">
        <v>2679</v>
      </c>
      <c r="G16" s="988">
        <v>1560</v>
      </c>
    </row>
    <row r="17" spans="1:7" ht="22.5" thickBot="1">
      <c r="A17" s="50"/>
      <c r="B17" s="1266" t="s">
        <v>38</v>
      </c>
      <c r="C17" s="989">
        <v>6751</v>
      </c>
      <c r="D17" s="989">
        <v>10234</v>
      </c>
      <c r="E17" s="989">
        <v>4870</v>
      </c>
      <c r="F17" s="989">
        <v>8391</v>
      </c>
      <c r="G17" s="989">
        <v>5460</v>
      </c>
    </row>
    <row r="18" spans="1:7">
      <c r="A18" s="50"/>
      <c r="B18" s="1267" t="s">
        <v>39</v>
      </c>
      <c r="C18" s="985">
        <v>14783</v>
      </c>
      <c r="D18" s="985">
        <v>10501</v>
      </c>
      <c r="E18" s="985">
        <v>10829</v>
      </c>
      <c r="F18" s="985">
        <v>7639</v>
      </c>
      <c r="G18" s="985">
        <v>8065</v>
      </c>
    </row>
    <row r="19" spans="1:7">
      <c r="A19" s="50"/>
      <c r="B19" s="1265" t="s">
        <v>40</v>
      </c>
      <c r="C19" s="985">
        <v>-9323</v>
      </c>
      <c r="D19" s="985">
        <v>2989</v>
      </c>
      <c r="E19" s="985">
        <v>-1413</v>
      </c>
      <c r="F19" s="985">
        <v>-4550</v>
      </c>
      <c r="G19" s="985">
        <v>-6902</v>
      </c>
    </row>
    <row r="20" spans="1:7">
      <c r="A20" s="50"/>
      <c r="B20" s="1265" t="s">
        <v>41</v>
      </c>
      <c r="C20" s="985">
        <v>1291</v>
      </c>
      <c r="D20" s="985">
        <v>-3256</v>
      </c>
      <c r="E20" s="985">
        <v>-4545</v>
      </c>
      <c r="F20" s="985">
        <v>5301</v>
      </c>
      <c r="G20" s="985">
        <v>4298</v>
      </c>
    </row>
    <row r="21" spans="1:7">
      <c r="A21" s="50"/>
      <c r="B21" s="1268" t="s">
        <v>42</v>
      </c>
      <c r="C21" s="989">
        <v>-10842</v>
      </c>
      <c r="D21" s="989">
        <v>-3523</v>
      </c>
      <c r="E21" s="989">
        <v>-1658</v>
      </c>
      <c r="F21" s="989">
        <v>-5712</v>
      </c>
      <c r="G21" s="989">
        <v>-3900</v>
      </c>
    </row>
    <row r="22" spans="1:7">
      <c r="A22" s="50"/>
      <c r="B22" s="1265"/>
      <c r="C22" s="987"/>
      <c r="D22" s="987"/>
      <c r="E22" s="987"/>
      <c r="F22" s="987"/>
      <c r="G22" s="987"/>
    </row>
    <row r="23" spans="1:7">
      <c r="A23" s="50"/>
      <c r="B23" s="1263" t="s">
        <v>43</v>
      </c>
      <c r="C23" s="982">
        <v>2189</v>
      </c>
      <c r="D23" s="982">
        <v>2462</v>
      </c>
      <c r="E23" s="982">
        <v>6403</v>
      </c>
      <c r="F23" s="982">
        <v>3991</v>
      </c>
      <c r="G23" s="982">
        <v>4018</v>
      </c>
    </row>
    <row r="24" spans="1:7">
      <c r="A24" s="50"/>
      <c r="B24" s="1264" t="s">
        <v>44</v>
      </c>
      <c r="C24" s="990">
        <v>2.1000000000000001E-2</v>
      </c>
      <c r="D24" s="990">
        <v>2.1000000000000001E-2</v>
      </c>
      <c r="E24" s="990">
        <v>4.9000000000000002E-2</v>
      </c>
      <c r="F24" s="990">
        <v>2.8000000000000001E-2</v>
      </c>
      <c r="G24" s="990">
        <v>2.5999999999999999E-2</v>
      </c>
    </row>
    <row r="25" spans="1:7">
      <c r="A25" s="50"/>
      <c r="B25" s="1269" t="s">
        <v>45</v>
      </c>
      <c r="C25" s="988">
        <v>-2189</v>
      </c>
      <c r="D25" s="991">
        <v>-2462</v>
      </c>
      <c r="E25" s="991">
        <v>-6403</v>
      </c>
      <c r="F25" s="991">
        <v>-3991</v>
      </c>
      <c r="G25" s="991">
        <v>-4018</v>
      </c>
    </row>
    <row r="26" spans="1:7">
      <c r="A26" s="50"/>
      <c r="B26" s="1269"/>
      <c r="C26" s="991"/>
      <c r="D26" s="991"/>
      <c r="E26" s="991"/>
      <c r="F26" s="991"/>
      <c r="G26" s="991"/>
    </row>
    <row r="27" spans="1:7">
      <c r="A27" s="50"/>
      <c r="B27" s="1270" t="s">
        <v>46</v>
      </c>
      <c r="C27" s="991"/>
      <c r="D27" s="991"/>
      <c r="E27" s="991"/>
      <c r="F27" s="991"/>
      <c r="G27" s="991"/>
    </row>
    <row r="28" spans="1:7">
      <c r="A28" s="50"/>
      <c r="B28" s="1269" t="s">
        <v>47</v>
      </c>
      <c r="C28" s="992">
        <v>96.9</v>
      </c>
      <c r="D28" s="992">
        <v>61.9</v>
      </c>
      <c r="E28" s="992">
        <v>80</v>
      </c>
      <c r="F28" s="992">
        <v>65</v>
      </c>
      <c r="G28" s="992">
        <v>80</v>
      </c>
    </row>
    <row r="29" spans="1:7">
      <c r="A29" s="50"/>
      <c r="B29" s="1269" t="s">
        <v>48</v>
      </c>
      <c r="C29" s="993">
        <v>1.0329999999999999</v>
      </c>
      <c r="D29" s="993">
        <v>1.012</v>
      </c>
      <c r="E29" s="993">
        <v>1.05</v>
      </c>
      <c r="F29" s="993">
        <v>1.0309999999999999</v>
      </c>
      <c r="G29" s="993">
        <v>1.0469999999999999</v>
      </c>
    </row>
    <row r="30" spans="1:7" ht="13.5" thickBot="1">
      <c r="A30" s="50"/>
      <c r="B30" s="1271" t="s">
        <v>49</v>
      </c>
      <c r="C30" s="994">
        <v>133.4</v>
      </c>
      <c r="D30" s="994">
        <v>115.3</v>
      </c>
      <c r="E30" s="994">
        <v>131.30000000000001</v>
      </c>
      <c r="F30" s="994">
        <v>144.30000000000001</v>
      </c>
      <c r="G30" s="994">
        <v>154.19999999999999</v>
      </c>
    </row>
    <row r="31" spans="1:7">
      <c r="B31" s="230" t="s">
        <v>499</v>
      </c>
    </row>
    <row r="33" spans="2:2">
      <c r="B33" s="930" t="s">
        <v>1270</v>
      </c>
    </row>
  </sheetData>
  <mergeCells count="4">
    <mergeCell ref="B5:B6"/>
    <mergeCell ref="C5:C6"/>
    <mergeCell ref="D5:D6"/>
    <mergeCell ref="F5:G6"/>
  </mergeCells>
  <phoneticPr fontId="38" type="noConversion"/>
  <hyperlinks>
    <hyperlink ref="B33" location="Contents!B25" display="to contents"/>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2:F34"/>
  <sheetViews>
    <sheetView topLeftCell="A4" workbookViewId="0">
      <selection activeCell="I7" sqref="I7"/>
    </sheetView>
  </sheetViews>
  <sheetFormatPr defaultRowHeight="12.75"/>
  <cols>
    <col min="1" max="1" width="9.140625" style="50"/>
    <col min="2" max="2" width="25.42578125" style="50" customWidth="1"/>
    <col min="3" max="16384" width="9.140625" style="50"/>
  </cols>
  <sheetData>
    <row r="2" spans="1:6">
      <c r="A2" s="1173" t="s">
        <v>326</v>
      </c>
      <c r="B2" s="1171" t="s">
        <v>116</v>
      </c>
    </row>
    <row r="3" spans="1:6">
      <c r="B3" s="227"/>
      <c r="C3" s="227">
        <v>2007</v>
      </c>
      <c r="D3" s="227">
        <v>2008</v>
      </c>
      <c r="E3" s="227">
        <v>2009</v>
      </c>
      <c r="F3" s="227" t="s">
        <v>761</v>
      </c>
    </row>
    <row r="4" spans="1:6">
      <c r="B4" s="912" t="s">
        <v>52</v>
      </c>
      <c r="C4" s="1046">
        <v>7.278605072186607E-3</v>
      </c>
      <c r="D4" s="1046">
        <v>-4.6212326626058082E-3</v>
      </c>
      <c r="E4" s="1046">
        <v>9.1275186932260437E-3</v>
      </c>
      <c r="F4" s="1046">
        <v>-3.1135804965661379E-3</v>
      </c>
    </row>
    <row r="5" spans="1:6">
      <c r="B5" s="912" t="s">
        <v>53</v>
      </c>
      <c r="C5" s="1046">
        <v>1.8190555759414629E-2</v>
      </c>
      <c r="D5" s="1046">
        <v>6.5292743120739863E-3</v>
      </c>
      <c r="E5" s="1046">
        <v>6.1860157640930983E-3</v>
      </c>
      <c r="F5" s="1046">
        <v>3.2755053912358806E-2</v>
      </c>
    </row>
    <row r="6" spans="1:6">
      <c r="B6" s="912" t="s">
        <v>859</v>
      </c>
      <c r="C6" s="1046">
        <v>2.2840465628063879E-2</v>
      </c>
      <c r="D6" s="1046">
        <v>5.7432376031118886E-3</v>
      </c>
      <c r="E6" s="1046">
        <v>-6.8409584697007673E-3</v>
      </c>
      <c r="F6" s="1046">
        <v>-2.8351361231615052E-4</v>
      </c>
    </row>
    <row r="7" spans="1:6">
      <c r="B7" s="1172" t="s">
        <v>54</v>
      </c>
      <c r="C7" s="1046">
        <v>5.760229789170139E-2</v>
      </c>
      <c r="D7" s="1046">
        <v>2.1984388645471208E-2</v>
      </c>
      <c r="E7" s="1046">
        <v>-1.4364831504650442E-3</v>
      </c>
      <c r="F7" s="1046">
        <v>2.2969267640810816E-2</v>
      </c>
    </row>
    <row r="8" spans="1:6">
      <c r="B8" s="230" t="s">
        <v>437</v>
      </c>
    </row>
    <row r="9" spans="1:6">
      <c r="B9" s="230"/>
    </row>
    <row r="10" spans="1:6">
      <c r="B10" s="1171" t="s">
        <v>117</v>
      </c>
    </row>
    <row r="32" spans="2:2">
      <c r="B32" s="230" t="s">
        <v>436</v>
      </c>
    </row>
    <row r="34" spans="2:2">
      <c r="B34" s="930" t="s">
        <v>1270</v>
      </c>
    </row>
  </sheetData>
  <phoneticPr fontId="38" type="noConversion"/>
  <hyperlinks>
    <hyperlink ref="B34" location="Contents!B26" display="to contents"/>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2:Q34"/>
  <sheetViews>
    <sheetView topLeftCell="A10" workbookViewId="0">
      <selection activeCell="K15" sqref="K15"/>
    </sheetView>
  </sheetViews>
  <sheetFormatPr defaultRowHeight="12.75"/>
  <cols>
    <col min="1" max="1" width="9.140625" style="50"/>
    <col min="2" max="2" width="34" style="50" customWidth="1"/>
    <col min="3" max="16384" width="9.140625" style="50"/>
  </cols>
  <sheetData>
    <row r="2" spans="1:17">
      <c r="A2" s="1173" t="s">
        <v>326</v>
      </c>
      <c r="B2" s="1171" t="s">
        <v>118</v>
      </c>
    </row>
    <row r="3" spans="1:17">
      <c r="B3" s="227"/>
      <c r="C3" s="227" t="s">
        <v>9</v>
      </c>
      <c r="D3" s="227" t="s">
        <v>10</v>
      </c>
      <c r="E3" s="227" t="s">
        <v>11</v>
      </c>
      <c r="F3" s="227" t="s">
        <v>12</v>
      </c>
      <c r="G3" s="227" t="s">
        <v>13</v>
      </c>
      <c r="H3" s="227" t="s">
        <v>14</v>
      </c>
      <c r="I3" s="227" t="s">
        <v>15</v>
      </c>
      <c r="J3" s="227" t="s">
        <v>16</v>
      </c>
      <c r="K3" s="227" t="s">
        <v>17</v>
      </c>
      <c r="L3" s="227" t="s">
        <v>18</v>
      </c>
      <c r="M3" s="227" t="s">
        <v>19</v>
      </c>
      <c r="N3" s="227" t="s">
        <v>20</v>
      </c>
      <c r="O3" s="227" t="s">
        <v>21</v>
      </c>
      <c r="P3" s="227" t="s">
        <v>22</v>
      </c>
      <c r="Q3" s="227" t="s">
        <v>59</v>
      </c>
    </row>
    <row r="4" spans="1:17">
      <c r="B4" s="227" t="s">
        <v>119</v>
      </c>
      <c r="C4" s="912">
        <v>3.0054208840652379</v>
      </c>
      <c r="D4" s="912">
        <v>1.5233044072453512</v>
      </c>
      <c r="E4" s="912">
        <v>1.3607966828450253</v>
      </c>
      <c r="F4" s="912">
        <v>1.9420771334133822</v>
      </c>
      <c r="G4" s="912">
        <v>1.0159960040281908</v>
      </c>
      <c r="H4" s="912">
        <v>1.1284912445526736</v>
      </c>
      <c r="I4" s="912">
        <v>-0.61766965198703605</v>
      </c>
      <c r="J4" s="912">
        <v>-0.9115660319389316</v>
      </c>
      <c r="K4" s="912">
        <v>-1.4241699049112975</v>
      </c>
      <c r="L4" s="912">
        <v>-0.40207318702955097</v>
      </c>
      <c r="M4" s="912">
        <v>0.88654462025441905</v>
      </c>
      <c r="N4" s="912">
        <v>6.4083101628082657</v>
      </c>
      <c r="O4" s="912">
        <v>3.4711117985453086</v>
      </c>
      <c r="P4" s="912">
        <v>3.6853642976569687</v>
      </c>
      <c r="Q4" s="912">
        <v>0.65144573269543993</v>
      </c>
    </row>
    <row r="5" spans="1:17">
      <c r="B5" s="227" t="s">
        <v>359</v>
      </c>
      <c r="C5" s="912">
        <v>9.8236358615877482</v>
      </c>
      <c r="D5" s="912">
        <v>10.581477721471728</v>
      </c>
      <c r="E5" s="912">
        <v>8.2862472258592188</v>
      </c>
      <c r="F5" s="912">
        <v>6.8877568722636981</v>
      </c>
      <c r="G5" s="912">
        <v>6.0674433113753006</v>
      </c>
      <c r="H5" s="912">
        <v>3.7107715321979962</v>
      </c>
      <c r="I5" s="912">
        <v>0.64630737566783547</v>
      </c>
      <c r="J5" s="912">
        <v>1.8237637661817832</v>
      </c>
      <c r="K5" s="912">
        <v>-4.1883990570402319E-2</v>
      </c>
      <c r="L5" s="912">
        <v>-2.4860623101703592</v>
      </c>
      <c r="M5" s="912">
        <v>-3.0563256056963155</v>
      </c>
      <c r="N5" s="912">
        <v>0.8311767372462564</v>
      </c>
      <c r="O5" s="912">
        <v>2.4373297088836789</v>
      </c>
      <c r="P5" s="912">
        <v>3.0694166260430773</v>
      </c>
      <c r="Q5" s="912">
        <v>4.5279860919359995</v>
      </c>
    </row>
    <row r="6" spans="1:17">
      <c r="B6" s="227" t="s">
        <v>56</v>
      </c>
      <c r="C6" s="576">
        <v>3.9000000000000199</v>
      </c>
      <c r="D6" s="576">
        <v>3.7530201200722786</v>
      </c>
      <c r="E6" s="576">
        <v>9.5338624669856813</v>
      </c>
      <c r="F6" s="576">
        <v>11.116283118748683</v>
      </c>
      <c r="G6" s="576">
        <v>3.6610448933541875</v>
      </c>
      <c r="H6" s="576">
        <v>4.2633921260487</v>
      </c>
      <c r="I6" s="576">
        <v>-6.8634854328845876</v>
      </c>
      <c r="J6" s="576">
        <v>-11.488013954654008</v>
      </c>
      <c r="K6" s="576">
        <v>3.6000000000000085</v>
      </c>
      <c r="L6" s="576">
        <v>2.1322536205002223</v>
      </c>
      <c r="M6" s="576">
        <v>1.3822109754378005</v>
      </c>
      <c r="N6" s="576">
        <v>46.733000417780431</v>
      </c>
      <c r="O6" s="576">
        <v>2.3000000000000114</v>
      </c>
      <c r="P6" s="576">
        <v>3.3321278659664557</v>
      </c>
      <c r="Q6" s="576">
        <v>-6.6371160680542971</v>
      </c>
    </row>
    <row r="7" spans="1:17">
      <c r="B7" s="227" t="s">
        <v>57</v>
      </c>
      <c r="C7" s="576">
        <v>8.7999999999999829</v>
      </c>
      <c r="D7" s="576">
        <v>2.4396025166272324</v>
      </c>
      <c r="E7" s="576">
        <v>-1.827657399720124</v>
      </c>
      <c r="F7" s="576">
        <v>1.4356968907024168</v>
      </c>
      <c r="G7" s="576">
        <v>7</v>
      </c>
      <c r="H7" s="576">
        <v>6.8075233433744273</v>
      </c>
      <c r="I7" s="576">
        <v>1.0289694289329532</v>
      </c>
      <c r="J7" s="576">
        <v>6.2717761195258959</v>
      </c>
      <c r="K7" s="576">
        <v>0</v>
      </c>
      <c r="L7" s="576">
        <v>3.6602228479301573</v>
      </c>
      <c r="M7" s="576">
        <v>13.047999259426078</v>
      </c>
      <c r="N7" s="576">
        <v>13.866604782785359</v>
      </c>
      <c r="O7" s="576">
        <v>7.1999999999999886</v>
      </c>
      <c r="P7" s="576">
        <v>5.6850232790125972</v>
      </c>
      <c r="Q7" s="576">
        <v>1.7238364580757946</v>
      </c>
    </row>
    <row r="8" spans="1:17">
      <c r="B8" s="227" t="s">
        <v>58</v>
      </c>
      <c r="C8" s="576">
        <v>10.9</v>
      </c>
      <c r="D8" s="576">
        <v>7.3216411716292953</v>
      </c>
      <c r="E8" s="576">
        <v>3.2944843381007303</v>
      </c>
      <c r="F8" s="576">
        <v>8.8891995992016746</v>
      </c>
      <c r="G8" s="576">
        <v>-1.7</v>
      </c>
      <c r="H8" s="576">
        <v>-0.934880146437294</v>
      </c>
      <c r="I8" s="576">
        <v>1.502180775593672</v>
      </c>
      <c r="J8" s="576">
        <v>-9.5936846209740594</v>
      </c>
      <c r="K8" s="576">
        <v>-12.7</v>
      </c>
      <c r="L8" s="576">
        <v>-9.0790755426654073</v>
      </c>
      <c r="M8" s="576">
        <v>-7.7448143531223934</v>
      </c>
      <c r="N8" s="576">
        <v>16.757504185707162</v>
      </c>
      <c r="O8" s="576">
        <v>21.4</v>
      </c>
      <c r="P8" s="576">
        <v>23.08271042099615</v>
      </c>
      <c r="Q8" s="576">
        <v>12.74120090451953</v>
      </c>
    </row>
    <row r="9" spans="1:17" ht="72">
      <c r="B9" s="1324" t="s">
        <v>692</v>
      </c>
    </row>
    <row r="10" spans="1:17">
      <c r="B10" s="281" t="s">
        <v>60</v>
      </c>
    </row>
    <row r="11" spans="1:17">
      <c r="B11" s="281" t="s">
        <v>437</v>
      </c>
    </row>
    <row r="12" spans="1:17">
      <c r="B12" s="281"/>
    </row>
    <row r="13" spans="1:17">
      <c r="B13" s="281"/>
    </row>
    <row r="14" spans="1:17">
      <c r="B14" s="1171" t="s">
        <v>118</v>
      </c>
    </row>
    <row r="30" spans="2:2" ht="60">
      <c r="B30" s="1324" t="s">
        <v>691</v>
      </c>
    </row>
    <row r="31" spans="2:2" ht="36">
      <c r="B31" s="1324" t="s">
        <v>120</v>
      </c>
    </row>
    <row r="32" spans="2:2">
      <c r="B32" s="230" t="s">
        <v>437</v>
      </c>
    </row>
    <row r="34" spans="2:2">
      <c r="B34" s="930" t="s">
        <v>1270</v>
      </c>
    </row>
  </sheetData>
  <phoneticPr fontId="38" type="noConversion"/>
  <hyperlinks>
    <hyperlink ref="B34" location="Contents!B27" display="to contents"/>
  </hyperlinks>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6"/>
  <dimension ref="A2:F32"/>
  <sheetViews>
    <sheetView workbookViewId="0">
      <selection activeCell="G8" sqref="G8"/>
    </sheetView>
  </sheetViews>
  <sheetFormatPr defaultRowHeight="12.75"/>
  <cols>
    <col min="1" max="1" width="9.140625" style="50"/>
    <col min="2" max="2" width="44.42578125" style="50" customWidth="1"/>
    <col min="3" max="16384" width="9.140625" style="50"/>
  </cols>
  <sheetData>
    <row r="2" spans="1:6">
      <c r="A2" s="1173" t="s">
        <v>326</v>
      </c>
      <c r="B2" s="226" t="s">
        <v>121</v>
      </c>
    </row>
    <row r="3" spans="1:6">
      <c r="B3" s="227"/>
      <c r="C3" s="227">
        <v>2007</v>
      </c>
      <c r="D3" s="227">
        <v>2008</v>
      </c>
      <c r="E3" s="227">
        <v>2009</v>
      </c>
      <c r="F3" s="227" t="s">
        <v>445</v>
      </c>
    </row>
    <row r="4" spans="1:6">
      <c r="B4" s="227" t="s">
        <v>681</v>
      </c>
      <c r="C4" s="1046">
        <v>6.2608542210146945E-2</v>
      </c>
      <c r="D4" s="1046">
        <v>1.226411157183927E-2</v>
      </c>
      <c r="E4" s="1046">
        <v>-1.7796352407938872E-2</v>
      </c>
      <c r="F4" s="1046">
        <v>3.1383842177428199E-2</v>
      </c>
    </row>
    <row r="5" spans="1:6">
      <c r="B5" s="227" t="s">
        <v>696</v>
      </c>
      <c r="C5" s="1046">
        <v>1.0320684858561134E-2</v>
      </c>
      <c r="D5" s="1046">
        <v>2.6592117026182725E-3</v>
      </c>
      <c r="E5" s="1046">
        <v>1.2263372065813493E-3</v>
      </c>
      <c r="F5" s="1046">
        <v>1.9166501786196854E-3</v>
      </c>
    </row>
    <row r="6" spans="1:6">
      <c r="B6" s="227" t="s">
        <v>697</v>
      </c>
      <c r="C6" s="1046">
        <v>3.8817829299716951E-2</v>
      </c>
      <c r="D6" s="1046">
        <v>2.8483756150332227E-4</v>
      </c>
      <c r="E6" s="1046">
        <v>4.534273439948412E-3</v>
      </c>
      <c r="F6" s="1046">
        <v>1.1478191217569288E-3</v>
      </c>
    </row>
    <row r="7" spans="1:6">
      <c r="B7" s="227" t="s">
        <v>698</v>
      </c>
      <c r="C7" s="1046">
        <v>1.4100522429293083E-2</v>
      </c>
      <c r="D7" s="1046">
        <v>-2.3613277290338876E-2</v>
      </c>
      <c r="E7" s="1046">
        <v>-7.8107911658612081E-4</v>
      </c>
      <c r="F7" s="1046">
        <v>-9.7821613686670077E-3</v>
      </c>
    </row>
    <row r="8" spans="1:6">
      <c r="B8" s="227" t="s">
        <v>699</v>
      </c>
      <c r="C8" s="1046">
        <v>-4.4802019384135389E-2</v>
      </c>
      <c r="D8" s="1046">
        <v>4.381809580331282E-2</v>
      </c>
      <c r="E8" s="1046">
        <v>2.3788452624164288E-2</v>
      </c>
      <c r="F8" s="1046">
        <v>6.5740220225234083E-2</v>
      </c>
    </row>
    <row r="9" spans="1:6">
      <c r="B9" s="230" t="s">
        <v>437</v>
      </c>
      <c r="C9" s="1175"/>
      <c r="D9" s="1175"/>
      <c r="E9" s="1175"/>
      <c r="F9" s="1175"/>
    </row>
    <row r="10" spans="1:6">
      <c r="B10" s="282"/>
      <c r="C10" s="1175"/>
      <c r="D10" s="1175"/>
      <c r="E10" s="1175"/>
      <c r="F10" s="1175"/>
    </row>
    <row r="12" spans="1:6">
      <c r="B12" s="226" t="s">
        <v>121</v>
      </c>
    </row>
    <row r="30" spans="2:2">
      <c r="B30" s="230" t="s">
        <v>437</v>
      </c>
    </row>
    <row r="32" spans="2:2">
      <c r="B32" s="930" t="s">
        <v>1270</v>
      </c>
    </row>
  </sheetData>
  <phoneticPr fontId="38" type="noConversion"/>
  <hyperlinks>
    <hyperlink ref="B32" location="Contents!B28" display="to contents"/>
  </hyperlinks>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7"/>
  <dimension ref="A2:O53"/>
  <sheetViews>
    <sheetView workbookViewId="0">
      <selection activeCell="J9" sqref="J9"/>
    </sheetView>
  </sheetViews>
  <sheetFormatPr defaultRowHeight="12.75"/>
  <cols>
    <col min="1" max="1" width="6.42578125" style="50" customWidth="1"/>
    <col min="2" max="2" width="12.42578125" style="50" customWidth="1"/>
    <col min="3" max="3" width="10.85546875" style="50" customWidth="1"/>
    <col min="4" max="4" width="12.28515625" style="50" customWidth="1"/>
    <col min="5" max="5" width="11.85546875" style="50" customWidth="1"/>
    <col min="6" max="6" width="13.28515625" style="50" customWidth="1"/>
    <col min="7" max="16384" width="9.140625" style="50"/>
  </cols>
  <sheetData>
    <row r="2" spans="1:12">
      <c r="A2" s="1173" t="s">
        <v>326</v>
      </c>
      <c r="B2" s="226" t="s">
        <v>122</v>
      </c>
    </row>
    <row r="3" spans="1:12" ht="25.5">
      <c r="B3" s="227"/>
      <c r="C3" s="1144" t="s">
        <v>650</v>
      </c>
      <c r="D3" s="1144" t="s">
        <v>651</v>
      </c>
      <c r="E3" s="1144" t="s">
        <v>446</v>
      </c>
      <c r="F3" s="1144" t="s">
        <v>649</v>
      </c>
      <c r="G3" s="1176"/>
      <c r="H3" s="1176"/>
      <c r="I3" s="1176"/>
      <c r="J3" s="1176"/>
      <c r="K3" s="1176"/>
      <c r="L3" s="282"/>
    </row>
    <row r="4" spans="1:12">
      <c r="B4" s="227">
        <v>2006</v>
      </c>
      <c r="C4" s="732">
        <v>1600.8982310000001</v>
      </c>
      <c r="D4" s="732">
        <v>569.40737700000011</v>
      </c>
      <c r="E4" s="732">
        <v>284.01090099999999</v>
      </c>
      <c r="F4" s="732">
        <v>370.20651800000002</v>
      </c>
      <c r="H4" s="282"/>
      <c r="I4" s="282"/>
      <c r="J4" s="282"/>
      <c r="K4" s="282"/>
      <c r="L4" s="282"/>
    </row>
    <row r="5" spans="1:12">
      <c r="B5" s="227">
        <v>2007</v>
      </c>
      <c r="C5" s="732">
        <v>1656.1422969999999</v>
      </c>
      <c r="D5" s="732">
        <v>622.512156</v>
      </c>
      <c r="E5" s="732">
        <v>577.07893999999999</v>
      </c>
      <c r="F5" s="732">
        <v>536.38964899999996</v>
      </c>
      <c r="H5" s="282"/>
      <c r="I5" s="282"/>
      <c r="J5" s="282"/>
      <c r="K5" s="282"/>
      <c r="L5" s="282"/>
    </row>
    <row r="6" spans="1:12">
      <c r="B6" s="227">
        <v>2008</v>
      </c>
      <c r="C6" s="732">
        <v>1706.1039719999999</v>
      </c>
      <c r="D6" s="732">
        <v>1064.838753</v>
      </c>
      <c r="E6" s="732">
        <v>651.63407699999993</v>
      </c>
      <c r="F6" s="732">
        <v>788.30167700000004</v>
      </c>
      <c r="H6" s="282"/>
      <c r="I6" s="282"/>
      <c r="J6" s="282"/>
      <c r="K6" s="282"/>
      <c r="L6" s="282"/>
    </row>
    <row r="7" spans="1:12">
      <c r="B7" s="227">
        <v>2009</v>
      </c>
      <c r="C7" s="732">
        <v>1491.4324489999999</v>
      </c>
      <c r="D7" s="732">
        <v>1697.4933410000001</v>
      </c>
      <c r="E7" s="732">
        <v>529.03864199999998</v>
      </c>
      <c r="F7" s="732">
        <v>867.33327600000007</v>
      </c>
      <c r="H7" s="282"/>
      <c r="I7" s="282"/>
      <c r="J7" s="282"/>
      <c r="K7" s="282"/>
      <c r="L7" s="282"/>
    </row>
    <row r="8" spans="1:12">
      <c r="B8" s="227"/>
      <c r="C8" s="732"/>
      <c r="D8" s="732"/>
      <c r="E8" s="732"/>
      <c r="F8" s="732"/>
      <c r="H8" s="282"/>
      <c r="I8" s="282"/>
      <c r="J8" s="282"/>
      <c r="K8" s="282"/>
      <c r="L8" s="282"/>
    </row>
    <row r="9" spans="1:12">
      <c r="B9" s="227" t="s">
        <v>703</v>
      </c>
      <c r="C9" s="732">
        <v>1127.2899459999994</v>
      </c>
      <c r="D9" s="732">
        <v>600.55049699999995</v>
      </c>
      <c r="E9" s="732">
        <v>380.65487000000002</v>
      </c>
      <c r="F9" s="732">
        <v>479.23405200000002</v>
      </c>
      <c r="H9" s="282"/>
      <c r="I9" s="282"/>
      <c r="J9" s="282"/>
      <c r="K9" s="282"/>
      <c r="L9" s="282"/>
    </row>
    <row r="10" spans="1:12">
      <c r="B10" s="227" t="s">
        <v>704</v>
      </c>
      <c r="C10" s="732">
        <v>980.61907199999996</v>
      </c>
      <c r="D10" s="732">
        <v>1247.6635590000001</v>
      </c>
      <c r="E10" s="732">
        <v>275.74519099999998</v>
      </c>
      <c r="F10" s="732">
        <v>521.540753</v>
      </c>
      <c r="H10" s="282"/>
      <c r="I10" s="282"/>
      <c r="J10" s="282"/>
      <c r="K10" s="282"/>
      <c r="L10" s="282"/>
    </row>
    <row r="11" spans="1:12">
      <c r="B11" s="227" t="s">
        <v>705</v>
      </c>
      <c r="C11" s="732">
        <v>1440.0182569999999</v>
      </c>
      <c r="D11" s="732">
        <v>789.82428299999992</v>
      </c>
      <c r="E11" s="732">
        <v>248.72815699999998</v>
      </c>
      <c r="F11" s="732">
        <v>648.03925000000004</v>
      </c>
      <c r="H11" s="282"/>
      <c r="I11" s="282"/>
      <c r="J11" s="282"/>
      <c r="K11" s="282"/>
      <c r="L11" s="282"/>
    </row>
    <row r="12" spans="1:12">
      <c r="B12" s="1374"/>
      <c r="C12" s="1375"/>
      <c r="D12" s="1375"/>
      <c r="E12" s="1375"/>
      <c r="F12" s="1375"/>
      <c r="H12" s="282"/>
      <c r="I12" s="282"/>
      <c r="J12" s="282"/>
      <c r="K12" s="282"/>
      <c r="L12" s="282"/>
    </row>
    <row r="13" spans="1:12">
      <c r="B13" s="230" t="s">
        <v>437</v>
      </c>
      <c r="H13" s="282"/>
      <c r="I13" s="282"/>
      <c r="J13" s="282"/>
      <c r="K13" s="1302"/>
      <c r="L13" s="282"/>
    </row>
    <row r="14" spans="1:12">
      <c r="H14" s="282"/>
      <c r="I14" s="282"/>
      <c r="J14" s="282"/>
      <c r="K14" s="1302"/>
      <c r="L14" s="282"/>
    </row>
    <row r="15" spans="1:12">
      <c r="B15" s="226" t="s">
        <v>122</v>
      </c>
    </row>
    <row r="34" spans="2:10">
      <c r="B34" s="1374"/>
      <c r="C34" s="1375"/>
      <c r="D34" s="1375"/>
      <c r="E34" s="1375"/>
      <c r="F34" s="1375"/>
    </row>
    <row r="35" spans="2:10" ht="12.75" customHeight="1">
      <c r="B35" s="1376"/>
      <c r="C35" s="1376"/>
      <c r="D35" s="1376"/>
      <c r="E35" s="1376"/>
      <c r="F35" s="1376"/>
      <c r="G35" s="1376"/>
      <c r="H35" s="1376"/>
      <c r="I35" s="1376"/>
      <c r="J35" s="1376"/>
    </row>
    <row r="36" spans="2:10">
      <c r="B36" s="230" t="s">
        <v>437</v>
      </c>
    </row>
    <row r="38" spans="2:10">
      <c r="B38" s="930" t="s">
        <v>1270</v>
      </c>
    </row>
    <row r="53" spans="13:15">
      <c r="M53"/>
      <c r="N53"/>
      <c r="O53"/>
    </row>
  </sheetData>
  <mergeCells count="3">
    <mergeCell ref="B12:F12"/>
    <mergeCell ref="B34:F34"/>
    <mergeCell ref="B35:J35"/>
  </mergeCells>
  <phoneticPr fontId="38" type="noConversion"/>
  <hyperlinks>
    <hyperlink ref="B38" location="Contents!B29" display="to contents"/>
  </hyperlinks>
  <pageMargins left="0.75" right="0.75" top="1" bottom="1" header="0.5" footer="0.5"/>
  <pageSetup paperSize="9" orientation="portrait" verticalDpi="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8"/>
  <dimension ref="A2:J38"/>
  <sheetViews>
    <sheetView topLeftCell="A7" workbookViewId="0">
      <selection activeCell="B38" sqref="B38"/>
    </sheetView>
  </sheetViews>
  <sheetFormatPr defaultRowHeight="12.75"/>
  <cols>
    <col min="1" max="1" width="9.140625" style="50"/>
    <col min="2" max="2" width="12.42578125" style="50" customWidth="1"/>
    <col min="3" max="3" width="10.85546875" style="50" customWidth="1"/>
    <col min="4" max="4" width="12.28515625" style="50" customWidth="1"/>
    <col min="5" max="5" width="11.85546875" style="50" customWidth="1"/>
    <col min="6" max="6" width="13.28515625" style="50" customWidth="1"/>
    <col min="7" max="16384" width="9.140625" style="50"/>
  </cols>
  <sheetData>
    <row r="2" spans="1:7">
      <c r="A2" s="1173" t="s">
        <v>326</v>
      </c>
      <c r="B2" s="226" t="s">
        <v>700</v>
      </c>
    </row>
    <row r="3" spans="1:7" ht="25.5">
      <c r="B3" s="227"/>
      <c r="C3" s="1144" t="s">
        <v>710</v>
      </c>
      <c r="D3" s="1144" t="s">
        <v>702</v>
      </c>
      <c r="E3" s="1144" t="s">
        <v>701</v>
      </c>
      <c r="F3" s="1144" t="s">
        <v>763</v>
      </c>
      <c r="G3" s="1176"/>
    </row>
    <row r="4" spans="1:7">
      <c r="B4" s="227">
        <v>2006</v>
      </c>
      <c r="C4" s="732">
        <v>1051.852875</v>
      </c>
      <c r="D4" s="732">
        <v>632.42824700000006</v>
      </c>
      <c r="E4" s="732">
        <v>1140.2419050000001</v>
      </c>
      <c r="F4" s="912">
        <v>10.6</v>
      </c>
    </row>
    <row r="5" spans="1:7">
      <c r="B5" s="227">
        <v>2007</v>
      </c>
      <c r="C5" s="732">
        <v>1258.8547940000001</v>
      </c>
      <c r="D5" s="732">
        <v>903.75124800000003</v>
      </c>
      <c r="E5" s="732">
        <v>1229.5160000000001</v>
      </c>
      <c r="F5" s="912">
        <v>13.5</v>
      </c>
    </row>
    <row r="6" spans="1:7">
      <c r="B6" s="227">
        <v>2008</v>
      </c>
      <c r="C6" s="732">
        <v>1704.1182309999999</v>
      </c>
      <c r="D6" s="732">
        <v>1221.9780740000001</v>
      </c>
      <c r="E6" s="732">
        <v>1284.7821739999999</v>
      </c>
      <c r="F6" s="912">
        <v>14.8</v>
      </c>
    </row>
    <row r="7" spans="1:7">
      <c r="B7" s="227">
        <v>2009</v>
      </c>
      <c r="C7" s="732">
        <v>2246.3143749999999</v>
      </c>
      <c r="D7" s="732">
        <v>1241.9460369999999</v>
      </c>
      <c r="E7" s="732">
        <v>1097.037296</v>
      </c>
      <c r="F7" s="912">
        <v>2.9000000000000057</v>
      </c>
    </row>
    <row r="8" spans="1:7">
      <c r="B8" s="227"/>
      <c r="C8" s="732"/>
      <c r="D8" s="732"/>
      <c r="E8" s="732"/>
      <c r="F8" s="227"/>
    </row>
    <row r="9" spans="1:7">
      <c r="B9" s="227" t="s">
        <v>703</v>
      </c>
      <c r="C9" s="732">
        <v>1025.3681759999999</v>
      </c>
      <c r="D9" s="732">
        <v>701.88647148673329</v>
      </c>
      <c r="E9" s="732">
        <v>860.47471769840422</v>
      </c>
      <c r="F9" s="912">
        <v>8.1999999999999993</v>
      </c>
    </row>
    <row r="10" spans="1:7">
      <c r="B10" s="227" t="s">
        <v>711</v>
      </c>
      <c r="C10" s="732">
        <v>1595.2324269999999</v>
      </c>
      <c r="D10" s="732">
        <v>743.45806300000004</v>
      </c>
      <c r="E10" s="732">
        <v>686.87808299999995</v>
      </c>
      <c r="F10" s="912">
        <v>2.2000000000000002</v>
      </c>
    </row>
    <row r="11" spans="1:7">
      <c r="B11" s="227" t="s">
        <v>712</v>
      </c>
      <c r="C11" s="732">
        <v>1307.9461799999999</v>
      </c>
      <c r="D11" s="732">
        <v>1046.714299</v>
      </c>
      <c r="E11" s="732">
        <v>771.94946800000002</v>
      </c>
      <c r="F11" s="912">
        <v>-2.0999999999999943</v>
      </c>
    </row>
    <row r="12" spans="1:7">
      <c r="B12" s="1374" t="s">
        <v>706</v>
      </c>
      <c r="C12" s="1375"/>
      <c r="D12" s="1375"/>
      <c r="E12" s="1375"/>
      <c r="F12" s="1375"/>
    </row>
    <row r="13" spans="1:7">
      <c r="B13" s="230" t="s">
        <v>438</v>
      </c>
    </row>
    <row r="15" spans="1:7">
      <c r="B15" s="226" t="s">
        <v>700</v>
      </c>
    </row>
    <row r="34" spans="2:10">
      <c r="B34" s="1374" t="s">
        <v>713</v>
      </c>
      <c r="C34" s="1375"/>
      <c r="D34" s="1375"/>
      <c r="E34" s="1375"/>
      <c r="F34" s="1375"/>
    </row>
    <row r="35" spans="2:10" ht="9" customHeight="1">
      <c r="B35" s="1376" t="s">
        <v>366</v>
      </c>
      <c r="C35" s="1377"/>
      <c r="D35" s="1377"/>
      <c r="E35" s="1377"/>
      <c r="F35" s="1377"/>
      <c r="G35" s="1377"/>
      <c r="H35" s="1377"/>
      <c r="I35" s="1377"/>
      <c r="J35" s="1377"/>
    </row>
    <row r="36" spans="2:10">
      <c r="B36" s="230" t="s">
        <v>438</v>
      </c>
    </row>
    <row r="38" spans="2:10">
      <c r="B38" s="930" t="s">
        <v>1270</v>
      </c>
    </row>
  </sheetData>
  <mergeCells count="3">
    <mergeCell ref="B12:F12"/>
    <mergeCell ref="B34:F34"/>
    <mergeCell ref="B35:J35"/>
  </mergeCells>
  <phoneticPr fontId="38" type="noConversion"/>
  <hyperlinks>
    <hyperlink ref="B38" location="Contents!B30" display="to contents"/>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1"/>
  <sheetViews>
    <sheetView workbookViewId="0">
      <selection activeCell="B2" sqref="B2"/>
    </sheetView>
  </sheetViews>
  <sheetFormatPr defaultRowHeight="12.75"/>
  <cols>
    <col min="3" max="3" width="9.7109375" bestFit="1" customWidth="1"/>
    <col min="4" max="4" width="7" customWidth="1"/>
  </cols>
  <sheetData>
    <row r="2" spans="1:10">
      <c r="A2" s="1173" t="s">
        <v>326</v>
      </c>
      <c r="B2" s="226" t="s">
        <v>123</v>
      </c>
      <c r="C2" s="50"/>
      <c r="D2" s="50"/>
      <c r="E2" s="50"/>
      <c r="F2" s="50"/>
      <c r="G2" s="50"/>
      <c r="H2" s="50"/>
      <c r="I2" s="50"/>
      <c r="J2" s="50"/>
    </row>
    <row r="3" spans="1:10">
      <c r="A3" s="1173"/>
      <c r="B3" s="226"/>
      <c r="C3" s="50"/>
      <c r="D3" s="50"/>
      <c r="E3" s="50"/>
      <c r="F3" s="50"/>
      <c r="G3" s="226" t="s">
        <v>123</v>
      </c>
      <c r="H3" s="50"/>
      <c r="I3" s="50"/>
      <c r="J3" s="50"/>
    </row>
    <row r="4" spans="1:10" ht="25.5">
      <c r="B4" s="229"/>
      <c r="C4" s="235" t="s">
        <v>708</v>
      </c>
      <c r="D4" s="235" t="s">
        <v>709</v>
      </c>
      <c r="E4" s="50"/>
      <c r="F4" s="50"/>
      <c r="G4" s="50"/>
      <c r="H4" s="50"/>
      <c r="I4" s="50"/>
      <c r="J4" s="50"/>
    </row>
    <row r="5" spans="1:10">
      <c r="B5" s="1275">
        <v>39083</v>
      </c>
      <c r="C5" s="1212">
        <v>12.823452987225563</v>
      </c>
      <c r="D5" s="1212">
        <v>4.91</v>
      </c>
      <c r="E5" s="50"/>
      <c r="F5" s="50"/>
      <c r="G5" s="50"/>
      <c r="H5" s="50"/>
      <c r="I5" s="50"/>
      <c r="J5" s="50"/>
    </row>
    <row r="6" spans="1:10">
      <c r="B6" s="1275">
        <v>39114</v>
      </c>
      <c r="C6" s="1212">
        <v>13.133123780418593</v>
      </c>
      <c r="D6" s="1212">
        <v>4.8099999999999996</v>
      </c>
      <c r="E6" s="50"/>
      <c r="F6" s="50"/>
      <c r="G6" s="50"/>
      <c r="H6" s="50"/>
      <c r="I6" s="50"/>
      <c r="J6" s="50"/>
    </row>
    <row r="7" spans="1:10">
      <c r="B7" s="1275">
        <v>39142</v>
      </c>
      <c r="C7" s="1212">
        <v>13.239605500050104</v>
      </c>
      <c r="D7" s="1212">
        <v>5.3</v>
      </c>
      <c r="E7" s="50"/>
      <c r="F7" s="50"/>
      <c r="G7" s="50"/>
      <c r="H7" s="50"/>
      <c r="I7" s="50"/>
      <c r="J7" s="50"/>
    </row>
    <row r="8" spans="1:10">
      <c r="B8" s="1275">
        <v>39173</v>
      </c>
      <c r="C8" s="1212">
        <v>12.952638273354728</v>
      </c>
      <c r="D8" s="1212">
        <v>5.5</v>
      </c>
      <c r="E8" s="50"/>
      <c r="F8" s="50"/>
      <c r="G8" s="50"/>
      <c r="H8" s="50"/>
      <c r="I8" s="50"/>
      <c r="J8" s="50"/>
    </row>
    <row r="9" spans="1:10">
      <c r="B9" s="1275">
        <v>39203</v>
      </c>
      <c r="C9" s="1212">
        <v>13.167268037934363</v>
      </c>
      <c r="D9" s="1212">
        <v>5.65</v>
      </c>
      <c r="E9" s="50"/>
      <c r="F9" s="50"/>
      <c r="G9" s="50"/>
      <c r="H9" s="50"/>
      <c r="I9" s="50"/>
      <c r="J9" s="50"/>
    </row>
    <row r="10" spans="1:10">
      <c r="B10" s="1275">
        <v>39234</v>
      </c>
      <c r="C10" s="1212">
        <v>12.846092040266793</v>
      </c>
      <c r="D10" s="1213">
        <v>5.74</v>
      </c>
      <c r="E10" s="50"/>
      <c r="F10" s="50"/>
      <c r="G10" s="50"/>
      <c r="H10" s="50"/>
      <c r="I10" s="50"/>
      <c r="J10" s="50"/>
    </row>
    <row r="11" spans="1:10">
      <c r="B11" s="1275">
        <v>39264</v>
      </c>
      <c r="C11" s="1212">
        <v>13.453423696120495</v>
      </c>
      <c r="D11" s="1212">
        <v>5.69</v>
      </c>
      <c r="E11" s="50"/>
      <c r="F11" s="50"/>
      <c r="G11" s="50"/>
      <c r="H11" s="50"/>
      <c r="I11" s="50"/>
      <c r="J11" s="50"/>
    </row>
    <row r="12" spans="1:10">
      <c r="B12" s="1275">
        <v>39295</v>
      </c>
      <c r="C12" s="1212">
        <v>13.921164560974141</v>
      </c>
      <c r="D12" s="1212">
        <v>5.8</v>
      </c>
      <c r="E12" s="50"/>
      <c r="F12" s="50"/>
      <c r="G12" s="50"/>
      <c r="H12" s="50"/>
      <c r="I12" s="50"/>
      <c r="J12" s="50"/>
    </row>
    <row r="13" spans="1:10">
      <c r="B13" s="1275">
        <v>39326</v>
      </c>
      <c r="C13" s="1212">
        <v>14.258492451571016</v>
      </c>
      <c r="D13" s="1212">
        <v>5.9</v>
      </c>
      <c r="E13" s="50"/>
      <c r="F13" s="50"/>
      <c r="G13" s="50"/>
      <c r="H13" s="50"/>
      <c r="I13" s="50"/>
      <c r="J13" s="50"/>
    </row>
    <row r="14" spans="1:10">
      <c r="B14" s="1275">
        <v>39356</v>
      </c>
      <c r="C14" s="1212">
        <v>14.535303002617013</v>
      </c>
      <c r="D14" s="1212">
        <v>6.09</v>
      </c>
      <c r="E14" s="50"/>
      <c r="F14" s="50"/>
      <c r="G14" s="50"/>
      <c r="H14" s="50"/>
      <c r="I14" s="50"/>
      <c r="J14" s="50"/>
    </row>
    <row r="15" spans="1:10">
      <c r="B15" s="1275">
        <v>39387</v>
      </c>
      <c r="C15" s="1212">
        <v>14.359373808823257</v>
      </c>
      <c r="D15" s="1212">
        <v>6.11</v>
      </c>
      <c r="E15" s="50"/>
      <c r="F15" s="50"/>
      <c r="G15" s="50"/>
      <c r="H15" s="50"/>
      <c r="I15" s="50"/>
      <c r="J15" s="50"/>
    </row>
    <row r="16" spans="1:10">
      <c r="B16" s="1275">
        <v>39417</v>
      </c>
      <c r="C16" s="1212">
        <v>14.802281811624038</v>
      </c>
      <c r="D16" s="1214">
        <v>6.02</v>
      </c>
      <c r="E16" s="50"/>
      <c r="F16" s="50"/>
      <c r="G16" s="50"/>
      <c r="H16" s="50"/>
      <c r="I16" s="50"/>
      <c r="J16" s="50"/>
    </row>
    <row r="17" spans="2:10">
      <c r="B17" s="1275">
        <v>39448</v>
      </c>
      <c r="C17" s="1212">
        <v>14.678570613047023</v>
      </c>
      <c r="D17" s="1212">
        <v>6.31</v>
      </c>
      <c r="E17" s="50"/>
      <c r="F17" s="50"/>
      <c r="G17" s="50"/>
      <c r="H17" s="50"/>
      <c r="I17" s="50"/>
      <c r="J17" s="50"/>
    </row>
    <row r="18" spans="2:10">
      <c r="B18" s="1275">
        <v>39479</v>
      </c>
      <c r="C18" s="1212">
        <v>15.398165274080126</v>
      </c>
      <c r="D18" s="1212">
        <v>6.41</v>
      </c>
      <c r="E18" s="50"/>
      <c r="F18" s="50"/>
      <c r="G18" s="50"/>
      <c r="H18" s="50"/>
      <c r="I18" s="50"/>
      <c r="J18" s="50"/>
    </row>
    <row r="19" spans="2:10">
      <c r="B19" s="1275">
        <v>39508</v>
      </c>
      <c r="C19" s="1212">
        <v>15.288463285512305</v>
      </c>
      <c r="D19" s="1212">
        <v>6.32</v>
      </c>
      <c r="E19" s="50"/>
      <c r="F19" s="50"/>
      <c r="G19" s="230" t="s">
        <v>499</v>
      </c>
      <c r="H19" s="50"/>
      <c r="I19" s="50"/>
      <c r="J19" s="50"/>
    </row>
    <row r="20" spans="2:10">
      <c r="B20" s="1275">
        <v>39539</v>
      </c>
      <c r="C20" s="1212">
        <v>14.946388612491768</v>
      </c>
      <c r="D20" s="1212">
        <v>6.41</v>
      </c>
      <c r="E20" s="50"/>
      <c r="F20" s="50"/>
      <c r="H20" s="50"/>
      <c r="I20" s="50"/>
      <c r="J20" s="50"/>
    </row>
    <row r="21" spans="2:10">
      <c r="B21" s="1275">
        <v>39569</v>
      </c>
      <c r="C21" s="1212">
        <v>15.107476954347666</v>
      </c>
      <c r="D21" s="1212">
        <v>6.11</v>
      </c>
      <c r="E21" s="50"/>
      <c r="F21" s="50"/>
      <c r="G21" s="930" t="s">
        <v>1270</v>
      </c>
      <c r="H21" s="50"/>
      <c r="I21" s="50"/>
      <c r="J21" s="50"/>
    </row>
    <row r="22" spans="2:10">
      <c r="B22" s="1275">
        <v>39600</v>
      </c>
      <c r="C22" s="1212">
        <v>15.809483356803458</v>
      </c>
      <c r="D22" s="1212">
        <v>5.97</v>
      </c>
      <c r="E22" s="50"/>
      <c r="F22" s="50"/>
      <c r="G22" s="50"/>
      <c r="H22" s="50"/>
      <c r="I22" s="50"/>
      <c r="J22" s="50"/>
    </row>
    <row r="23" spans="2:10">
      <c r="B23" s="1275">
        <v>39630</v>
      </c>
      <c r="C23" s="1212">
        <v>15.48023666547537</v>
      </c>
      <c r="D23" s="1212">
        <v>5.97</v>
      </c>
      <c r="E23" s="50"/>
      <c r="F23" s="50"/>
      <c r="G23" s="50"/>
      <c r="H23" s="50"/>
      <c r="I23" s="50"/>
      <c r="J23" s="50"/>
    </row>
    <row r="24" spans="2:10">
      <c r="B24" s="1275">
        <v>39661</v>
      </c>
      <c r="C24" s="1212">
        <v>16.054598977433031</v>
      </c>
      <c r="D24" s="1212">
        <v>6.18</v>
      </c>
      <c r="E24" s="50"/>
      <c r="F24" s="50"/>
      <c r="G24" s="50"/>
      <c r="H24" s="50"/>
      <c r="I24" s="50"/>
      <c r="J24" s="50"/>
    </row>
    <row r="25" spans="2:10">
      <c r="B25" s="1275">
        <v>39692</v>
      </c>
      <c r="C25" s="1212">
        <v>15.190998874180444</v>
      </c>
      <c r="D25" s="1212">
        <v>6.31</v>
      </c>
      <c r="E25" s="50"/>
      <c r="F25" s="50"/>
      <c r="G25" s="50"/>
      <c r="H25" s="50"/>
      <c r="I25" s="50"/>
      <c r="J25" s="50"/>
    </row>
    <row r="26" spans="2:10">
      <c r="B26" s="1275">
        <v>39722</v>
      </c>
      <c r="C26" s="1212">
        <v>15.374914621223301</v>
      </c>
      <c r="D26" s="1212">
        <v>6.3</v>
      </c>
      <c r="E26" s="50"/>
      <c r="F26" s="50"/>
      <c r="G26" s="50"/>
      <c r="H26" s="50"/>
      <c r="I26" s="50"/>
      <c r="J26" s="50"/>
    </row>
    <row r="27" spans="2:10">
      <c r="B27" s="1275">
        <v>39753</v>
      </c>
      <c r="C27" s="1212">
        <v>15.030247833553471</v>
      </c>
      <c r="D27" s="1212">
        <v>6.43</v>
      </c>
      <c r="E27" s="50"/>
      <c r="F27" s="50"/>
      <c r="G27" s="50"/>
      <c r="H27" s="50"/>
      <c r="I27" s="50"/>
      <c r="J27" s="50"/>
    </row>
    <row r="28" spans="2:10">
      <c r="B28" s="1275">
        <v>39783</v>
      </c>
      <c r="C28" s="1212">
        <v>15.046149822040238</v>
      </c>
      <c r="D28" s="1212">
        <v>6.53</v>
      </c>
      <c r="E28" s="50"/>
      <c r="F28" s="50"/>
      <c r="G28" s="50"/>
      <c r="H28" s="50"/>
      <c r="I28" s="50"/>
      <c r="J28" s="50"/>
    </row>
    <row r="29" spans="2:10">
      <c r="B29" s="1275">
        <v>39814</v>
      </c>
      <c r="C29" s="1212">
        <v>14.4527888334687</v>
      </c>
      <c r="D29" s="1212">
        <v>6.52</v>
      </c>
      <c r="E29" s="50"/>
      <c r="F29" s="50"/>
      <c r="G29" s="50"/>
      <c r="H29" s="50"/>
      <c r="I29" s="50"/>
      <c r="J29" s="50"/>
    </row>
    <row r="30" spans="2:10">
      <c r="B30" s="1275">
        <v>39845</v>
      </c>
      <c r="C30" s="1212">
        <v>14.9437061096924</v>
      </c>
      <c r="D30" s="1212">
        <v>6.45</v>
      </c>
      <c r="E30" s="50"/>
      <c r="F30" s="50"/>
      <c r="G30" s="50"/>
      <c r="H30" s="50"/>
      <c r="I30" s="50"/>
      <c r="J30" s="50"/>
    </row>
    <row r="31" spans="2:10">
      <c r="B31" s="1275">
        <v>39873</v>
      </c>
      <c r="C31" s="1212">
        <v>15.393402411466807</v>
      </c>
      <c r="D31" s="1212">
        <v>6.42</v>
      </c>
      <c r="E31" s="50"/>
      <c r="F31" s="50"/>
      <c r="G31" s="50"/>
      <c r="H31" s="50"/>
      <c r="I31" s="50"/>
      <c r="J31" s="50"/>
    </row>
    <row r="32" spans="2:10">
      <c r="B32" s="1275">
        <v>39904</v>
      </c>
      <c r="C32" s="1212">
        <v>14.895468377706219</v>
      </c>
      <c r="D32" s="1212">
        <v>6.32</v>
      </c>
      <c r="E32" s="50"/>
      <c r="F32" s="50"/>
      <c r="G32" s="50"/>
      <c r="H32" s="50"/>
      <c r="I32" s="50"/>
      <c r="J32" s="50"/>
    </row>
    <row r="33" spans="2:10">
      <c r="B33" s="1275">
        <v>39934</v>
      </c>
      <c r="C33" s="1212">
        <v>14.10900353421996</v>
      </c>
      <c r="D33" s="1212">
        <v>6.13</v>
      </c>
      <c r="E33" s="50"/>
      <c r="F33" s="50"/>
      <c r="G33" s="50"/>
      <c r="H33" s="50"/>
      <c r="I33" s="50"/>
      <c r="J33" s="50"/>
    </row>
    <row r="34" spans="2:10">
      <c r="B34" s="1275">
        <v>39965</v>
      </c>
      <c r="C34" s="1212">
        <v>13.3525310254203</v>
      </c>
      <c r="D34" s="1212">
        <v>5.3</v>
      </c>
      <c r="E34" s="50"/>
      <c r="F34" s="50"/>
      <c r="G34" s="50"/>
      <c r="H34" s="50"/>
      <c r="I34" s="50"/>
      <c r="J34" s="50"/>
    </row>
    <row r="35" spans="2:10">
      <c r="B35" s="1275">
        <v>39995</v>
      </c>
      <c r="C35" s="1212">
        <v>14.249102053079451</v>
      </c>
      <c r="D35" s="1212">
        <v>4.3099999999999996</v>
      </c>
      <c r="E35" s="50"/>
      <c r="F35" s="50"/>
      <c r="G35" s="50"/>
      <c r="H35" s="50"/>
      <c r="I35" s="50"/>
      <c r="J35" s="50"/>
    </row>
    <row r="36" spans="2:10">
      <c r="B36" s="1275">
        <v>40026</v>
      </c>
      <c r="C36" s="1212">
        <v>14.671037935375152</v>
      </c>
      <c r="D36" s="1212">
        <v>3.56</v>
      </c>
      <c r="E36" s="50"/>
      <c r="F36" s="50"/>
      <c r="G36" s="50"/>
      <c r="H36" s="50"/>
      <c r="I36" s="50"/>
      <c r="J36" s="50"/>
    </row>
    <row r="37" spans="2:10">
      <c r="B37" s="1275">
        <v>40057</v>
      </c>
      <c r="C37" s="1212">
        <v>14.675164138820236</v>
      </c>
      <c r="D37" s="1212">
        <v>2.5</v>
      </c>
      <c r="E37" s="50"/>
      <c r="F37" s="50"/>
      <c r="G37" s="50"/>
      <c r="H37" s="50"/>
      <c r="I37" s="50"/>
      <c r="J37" s="50"/>
    </row>
    <row r="38" spans="2:10">
      <c r="B38" s="1275">
        <v>40087</v>
      </c>
      <c r="C38" s="1212">
        <v>15.00223681577511</v>
      </c>
      <c r="D38" s="1212">
        <v>2.52</v>
      </c>
      <c r="E38" s="50"/>
      <c r="F38" s="50"/>
      <c r="G38" s="50"/>
      <c r="H38" s="50"/>
      <c r="I38" s="50"/>
      <c r="J38" s="50"/>
    </row>
    <row r="39" spans="2:10">
      <c r="B39" s="1275">
        <v>40118</v>
      </c>
      <c r="C39" s="1212">
        <v>14.827829674668582</v>
      </c>
      <c r="D39" s="1212">
        <v>2.54</v>
      </c>
      <c r="E39" s="50"/>
      <c r="F39" s="50"/>
      <c r="G39" s="50"/>
      <c r="H39" s="50"/>
      <c r="I39" s="50"/>
      <c r="J39" s="50"/>
    </row>
    <row r="40" spans="2:10">
      <c r="B40" s="1275">
        <v>40148</v>
      </c>
      <c r="C40" s="1212">
        <v>13.459863866997919</v>
      </c>
      <c r="D40" s="1212">
        <v>2.4</v>
      </c>
      <c r="E40" s="50"/>
      <c r="F40" s="50"/>
      <c r="G40" s="50"/>
      <c r="H40" s="50"/>
      <c r="I40" s="50"/>
      <c r="J40" s="50"/>
    </row>
    <row r="41" spans="2:10">
      <c r="B41" s="1275">
        <v>40179</v>
      </c>
      <c r="C41" s="1212">
        <v>14.258552368235762</v>
      </c>
      <c r="D41" s="1212">
        <v>2.23</v>
      </c>
      <c r="E41" s="50"/>
      <c r="F41" s="50"/>
      <c r="G41" s="50"/>
      <c r="H41" s="50"/>
      <c r="I41" s="50"/>
      <c r="J41" s="50"/>
    </row>
    <row r="42" spans="2:10">
      <c r="B42" s="1275">
        <v>40210</v>
      </c>
      <c r="C42" s="1212">
        <v>14.5504234994053</v>
      </c>
      <c r="D42" s="1212">
        <f>+(664051.99*91*1.78+160014.02*182*2.33)/(664051.99*91+160014.02*182)</f>
        <v>1.9588629142286325</v>
      </c>
      <c r="E42" s="50"/>
      <c r="F42" s="50"/>
      <c r="G42" s="50"/>
      <c r="H42" s="50"/>
      <c r="I42" s="50"/>
      <c r="J42" s="50"/>
    </row>
    <row r="43" spans="2:10">
      <c r="B43" s="1275">
        <v>40238</v>
      </c>
      <c r="C43" s="1212">
        <v>13.826877304406999</v>
      </c>
      <c r="D43" s="1212">
        <v>1.83</v>
      </c>
      <c r="E43" s="50"/>
      <c r="F43" s="50"/>
      <c r="G43" s="50"/>
      <c r="H43" s="50"/>
      <c r="I43" s="50"/>
      <c r="J43" s="50"/>
    </row>
    <row r="44" spans="2:10">
      <c r="B44" s="1275">
        <v>40269</v>
      </c>
      <c r="C44" s="1212">
        <v>13.427851012506508</v>
      </c>
      <c r="D44" s="1212">
        <v>1.6504620038223234</v>
      </c>
      <c r="E44" s="50"/>
      <c r="F44" s="50"/>
      <c r="G44" s="50"/>
      <c r="H44" s="50"/>
      <c r="I44" s="50"/>
      <c r="J44" s="50"/>
    </row>
    <row r="45" spans="2:10">
      <c r="B45" s="1275">
        <v>40299</v>
      </c>
      <c r="C45" s="1212">
        <v>14.328219098526127</v>
      </c>
      <c r="D45" s="1212">
        <v>1.505514</v>
      </c>
      <c r="E45" s="50"/>
      <c r="F45" s="50"/>
      <c r="G45" s="50"/>
      <c r="H45" s="50"/>
      <c r="I45" s="50"/>
      <c r="J45" s="50"/>
    </row>
    <row r="46" spans="2:10">
      <c r="B46" s="1275">
        <v>40330</v>
      </c>
      <c r="C46" s="1212">
        <v>14.09130042617582</v>
      </c>
      <c r="D46" s="1212">
        <v>1.485691040953079</v>
      </c>
      <c r="E46" s="50"/>
      <c r="F46" s="50"/>
      <c r="G46" s="50"/>
      <c r="H46" s="50"/>
      <c r="I46" s="50"/>
      <c r="J46" s="50"/>
    </row>
    <row r="47" spans="2:10">
      <c r="B47" s="1275">
        <v>40360</v>
      </c>
      <c r="C47" s="1212">
        <v>13.966369685724707</v>
      </c>
      <c r="D47" s="1212">
        <v>1.3093070516624064</v>
      </c>
      <c r="E47" s="50"/>
      <c r="F47" s="50"/>
      <c r="G47" s="50"/>
      <c r="H47" s="50"/>
      <c r="I47" s="50"/>
      <c r="J47" s="50"/>
    </row>
    <row r="48" spans="2:10">
      <c r="B48" s="1275">
        <v>40391</v>
      </c>
      <c r="C48" s="1212">
        <v>14.167877310817452</v>
      </c>
      <c r="D48" s="1212">
        <v>1.344744477500021</v>
      </c>
      <c r="E48" s="50"/>
      <c r="F48" s="50"/>
      <c r="G48" s="50"/>
      <c r="H48" s="50"/>
      <c r="I48" s="50"/>
      <c r="J48" s="50"/>
    </row>
    <row r="49" spans="2:10">
      <c r="B49" s="1275">
        <v>40422</v>
      </c>
      <c r="C49" s="1212"/>
      <c r="D49" s="1212">
        <v>1.30453319379771</v>
      </c>
      <c r="E49" s="50"/>
      <c r="F49" s="50"/>
      <c r="G49" s="50"/>
      <c r="H49" s="50"/>
      <c r="I49" s="50"/>
      <c r="J49" s="50"/>
    </row>
    <row r="50" spans="2:10">
      <c r="B50" s="1275">
        <v>40452</v>
      </c>
      <c r="C50" s="227"/>
      <c r="D50" s="1212">
        <v>1.279651105174574</v>
      </c>
      <c r="E50" s="50"/>
      <c r="F50" s="50"/>
      <c r="G50" s="50"/>
      <c r="H50" s="50"/>
      <c r="I50" s="50"/>
      <c r="J50" s="50"/>
    </row>
    <row r="51" spans="2:10">
      <c r="B51" s="50"/>
      <c r="C51" s="50"/>
      <c r="D51" s="50"/>
      <c r="E51" s="50"/>
      <c r="F51" s="50"/>
    </row>
  </sheetData>
  <phoneticPr fontId="38" type="noConversion"/>
  <hyperlinks>
    <hyperlink ref="G21" location="Contents!B31" display="to contents"/>
  </hyperlinks>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L133"/>
  <sheetViews>
    <sheetView workbookViewId="0">
      <selection activeCell="B2" sqref="B2"/>
    </sheetView>
  </sheetViews>
  <sheetFormatPr defaultRowHeight="12.75"/>
  <cols>
    <col min="1" max="10" width="9.140625" style="928"/>
    <col min="11" max="11" width="10.140625" style="928" bestFit="1" customWidth="1"/>
    <col min="12" max="16384" width="9.140625" style="928"/>
  </cols>
  <sheetData>
    <row r="2" spans="1:12" ht="13.5" thickBot="1">
      <c r="A2" s="1" t="s">
        <v>326</v>
      </c>
      <c r="B2" s="226" t="s">
        <v>903</v>
      </c>
    </row>
    <row r="3" spans="1:12">
      <c r="B3" s="939"/>
      <c r="K3" s="940"/>
      <c r="L3" s="940"/>
    </row>
    <row r="4" spans="1:12">
      <c r="B4" s="925" t="s">
        <v>1212</v>
      </c>
      <c r="C4" s="942" t="s">
        <v>904</v>
      </c>
      <c r="D4" s="942" t="s">
        <v>905</v>
      </c>
      <c r="F4" s="226" t="s">
        <v>903</v>
      </c>
    </row>
    <row r="5" spans="1:12">
      <c r="B5" s="1322">
        <v>36526</v>
      </c>
      <c r="C5" s="941">
        <v>94.51</v>
      </c>
      <c r="D5" s="941">
        <v>94.07</v>
      </c>
    </row>
    <row r="6" spans="1:12">
      <c r="B6" s="1322">
        <v>36557</v>
      </c>
      <c r="C6" s="941">
        <v>96.15</v>
      </c>
      <c r="D6" s="941">
        <v>96.18</v>
      </c>
    </row>
    <row r="7" spans="1:12">
      <c r="B7" s="1322">
        <v>36586</v>
      </c>
      <c r="C7" s="941">
        <v>96.9</v>
      </c>
      <c r="D7" s="941">
        <v>97.41</v>
      </c>
    </row>
    <row r="8" spans="1:12">
      <c r="B8" s="1322">
        <v>36617</v>
      </c>
      <c r="C8" s="941">
        <v>97.89</v>
      </c>
      <c r="D8" s="941">
        <v>97.66</v>
      </c>
    </row>
    <row r="9" spans="1:12">
      <c r="B9" s="1322">
        <v>36647</v>
      </c>
      <c r="C9" s="941">
        <v>100.79</v>
      </c>
      <c r="D9" s="941">
        <v>100.8</v>
      </c>
    </row>
    <row r="10" spans="1:12">
      <c r="B10" s="1322">
        <v>36678</v>
      </c>
      <c r="C10" s="941">
        <v>99.97</v>
      </c>
      <c r="D10" s="941">
        <v>99.27</v>
      </c>
    </row>
    <row r="11" spans="1:12">
      <c r="B11" s="1322">
        <v>36708</v>
      </c>
      <c r="C11" s="941">
        <v>100.17</v>
      </c>
      <c r="D11" s="941">
        <v>100.1</v>
      </c>
    </row>
    <row r="12" spans="1:12">
      <c r="B12" s="1322">
        <v>36739</v>
      </c>
      <c r="C12" s="941">
        <v>102.47</v>
      </c>
      <c r="D12" s="941">
        <v>102.24</v>
      </c>
    </row>
    <row r="13" spans="1:12">
      <c r="B13" s="1322">
        <v>36770</v>
      </c>
      <c r="C13" s="941">
        <v>102.26</v>
      </c>
      <c r="D13" s="941">
        <v>102.6</v>
      </c>
    </row>
    <row r="14" spans="1:12">
      <c r="B14" s="1322">
        <v>36800</v>
      </c>
      <c r="C14" s="941">
        <v>103.1</v>
      </c>
      <c r="D14" s="941">
        <v>102.83</v>
      </c>
    </row>
    <row r="15" spans="1:12">
      <c r="B15" s="1322">
        <v>36831</v>
      </c>
      <c r="C15" s="941">
        <v>102.98</v>
      </c>
      <c r="D15" s="941">
        <v>103.23</v>
      </c>
    </row>
    <row r="16" spans="1:12">
      <c r="B16" s="1322">
        <v>36861</v>
      </c>
      <c r="C16" s="941">
        <v>102.8</v>
      </c>
      <c r="D16" s="941">
        <v>103.61</v>
      </c>
    </row>
    <row r="17" spans="2:6">
      <c r="B17" s="1322">
        <v>36892</v>
      </c>
      <c r="C17" s="941">
        <v>102.79</v>
      </c>
      <c r="D17" s="941">
        <v>103.44</v>
      </c>
      <c r="F17" s="924" t="s">
        <v>906</v>
      </c>
    </row>
    <row r="18" spans="2:6">
      <c r="B18" s="1322">
        <v>36923</v>
      </c>
      <c r="C18" s="941">
        <v>101.98</v>
      </c>
      <c r="D18" s="941">
        <v>101.35</v>
      </c>
    </row>
    <row r="19" spans="2:6">
      <c r="B19" s="1322">
        <v>36951</v>
      </c>
      <c r="C19" s="941">
        <v>101.16</v>
      </c>
      <c r="D19" s="941">
        <v>101.4</v>
      </c>
      <c r="F19" s="930" t="s">
        <v>1270</v>
      </c>
    </row>
    <row r="20" spans="2:6">
      <c r="B20" s="1322">
        <v>36982</v>
      </c>
      <c r="C20" s="941">
        <v>100.17</v>
      </c>
      <c r="D20" s="941">
        <v>100.51</v>
      </c>
      <c r="F20" s="939"/>
    </row>
    <row r="21" spans="2:6">
      <c r="B21" s="1322">
        <v>37012</v>
      </c>
      <c r="C21" s="941">
        <v>99.97</v>
      </c>
      <c r="D21" s="941">
        <v>99.69</v>
      </c>
    </row>
    <row r="22" spans="2:6">
      <c r="B22" s="1322">
        <v>37043</v>
      </c>
      <c r="C22" s="941">
        <v>99.65</v>
      </c>
      <c r="D22" s="941">
        <v>99.02</v>
      </c>
    </row>
    <row r="23" spans="2:6">
      <c r="B23" s="1322">
        <v>37073</v>
      </c>
      <c r="C23" s="941">
        <v>97.71</v>
      </c>
      <c r="D23" s="941">
        <v>98.2</v>
      </c>
    </row>
    <row r="24" spans="2:6">
      <c r="B24" s="1322">
        <v>37104</v>
      </c>
      <c r="C24" s="941">
        <v>99.47</v>
      </c>
      <c r="D24" s="941">
        <v>98.53</v>
      </c>
    </row>
    <row r="25" spans="2:6">
      <c r="B25" s="1322">
        <v>37135</v>
      </c>
      <c r="C25" s="941">
        <v>96.37</v>
      </c>
      <c r="D25" s="941">
        <v>96.36</v>
      </c>
    </row>
    <row r="26" spans="2:6">
      <c r="B26" s="1322">
        <v>37165</v>
      </c>
      <c r="C26" s="941">
        <v>98.17</v>
      </c>
      <c r="D26" s="941">
        <v>98.5</v>
      </c>
    </row>
    <row r="27" spans="2:6">
      <c r="B27" s="1322">
        <v>37196</v>
      </c>
      <c r="C27" s="941">
        <v>97.78</v>
      </c>
      <c r="D27" s="941">
        <v>97.81</v>
      </c>
    </row>
    <row r="28" spans="2:6">
      <c r="B28" s="1322">
        <v>37226</v>
      </c>
      <c r="C28" s="941">
        <v>96</v>
      </c>
      <c r="D28" s="941">
        <v>96.37</v>
      </c>
    </row>
    <row r="29" spans="2:6">
      <c r="B29" s="1322">
        <v>37257</v>
      </c>
      <c r="C29" s="941">
        <v>99.26</v>
      </c>
      <c r="D29" s="941">
        <v>98.64</v>
      </c>
    </row>
    <row r="30" spans="2:6">
      <c r="B30" s="1322">
        <v>37288</v>
      </c>
      <c r="C30" s="941">
        <v>99.82</v>
      </c>
      <c r="D30" s="941">
        <v>100.29</v>
      </c>
    </row>
    <row r="31" spans="2:6">
      <c r="B31" s="1322">
        <v>37316</v>
      </c>
      <c r="C31" s="941">
        <v>100.53</v>
      </c>
      <c r="D31" s="941">
        <v>99.95</v>
      </c>
    </row>
    <row r="32" spans="2:6">
      <c r="B32" s="1322">
        <v>37347</v>
      </c>
      <c r="C32" s="941">
        <v>101.75</v>
      </c>
      <c r="D32" s="941">
        <v>102.62</v>
      </c>
    </row>
    <row r="33" spans="2:4">
      <c r="B33" s="1322">
        <v>37377</v>
      </c>
      <c r="C33" s="941">
        <v>102.16</v>
      </c>
      <c r="D33" s="941">
        <v>101.87</v>
      </c>
    </row>
    <row r="34" spans="2:4">
      <c r="B34" s="1322">
        <v>37408</v>
      </c>
      <c r="C34" s="941">
        <v>102.87</v>
      </c>
      <c r="D34" s="941">
        <v>102.94</v>
      </c>
    </row>
    <row r="35" spans="2:4">
      <c r="B35" s="1322">
        <v>37438</v>
      </c>
      <c r="C35" s="941">
        <v>103.62</v>
      </c>
      <c r="D35" s="941">
        <v>104.19</v>
      </c>
    </row>
    <row r="36" spans="2:4">
      <c r="B36" s="1322">
        <v>37469</v>
      </c>
      <c r="C36" s="941">
        <v>103.76</v>
      </c>
      <c r="D36" s="941">
        <v>104.34</v>
      </c>
    </row>
    <row r="37" spans="2:4">
      <c r="B37" s="1322">
        <v>37500</v>
      </c>
      <c r="C37" s="941">
        <v>104.34</v>
      </c>
      <c r="D37" s="941">
        <v>104.63</v>
      </c>
    </row>
    <row r="38" spans="2:4">
      <c r="B38" s="1322">
        <v>37530</v>
      </c>
      <c r="C38" s="941">
        <v>104.45</v>
      </c>
      <c r="D38" s="941">
        <v>104.43</v>
      </c>
    </row>
    <row r="39" spans="2:4">
      <c r="B39" s="1322">
        <v>37561</v>
      </c>
      <c r="C39" s="941">
        <v>105.68</v>
      </c>
      <c r="D39" s="941">
        <v>106.3</v>
      </c>
    </row>
    <row r="40" spans="2:4">
      <c r="B40" s="1322">
        <v>37591</v>
      </c>
      <c r="C40" s="941">
        <v>102.63</v>
      </c>
      <c r="D40" s="941">
        <v>106.18</v>
      </c>
    </row>
    <row r="41" spans="2:4">
      <c r="B41" s="1322">
        <v>37622</v>
      </c>
      <c r="C41" s="941">
        <v>106.07</v>
      </c>
      <c r="D41" s="941">
        <v>107.85</v>
      </c>
    </row>
    <row r="42" spans="2:4">
      <c r="B42" s="1322">
        <v>37653</v>
      </c>
      <c r="C42" s="941">
        <v>105.99</v>
      </c>
      <c r="D42" s="941">
        <v>107</v>
      </c>
    </row>
    <row r="43" spans="2:4">
      <c r="B43" s="1322">
        <v>37681</v>
      </c>
      <c r="C43" s="941">
        <v>105.1</v>
      </c>
      <c r="D43" s="941">
        <v>107.15</v>
      </c>
    </row>
    <row r="44" spans="2:4">
      <c r="B44" s="1322">
        <v>37712</v>
      </c>
      <c r="C44" s="941">
        <v>105.66</v>
      </c>
      <c r="D44" s="941">
        <v>107.59</v>
      </c>
    </row>
    <row r="45" spans="2:4">
      <c r="B45" s="1322">
        <v>37742</v>
      </c>
      <c r="C45" s="941">
        <v>106.98</v>
      </c>
      <c r="D45" s="941">
        <v>108.38</v>
      </c>
    </row>
    <row r="46" spans="2:4">
      <c r="B46" s="1322">
        <v>37773</v>
      </c>
      <c r="C46" s="941">
        <v>105.37</v>
      </c>
      <c r="D46" s="941">
        <v>107.36</v>
      </c>
    </row>
    <row r="47" spans="2:4">
      <c r="B47" s="1322">
        <v>37803</v>
      </c>
      <c r="C47" s="941">
        <v>107.71</v>
      </c>
      <c r="D47" s="941">
        <v>109.41</v>
      </c>
    </row>
    <row r="48" spans="2:4">
      <c r="B48" s="1322">
        <v>37834</v>
      </c>
      <c r="C48" s="941">
        <v>107.06</v>
      </c>
      <c r="D48" s="941">
        <v>107.19</v>
      </c>
    </row>
    <row r="49" spans="2:4">
      <c r="B49" s="1322">
        <v>37865</v>
      </c>
      <c r="C49" s="941">
        <v>110.15</v>
      </c>
      <c r="D49" s="941">
        <v>111.23</v>
      </c>
    </row>
    <row r="50" spans="2:4">
      <c r="B50" s="1322">
        <v>37895</v>
      </c>
      <c r="C50" s="941">
        <v>112.48</v>
      </c>
      <c r="D50" s="941">
        <v>113.26</v>
      </c>
    </row>
    <row r="51" spans="2:4">
      <c r="B51" s="1322">
        <v>37926</v>
      </c>
      <c r="C51" s="941">
        <v>111.32</v>
      </c>
      <c r="D51" s="941">
        <v>112.88</v>
      </c>
    </row>
    <row r="52" spans="2:4">
      <c r="B52" s="1322">
        <v>37956</v>
      </c>
      <c r="C52" s="941">
        <v>115.04</v>
      </c>
      <c r="D52" s="941">
        <v>117.6</v>
      </c>
    </row>
    <row r="53" spans="2:4">
      <c r="B53" s="1322">
        <v>37987</v>
      </c>
      <c r="C53" s="941">
        <v>113.61</v>
      </c>
      <c r="D53" s="941">
        <v>115.98</v>
      </c>
    </row>
    <row r="54" spans="2:4">
      <c r="B54" s="1322">
        <v>38018</v>
      </c>
      <c r="C54" s="941">
        <v>115.37</v>
      </c>
      <c r="D54" s="941">
        <v>117.42</v>
      </c>
    </row>
    <row r="55" spans="2:4">
      <c r="B55" s="1322">
        <v>38047</v>
      </c>
      <c r="C55" s="941">
        <v>116.94</v>
      </c>
      <c r="D55" s="941">
        <v>119.33</v>
      </c>
    </row>
    <row r="56" spans="2:4">
      <c r="B56" s="1322">
        <v>38078</v>
      </c>
      <c r="C56" s="941">
        <v>119.13</v>
      </c>
      <c r="D56" s="941">
        <v>121.11</v>
      </c>
    </row>
    <row r="57" spans="2:4">
      <c r="B57" s="1322">
        <v>38108</v>
      </c>
      <c r="C57" s="941">
        <v>118.77</v>
      </c>
      <c r="D57" s="941">
        <v>119.89</v>
      </c>
    </row>
    <row r="58" spans="2:4">
      <c r="B58" s="1322">
        <v>38139</v>
      </c>
      <c r="C58" s="941">
        <v>120.42</v>
      </c>
      <c r="D58" s="941">
        <v>122.81</v>
      </c>
    </row>
    <row r="59" spans="2:4">
      <c r="B59" s="1322">
        <v>38169</v>
      </c>
      <c r="C59" s="941">
        <v>120.13</v>
      </c>
      <c r="D59" s="941">
        <v>121.98</v>
      </c>
    </row>
    <row r="60" spans="2:4">
      <c r="B60" s="1322">
        <v>38200</v>
      </c>
      <c r="C60" s="941">
        <v>118.66</v>
      </c>
      <c r="D60" s="941">
        <v>121.22</v>
      </c>
    </row>
    <row r="61" spans="2:4">
      <c r="B61" s="1322">
        <v>38231</v>
      </c>
      <c r="C61" s="941">
        <v>120.66</v>
      </c>
      <c r="D61" s="941">
        <v>122.35</v>
      </c>
    </row>
    <row r="62" spans="2:4">
      <c r="B62" s="1322">
        <v>38261</v>
      </c>
      <c r="C62" s="941">
        <v>121.36</v>
      </c>
      <c r="D62" s="941">
        <v>123.65</v>
      </c>
    </row>
    <row r="63" spans="2:4">
      <c r="B63" s="1322">
        <v>38292</v>
      </c>
      <c r="C63" s="941">
        <v>122.8</v>
      </c>
      <c r="D63" s="941">
        <v>125.76</v>
      </c>
    </row>
    <row r="64" spans="2:4">
      <c r="B64" s="1322">
        <v>38322</v>
      </c>
      <c r="C64" s="941">
        <v>124.18</v>
      </c>
      <c r="D64" s="941">
        <v>127.17</v>
      </c>
    </row>
    <row r="65" spans="2:4">
      <c r="B65" s="1322">
        <v>38353</v>
      </c>
      <c r="C65" s="941">
        <v>124.29</v>
      </c>
      <c r="D65" s="941">
        <v>126.82</v>
      </c>
    </row>
    <row r="66" spans="2:4">
      <c r="B66" s="1322">
        <v>38384</v>
      </c>
      <c r="C66" s="941">
        <v>124.27</v>
      </c>
      <c r="D66" s="941">
        <v>126.75</v>
      </c>
    </row>
    <row r="67" spans="2:4">
      <c r="B67" s="1322">
        <v>38412</v>
      </c>
      <c r="C67" s="941">
        <v>125.58</v>
      </c>
      <c r="D67" s="941">
        <v>127.66</v>
      </c>
    </row>
    <row r="68" spans="2:4">
      <c r="B68" s="1322">
        <v>38443</v>
      </c>
      <c r="C68" s="941">
        <v>128.43</v>
      </c>
      <c r="D68" s="941">
        <v>130.03</v>
      </c>
    </row>
    <row r="69" spans="2:4">
      <c r="B69" s="1322">
        <v>38473</v>
      </c>
      <c r="C69" s="941">
        <v>128.53</v>
      </c>
      <c r="D69" s="941">
        <v>130.69</v>
      </c>
    </row>
    <row r="70" spans="2:4">
      <c r="B70" s="1322">
        <v>38504</v>
      </c>
      <c r="C70" s="941">
        <v>129.32</v>
      </c>
      <c r="D70" s="941">
        <v>130.63</v>
      </c>
    </row>
    <row r="71" spans="2:4">
      <c r="B71" s="1322">
        <v>38534</v>
      </c>
      <c r="C71" s="941">
        <v>128.15</v>
      </c>
      <c r="D71" s="941">
        <v>128.71</v>
      </c>
    </row>
    <row r="72" spans="2:4">
      <c r="B72" s="1322">
        <v>38565</v>
      </c>
      <c r="C72" s="941">
        <v>130.56</v>
      </c>
      <c r="D72" s="941">
        <v>131.63</v>
      </c>
    </row>
    <row r="73" spans="2:4">
      <c r="B73" s="1322">
        <v>38596</v>
      </c>
      <c r="C73" s="941">
        <v>131.09</v>
      </c>
      <c r="D73" s="941">
        <v>132.37</v>
      </c>
    </row>
    <row r="74" spans="2:4">
      <c r="B74" s="1322">
        <v>38626</v>
      </c>
      <c r="C74" s="941">
        <v>131.61000000000001</v>
      </c>
      <c r="D74" s="941">
        <v>132.11000000000001</v>
      </c>
    </row>
    <row r="75" spans="2:4">
      <c r="B75" s="1322">
        <v>38657</v>
      </c>
      <c r="C75" s="941">
        <v>133.29</v>
      </c>
      <c r="D75" s="941">
        <v>134.77000000000001</v>
      </c>
    </row>
    <row r="76" spans="2:4">
      <c r="B76" s="1322">
        <v>38687</v>
      </c>
      <c r="C76" s="941">
        <v>137.46</v>
      </c>
      <c r="D76" s="941">
        <v>137.21</v>
      </c>
    </row>
    <row r="77" spans="2:4">
      <c r="B77" s="1322">
        <v>38718</v>
      </c>
      <c r="C77" s="941">
        <v>136.61000000000001</v>
      </c>
      <c r="D77" s="941">
        <v>137.25</v>
      </c>
    </row>
    <row r="78" spans="2:4">
      <c r="B78" s="1322">
        <v>38749</v>
      </c>
      <c r="C78" s="941">
        <v>138.36000000000001</v>
      </c>
      <c r="D78" s="941">
        <v>138.54</v>
      </c>
    </row>
    <row r="79" spans="2:4">
      <c r="B79" s="1322">
        <v>38777</v>
      </c>
      <c r="C79" s="941">
        <v>141.24</v>
      </c>
      <c r="D79" s="941">
        <v>139.91</v>
      </c>
    </row>
    <row r="80" spans="2:4">
      <c r="B80" s="1322">
        <v>38808</v>
      </c>
      <c r="C80" s="941">
        <v>138.82</v>
      </c>
      <c r="D80" s="941">
        <v>137.84</v>
      </c>
    </row>
    <row r="81" spans="2:4">
      <c r="B81" s="1322">
        <v>38838</v>
      </c>
      <c r="C81" s="941">
        <v>141.59</v>
      </c>
      <c r="D81" s="941">
        <v>141.69999999999999</v>
      </c>
    </row>
    <row r="82" spans="2:4">
      <c r="B82" s="1322">
        <v>38869</v>
      </c>
      <c r="C82" s="941">
        <v>142.31</v>
      </c>
      <c r="D82" s="941">
        <v>141.91</v>
      </c>
    </row>
    <row r="83" spans="2:4">
      <c r="B83" s="1322">
        <v>38899</v>
      </c>
      <c r="C83" s="941">
        <v>139.01</v>
      </c>
      <c r="D83" s="941">
        <v>138.36000000000001</v>
      </c>
    </row>
    <row r="84" spans="2:4">
      <c r="B84" s="1322">
        <v>38930</v>
      </c>
      <c r="C84" s="941">
        <v>142.72999999999999</v>
      </c>
      <c r="D84" s="941">
        <v>141.54</v>
      </c>
    </row>
    <row r="85" spans="2:4">
      <c r="B85" s="1322">
        <v>38961</v>
      </c>
      <c r="C85" s="941">
        <v>143.78</v>
      </c>
      <c r="D85" s="941">
        <v>142.62</v>
      </c>
    </row>
    <row r="86" spans="2:4">
      <c r="B86" s="1322">
        <v>38991</v>
      </c>
      <c r="C86" s="941">
        <v>143.63999999999999</v>
      </c>
      <c r="D86" s="941">
        <v>142.52000000000001</v>
      </c>
    </row>
    <row r="87" spans="2:4">
      <c r="B87" s="1322">
        <v>39022</v>
      </c>
      <c r="C87" s="941">
        <v>147.19</v>
      </c>
      <c r="D87" s="941">
        <v>145.01</v>
      </c>
    </row>
    <row r="88" spans="2:4">
      <c r="B88" s="1322">
        <v>39052</v>
      </c>
      <c r="C88" s="941">
        <v>148.59</v>
      </c>
      <c r="D88" s="941">
        <v>146.97999999999999</v>
      </c>
    </row>
    <row r="89" spans="2:4">
      <c r="B89" s="1323" t="s">
        <v>907</v>
      </c>
      <c r="C89" s="941">
        <v>149.27000000000001</v>
      </c>
      <c r="D89" s="941">
        <v>147.97999999999999</v>
      </c>
    </row>
    <row r="90" spans="2:4">
      <c r="B90" s="1322">
        <v>39114</v>
      </c>
      <c r="C90" s="941">
        <v>150.18</v>
      </c>
      <c r="D90" s="941">
        <v>150.16999999999999</v>
      </c>
    </row>
    <row r="91" spans="2:4">
      <c r="B91" s="1322">
        <v>39142</v>
      </c>
      <c r="C91" s="941">
        <v>148.51</v>
      </c>
      <c r="D91" s="941">
        <v>149.77000000000001</v>
      </c>
    </row>
    <row r="92" spans="2:4">
      <c r="B92" s="1323" t="s">
        <v>908</v>
      </c>
      <c r="C92" s="941">
        <v>148.99</v>
      </c>
      <c r="D92" s="941">
        <v>148.65</v>
      </c>
    </row>
    <row r="93" spans="2:4">
      <c r="B93" s="1322">
        <v>39203</v>
      </c>
      <c r="C93" s="941">
        <v>150.21</v>
      </c>
      <c r="D93" s="941">
        <v>150.03</v>
      </c>
    </row>
    <row r="94" spans="2:4">
      <c r="B94" s="1322">
        <v>39234</v>
      </c>
      <c r="C94" s="941">
        <v>151.47</v>
      </c>
      <c r="D94" s="941">
        <v>150.55000000000001</v>
      </c>
    </row>
    <row r="95" spans="2:4">
      <c r="B95" s="1323" t="s">
        <v>909</v>
      </c>
      <c r="C95" s="941">
        <v>150.91999999999999</v>
      </c>
      <c r="D95" s="941">
        <v>150.85</v>
      </c>
    </row>
    <row r="96" spans="2:4">
      <c r="B96" s="1322">
        <v>39295</v>
      </c>
      <c r="C96" s="941">
        <v>154.66999999999999</v>
      </c>
      <c r="D96" s="941">
        <v>152.84</v>
      </c>
    </row>
    <row r="97" spans="2:4">
      <c r="B97" s="1322">
        <v>39326</v>
      </c>
      <c r="C97" s="941">
        <v>152.4</v>
      </c>
      <c r="D97" s="941">
        <v>150.47</v>
      </c>
    </row>
    <row r="98" spans="2:4">
      <c r="B98" s="1323" t="s">
        <v>910</v>
      </c>
      <c r="C98" s="941">
        <v>155.80000000000001</v>
      </c>
      <c r="D98" s="941">
        <v>154.6</v>
      </c>
    </row>
    <row r="99" spans="2:4">
      <c r="B99" s="1322">
        <v>39387</v>
      </c>
      <c r="C99" s="941">
        <v>158.32</v>
      </c>
      <c r="D99" s="941">
        <v>156.09</v>
      </c>
    </row>
    <row r="100" spans="2:4">
      <c r="B100" s="1322">
        <v>39417</v>
      </c>
      <c r="C100" s="941">
        <v>156.74</v>
      </c>
      <c r="D100" s="941">
        <v>154.26</v>
      </c>
    </row>
    <row r="101" spans="2:4">
      <c r="B101" s="1323" t="s">
        <v>911</v>
      </c>
      <c r="C101" s="941">
        <v>162.44</v>
      </c>
      <c r="D101" s="941">
        <v>159.66</v>
      </c>
    </row>
    <row r="102" spans="2:4">
      <c r="B102" s="1322">
        <v>39479</v>
      </c>
      <c r="C102" s="941">
        <v>162.12</v>
      </c>
      <c r="D102" s="941">
        <v>160.29</v>
      </c>
    </row>
    <row r="103" spans="2:4">
      <c r="B103" s="1322">
        <v>39508</v>
      </c>
      <c r="C103" s="941">
        <v>158.93</v>
      </c>
      <c r="D103" s="941">
        <v>156.94</v>
      </c>
    </row>
    <row r="104" spans="2:4">
      <c r="B104" s="1323" t="s">
        <v>912</v>
      </c>
      <c r="C104" s="941">
        <v>163.34</v>
      </c>
      <c r="D104" s="941">
        <v>161.27000000000001</v>
      </c>
    </row>
    <row r="105" spans="2:4">
      <c r="B105" s="1322">
        <v>39569</v>
      </c>
      <c r="C105" s="941">
        <v>161.76</v>
      </c>
      <c r="D105" s="941">
        <v>157.84</v>
      </c>
    </row>
    <row r="106" spans="2:4">
      <c r="B106" s="1322">
        <v>39600</v>
      </c>
      <c r="C106" s="941">
        <v>158.97</v>
      </c>
      <c r="D106" s="941">
        <v>155.87</v>
      </c>
    </row>
    <row r="107" spans="2:4">
      <c r="B107" s="1323" t="s">
        <v>913</v>
      </c>
      <c r="C107" s="941">
        <v>160.76</v>
      </c>
      <c r="D107" s="941">
        <v>158.25</v>
      </c>
    </row>
    <row r="108" spans="2:4">
      <c r="B108" s="1322">
        <v>39661</v>
      </c>
      <c r="C108" s="941">
        <v>158.94</v>
      </c>
      <c r="D108" s="941">
        <v>154.83000000000001</v>
      </c>
    </row>
    <row r="109" spans="2:4">
      <c r="B109" s="1322">
        <v>39692</v>
      </c>
      <c r="C109" s="941">
        <v>155.79</v>
      </c>
      <c r="D109" s="941">
        <v>153.49</v>
      </c>
    </row>
    <row r="110" spans="2:4">
      <c r="B110" s="1323" t="s">
        <v>914</v>
      </c>
      <c r="C110" s="941">
        <v>155.77000000000001</v>
      </c>
      <c r="D110" s="941">
        <v>152.6</v>
      </c>
    </row>
    <row r="111" spans="2:4">
      <c r="B111" s="1322">
        <v>39753</v>
      </c>
      <c r="C111" s="941">
        <v>143.12</v>
      </c>
      <c r="D111" s="941">
        <v>141.69999999999999</v>
      </c>
    </row>
    <row r="112" spans="2:4">
      <c r="B112" s="1322">
        <v>39783</v>
      </c>
      <c r="C112" s="941">
        <v>135.27000000000001</v>
      </c>
      <c r="D112" s="941">
        <v>134.04</v>
      </c>
    </row>
    <row r="113" spans="2:4">
      <c r="B113" s="1323" t="s">
        <v>473</v>
      </c>
      <c r="C113" s="941">
        <v>129.96</v>
      </c>
      <c r="D113" s="941">
        <v>130.19999999999999</v>
      </c>
    </row>
    <row r="114" spans="2:4">
      <c r="B114" s="1322">
        <v>39845</v>
      </c>
      <c r="C114" s="941">
        <v>131.99</v>
      </c>
      <c r="D114" s="941">
        <v>127.9</v>
      </c>
    </row>
    <row r="115" spans="2:4">
      <c r="B115" s="1322">
        <v>39873</v>
      </c>
      <c r="C115" s="941">
        <v>132.72999999999999</v>
      </c>
      <c r="D115" s="941">
        <v>127.54</v>
      </c>
    </row>
    <row r="116" spans="2:4">
      <c r="B116" s="1323" t="s">
        <v>476</v>
      </c>
      <c r="C116" s="941">
        <v>132.97</v>
      </c>
      <c r="D116" s="941">
        <v>128.74</v>
      </c>
    </row>
    <row r="117" spans="2:4">
      <c r="B117" s="1322">
        <v>39934</v>
      </c>
      <c r="C117" s="941">
        <v>131.15</v>
      </c>
      <c r="D117" s="941">
        <v>126.64</v>
      </c>
    </row>
    <row r="118" spans="2:4">
      <c r="B118" s="1322">
        <v>39965</v>
      </c>
      <c r="C118" s="941">
        <v>133.24</v>
      </c>
      <c r="D118" s="941">
        <v>129.13999999999999</v>
      </c>
    </row>
    <row r="119" spans="2:4">
      <c r="B119" s="1323" t="s">
        <v>479</v>
      </c>
      <c r="C119" s="941">
        <v>136.34</v>
      </c>
      <c r="D119" s="941">
        <v>133.97</v>
      </c>
    </row>
    <row r="120" spans="2:4">
      <c r="B120" s="1322">
        <v>40026</v>
      </c>
      <c r="C120" s="941">
        <v>135.38999999999999</v>
      </c>
      <c r="D120" s="941">
        <v>132.13999999999999</v>
      </c>
    </row>
    <row r="121" spans="2:4">
      <c r="B121" s="1322">
        <v>40057</v>
      </c>
      <c r="C121" s="941">
        <v>139.84</v>
      </c>
      <c r="D121" s="941">
        <v>137.82</v>
      </c>
    </row>
    <row r="122" spans="2:4">
      <c r="B122" s="1323" t="s">
        <v>482</v>
      </c>
      <c r="C122" s="941">
        <v>143.24</v>
      </c>
      <c r="D122" s="941">
        <v>139.41999999999999</v>
      </c>
    </row>
    <row r="123" spans="2:4">
      <c r="B123" s="1322">
        <v>40118</v>
      </c>
      <c r="C123" s="941">
        <v>144.57</v>
      </c>
      <c r="D123" s="941">
        <v>141.84</v>
      </c>
    </row>
    <row r="124" spans="2:4">
      <c r="B124" s="1322">
        <v>40148</v>
      </c>
      <c r="C124" s="941">
        <v>150.33000000000001</v>
      </c>
      <c r="D124" s="941">
        <v>145.37</v>
      </c>
    </row>
    <row r="125" spans="2:4">
      <c r="B125" s="1323" t="s">
        <v>485</v>
      </c>
      <c r="C125" s="941">
        <v>150.63999999999999</v>
      </c>
      <c r="D125" s="941">
        <v>146.01</v>
      </c>
    </row>
    <row r="126" spans="2:4">
      <c r="B126" s="1322">
        <v>40210</v>
      </c>
      <c r="C126" s="941">
        <v>152.83000000000001</v>
      </c>
      <c r="D126" s="941">
        <v>148.13</v>
      </c>
    </row>
    <row r="127" spans="2:4">
      <c r="B127" s="1322">
        <v>40238</v>
      </c>
      <c r="C127" s="941">
        <v>157.63999999999999</v>
      </c>
      <c r="D127" s="941">
        <v>154.72</v>
      </c>
    </row>
    <row r="128" spans="2:4">
      <c r="B128" s="1323" t="s">
        <v>488</v>
      </c>
      <c r="C128" s="941">
        <v>156.63</v>
      </c>
      <c r="D128" s="941">
        <v>150.87</v>
      </c>
    </row>
    <row r="129" spans="2:4">
      <c r="B129" s="1322">
        <v>40299</v>
      </c>
      <c r="C129" s="941">
        <v>160.37</v>
      </c>
      <c r="D129" s="941">
        <v>154.4</v>
      </c>
    </row>
    <row r="130" spans="2:4">
      <c r="B130" s="1322">
        <v>40330</v>
      </c>
      <c r="C130" s="941">
        <v>161</v>
      </c>
      <c r="D130" s="941">
        <v>156.01</v>
      </c>
    </row>
    <row r="131" spans="2:4">
      <c r="B131" s="1323" t="s">
        <v>1205</v>
      </c>
      <c r="C131" s="941">
        <v>159.43</v>
      </c>
      <c r="D131" s="941">
        <v>154.22999999999999</v>
      </c>
    </row>
    <row r="132" spans="2:4">
      <c r="B132" s="1322">
        <v>40391</v>
      </c>
      <c r="C132" s="941">
        <v>160.62</v>
      </c>
      <c r="D132" s="941">
        <v>157.44999999999999</v>
      </c>
    </row>
    <row r="133" spans="2:4">
      <c r="B133" s="1322">
        <v>40422</v>
      </c>
      <c r="C133" s="941">
        <v>159.91</v>
      </c>
      <c r="D133" s="941">
        <v>156.11000000000001</v>
      </c>
    </row>
  </sheetData>
  <phoneticPr fontId="38" type="noConversion"/>
  <hyperlinks>
    <hyperlink ref="F19" location="Contents!B5" display="to contents"/>
  </hyperlinks>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9"/>
  <dimension ref="A2:Q36"/>
  <sheetViews>
    <sheetView workbookViewId="0">
      <selection activeCell="K19" sqref="K19"/>
    </sheetView>
  </sheetViews>
  <sheetFormatPr defaultRowHeight="12.75"/>
  <cols>
    <col min="1" max="1" width="9.140625" style="50"/>
    <col min="2" max="2" width="29.42578125" style="50" customWidth="1"/>
    <col min="3" max="16384" width="9.140625" style="50"/>
  </cols>
  <sheetData>
    <row r="2" spans="1:17">
      <c r="A2" s="1173" t="s">
        <v>326</v>
      </c>
      <c r="B2" s="226" t="s">
        <v>1565</v>
      </c>
    </row>
    <row r="3" spans="1:17">
      <c r="B3" s="227"/>
      <c r="C3" s="910" t="s">
        <v>653</v>
      </c>
      <c r="D3" s="910" t="s">
        <v>654</v>
      </c>
      <c r="E3" s="910" t="s">
        <v>655</v>
      </c>
      <c r="F3" s="910" t="s">
        <v>656</v>
      </c>
      <c r="G3" s="910" t="s">
        <v>1490</v>
      </c>
      <c r="H3" s="910" t="s">
        <v>1491</v>
      </c>
      <c r="I3" s="910" t="s">
        <v>1492</v>
      </c>
      <c r="J3" s="910" t="s">
        <v>1493</v>
      </c>
      <c r="K3" s="910" t="s">
        <v>1494</v>
      </c>
      <c r="L3" s="910" t="s">
        <v>1495</v>
      </c>
      <c r="M3" s="910" t="s">
        <v>1496</v>
      </c>
      <c r="N3" s="910" t="s">
        <v>1356</v>
      </c>
      <c r="O3" s="910" t="s">
        <v>845</v>
      </c>
      <c r="P3" s="910" t="s">
        <v>846</v>
      </c>
      <c r="Q3" s="910" t="s">
        <v>787</v>
      </c>
    </row>
    <row r="4" spans="1:17">
      <c r="B4" s="227" t="s">
        <v>124</v>
      </c>
      <c r="C4" s="912">
        <v>590.14342148309993</v>
      </c>
      <c r="D4" s="912">
        <v>724.25843816309998</v>
      </c>
      <c r="E4" s="912">
        <v>728.45570135380001</v>
      </c>
      <c r="F4" s="912">
        <v>845.0163693999998</v>
      </c>
      <c r="G4" s="912">
        <v>745.45535749999999</v>
      </c>
      <c r="H4" s="912">
        <v>853.57847730000003</v>
      </c>
      <c r="I4" s="912">
        <v>924.7912871000002</v>
      </c>
      <c r="J4" s="912">
        <v>1510.5853536999998</v>
      </c>
      <c r="K4" s="912">
        <v>796.31819419999988</v>
      </c>
      <c r="L4" s="912">
        <v>904.66672412159994</v>
      </c>
      <c r="M4" s="912">
        <v>874.61884232629995</v>
      </c>
      <c r="N4" s="912">
        <v>929.74093312139973</v>
      </c>
      <c r="O4" s="912">
        <v>980.23498725190007</v>
      </c>
      <c r="P4" s="912">
        <v>1054.4789625433002</v>
      </c>
      <c r="Q4" s="912">
        <v>1076.7454971916002</v>
      </c>
    </row>
    <row r="5" spans="1:17">
      <c r="B5" s="227" t="s">
        <v>125</v>
      </c>
      <c r="C5" s="912">
        <v>553.14278418309993</v>
      </c>
      <c r="D5" s="912">
        <v>606.25089736309997</v>
      </c>
      <c r="E5" s="912">
        <v>654.4417496538</v>
      </c>
      <c r="F5" s="912">
        <v>815.9931628999999</v>
      </c>
      <c r="G5" s="912">
        <v>602.45535749999999</v>
      </c>
      <c r="H5" s="912">
        <v>655.17847730000005</v>
      </c>
      <c r="I5" s="912">
        <v>802.69933110000022</v>
      </c>
      <c r="J5" s="912">
        <v>901.65597669999988</v>
      </c>
      <c r="K5" s="912">
        <v>546.31819419999988</v>
      </c>
      <c r="L5" s="912">
        <v>554.26672412159996</v>
      </c>
      <c r="M5" s="912">
        <v>560.51884232629993</v>
      </c>
      <c r="N5" s="912">
        <v>739.64093312139971</v>
      </c>
      <c r="O5" s="912">
        <v>620.23498725190007</v>
      </c>
      <c r="P5" s="912">
        <v>699.4789625433001</v>
      </c>
      <c r="Q5" s="912">
        <v>631.74549719160029</v>
      </c>
    </row>
    <row r="6" spans="1:17">
      <c r="B6" s="227" t="s">
        <v>447</v>
      </c>
      <c r="C6" s="912">
        <v>-84.695598152400052</v>
      </c>
      <c r="D6" s="912">
        <v>6.9252328787000659</v>
      </c>
      <c r="E6" s="912">
        <v>-40.091876926299875</v>
      </c>
      <c r="F6" s="912">
        <v>-97.433039600000271</v>
      </c>
      <c r="G6" s="912">
        <v>23.150369300000019</v>
      </c>
      <c r="H6" s="912">
        <v>-135.3676737000001</v>
      </c>
      <c r="I6" s="912">
        <v>-119.84531259999996</v>
      </c>
      <c r="J6" s="912">
        <v>-101.17618599999987</v>
      </c>
      <c r="K6" s="912">
        <v>87.287407799999883</v>
      </c>
      <c r="L6" s="912">
        <v>-182.44804710570006</v>
      </c>
      <c r="M6" s="912">
        <v>-144.99572528915004</v>
      </c>
      <c r="N6" s="912">
        <v>-252.5361938090403</v>
      </c>
      <c r="O6" s="912">
        <v>-22.690806504200037</v>
      </c>
      <c r="P6" s="912">
        <v>-181.83870411939969</v>
      </c>
      <c r="Q6" s="912">
        <v>-217.86542159369975</v>
      </c>
    </row>
    <row r="7" spans="1:17">
      <c r="B7" s="227" t="s">
        <v>448</v>
      </c>
      <c r="C7" s="912">
        <v>-121.69623545240006</v>
      </c>
      <c r="D7" s="912">
        <v>-111.08230792129994</v>
      </c>
      <c r="E7" s="912">
        <v>-114.10582862629988</v>
      </c>
      <c r="F7" s="912">
        <v>-126.45624610000027</v>
      </c>
      <c r="G7" s="912">
        <v>-119.84963069999998</v>
      </c>
      <c r="H7" s="912">
        <v>-333.7676737000001</v>
      </c>
      <c r="I7" s="912">
        <v>-241.93726859999995</v>
      </c>
      <c r="J7" s="912">
        <v>-710.10556299999985</v>
      </c>
      <c r="K7" s="912">
        <v>-162.71259220000013</v>
      </c>
      <c r="L7" s="912">
        <v>-532.84804710570006</v>
      </c>
      <c r="M7" s="912">
        <v>-459.09572528915004</v>
      </c>
      <c r="N7" s="912">
        <v>-442.63619380904032</v>
      </c>
      <c r="O7" s="912">
        <v>-382.69080650420005</v>
      </c>
      <c r="P7" s="912">
        <v>-536.83870411939961</v>
      </c>
      <c r="Q7" s="912">
        <v>-662.86542159369969</v>
      </c>
    </row>
    <row r="8" spans="1:17">
      <c r="B8" s="1177" t="s">
        <v>714</v>
      </c>
    </row>
    <row r="9" spans="1:17">
      <c r="B9" s="1177" t="s">
        <v>715</v>
      </c>
    </row>
    <row r="10" spans="1:17">
      <c r="B10" s="1177" t="s">
        <v>439</v>
      </c>
    </row>
    <row r="12" spans="1:17">
      <c r="B12" s="226" t="s">
        <v>1565</v>
      </c>
    </row>
    <row r="32" spans="2:2">
      <c r="B32" s="1177" t="s">
        <v>714</v>
      </c>
    </row>
    <row r="33" spans="2:2">
      <c r="B33" s="1177" t="s">
        <v>715</v>
      </c>
    </row>
    <row r="34" spans="2:2">
      <c r="B34" s="1177" t="s">
        <v>439</v>
      </c>
    </row>
    <row r="36" spans="2:2">
      <c r="B36" s="930" t="s">
        <v>1270</v>
      </c>
    </row>
  </sheetData>
  <phoneticPr fontId="38" type="noConversion"/>
  <hyperlinks>
    <hyperlink ref="B36" location="Contents!B32" display="to contents"/>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1"/>
  <dimension ref="A2:Q29"/>
  <sheetViews>
    <sheetView workbookViewId="0">
      <selection activeCell="L34" sqref="L34"/>
    </sheetView>
  </sheetViews>
  <sheetFormatPr defaultRowHeight="12.75"/>
  <cols>
    <col min="1" max="1" width="4.85546875" style="50" bestFit="1" customWidth="1"/>
    <col min="2" max="2" width="27.42578125" style="50" customWidth="1"/>
    <col min="3" max="16384" width="9.140625" style="50"/>
  </cols>
  <sheetData>
    <row r="2" spans="1:17">
      <c r="A2" s="1173" t="s">
        <v>326</v>
      </c>
      <c r="B2" s="226" t="s">
        <v>716</v>
      </c>
    </row>
    <row r="3" spans="1:17">
      <c r="B3" s="227"/>
      <c r="C3" s="1178" t="s">
        <v>728</v>
      </c>
      <c r="D3" s="1178" t="s">
        <v>729</v>
      </c>
      <c r="E3" s="1178" t="s">
        <v>11</v>
      </c>
      <c r="F3" s="1178" t="s">
        <v>12</v>
      </c>
      <c r="G3" s="1178" t="s">
        <v>13</v>
      </c>
      <c r="H3" s="1178" t="s">
        <v>14</v>
      </c>
      <c r="I3" s="1178" t="s">
        <v>15</v>
      </c>
      <c r="J3" s="1178" t="s">
        <v>16</v>
      </c>
      <c r="K3" s="1178" t="s">
        <v>17</v>
      </c>
      <c r="L3" s="1178" t="s">
        <v>18</v>
      </c>
      <c r="M3" s="1178" t="s">
        <v>19</v>
      </c>
      <c r="N3" s="1178" t="s">
        <v>20</v>
      </c>
      <c r="O3" s="1178" t="s">
        <v>21</v>
      </c>
      <c r="P3" s="1178" t="s">
        <v>22</v>
      </c>
      <c r="Q3" s="1178" t="s">
        <v>679</v>
      </c>
    </row>
    <row r="4" spans="1:17">
      <c r="B4" s="227" t="s">
        <v>126</v>
      </c>
      <c r="C4" s="576">
        <v>398.59927800000003</v>
      </c>
      <c r="D4" s="576">
        <v>438.61008800000002</v>
      </c>
      <c r="E4" s="576">
        <v>478.57238799999999</v>
      </c>
      <c r="F4" s="576">
        <v>511.69307400000002</v>
      </c>
      <c r="G4" s="576">
        <v>560.18900099999996</v>
      </c>
      <c r="H4" s="576">
        <v>622.65272985000001</v>
      </c>
      <c r="I4" s="576">
        <v>731.51496799999995</v>
      </c>
      <c r="J4" s="576">
        <v>820.20685041943727</v>
      </c>
      <c r="K4" s="576">
        <v>853.99146190660883</v>
      </c>
      <c r="L4" s="576">
        <v>960.55112193885759</v>
      </c>
      <c r="M4" s="576">
        <v>1120.0870635000001</v>
      </c>
      <c r="N4" s="576">
        <v>1288.9732771400002</v>
      </c>
      <c r="O4" s="576">
        <v>1373.4145131590346</v>
      </c>
      <c r="P4" s="576">
        <v>1499.1782448757051</v>
      </c>
      <c r="Q4" s="576">
        <v>1634.9852380627526</v>
      </c>
    </row>
    <row r="5" spans="1:17">
      <c r="B5" s="227" t="s">
        <v>717</v>
      </c>
      <c r="C5" s="576">
        <v>210.67584299999999</v>
      </c>
      <c r="D5" s="576">
        <v>165.58198400000001</v>
      </c>
      <c r="E5" s="576">
        <v>168.14460399999999</v>
      </c>
      <c r="F5" s="576">
        <v>172.17299199999999</v>
      </c>
      <c r="G5" s="576">
        <v>181.677942</v>
      </c>
      <c r="H5" s="576">
        <v>177.44917897349998</v>
      </c>
      <c r="I5" s="576">
        <v>180.02922599999999</v>
      </c>
      <c r="J5" s="576">
        <v>195.4233245497</v>
      </c>
      <c r="K5" s="576">
        <v>238.06006643840001</v>
      </c>
      <c r="L5" s="576">
        <v>238.31920873136997</v>
      </c>
      <c r="M5" s="576">
        <v>247.45847519</v>
      </c>
      <c r="N5" s="576">
        <v>329.07418308188005</v>
      </c>
      <c r="O5" s="576">
        <v>333.08809344990004</v>
      </c>
      <c r="P5" s="576">
        <v>344.82466784250772</v>
      </c>
      <c r="Q5" s="576">
        <v>508.92664815075568</v>
      </c>
    </row>
    <row r="6" spans="1:17">
      <c r="B6" s="230" t="s">
        <v>718</v>
      </c>
    </row>
    <row r="9" spans="1:17">
      <c r="B9" s="226" t="s">
        <v>716</v>
      </c>
    </row>
    <row r="27" spans="2:2">
      <c r="B27" s="230" t="s">
        <v>718</v>
      </c>
    </row>
    <row r="29" spans="2:2">
      <c r="B29" s="930" t="s">
        <v>1270</v>
      </c>
    </row>
  </sheetData>
  <phoneticPr fontId="38" type="noConversion"/>
  <hyperlinks>
    <hyperlink ref="B29" location="Contents!B34" display="to contents"/>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0"/>
  <dimension ref="A2:Q39"/>
  <sheetViews>
    <sheetView workbookViewId="0">
      <selection activeCell="B38" sqref="B38"/>
    </sheetView>
  </sheetViews>
  <sheetFormatPr defaultRowHeight="12.75"/>
  <cols>
    <col min="1" max="1" width="9.140625" style="50"/>
    <col min="2" max="2" width="27.140625" style="50" customWidth="1"/>
    <col min="3" max="16384" width="9.140625" style="50"/>
  </cols>
  <sheetData>
    <row r="2" spans="1:17">
      <c r="A2" s="1173" t="s">
        <v>326</v>
      </c>
      <c r="B2" s="226" t="s">
        <v>727</v>
      </c>
    </row>
    <row r="3" spans="1:17" s="19" customFormat="1">
      <c r="B3" s="247"/>
      <c r="C3" s="1178" t="s">
        <v>728</v>
      </c>
      <c r="D3" s="1178" t="s">
        <v>729</v>
      </c>
      <c r="E3" s="1178" t="s">
        <v>11</v>
      </c>
      <c r="F3" s="1178" t="s">
        <v>12</v>
      </c>
      <c r="G3" s="1178" t="s">
        <v>13</v>
      </c>
      <c r="H3" s="1178" t="s">
        <v>14</v>
      </c>
      <c r="I3" s="1178" t="s">
        <v>15</v>
      </c>
      <c r="J3" s="1178" t="s">
        <v>16</v>
      </c>
      <c r="K3" s="1178" t="s">
        <v>17</v>
      </c>
      <c r="L3" s="1178" t="s">
        <v>18</v>
      </c>
      <c r="M3" s="1178" t="s">
        <v>19</v>
      </c>
      <c r="N3" s="1178" t="s">
        <v>20</v>
      </c>
      <c r="O3" s="1178" t="s">
        <v>21</v>
      </c>
      <c r="P3" s="1178" t="s">
        <v>22</v>
      </c>
      <c r="Q3" s="1178" t="s">
        <v>59</v>
      </c>
    </row>
    <row r="4" spans="1:17">
      <c r="B4" s="227" t="s">
        <v>721</v>
      </c>
      <c r="C4" s="912">
        <v>-3.33942247038711</v>
      </c>
      <c r="D4" s="912">
        <v>0.22637453028292714</v>
      </c>
      <c r="E4" s="912">
        <v>-1.1790152441769144</v>
      </c>
      <c r="F4" s="912">
        <v>-2.5281594286532818</v>
      </c>
      <c r="G4" s="912">
        <v>0.72181494182357975</v>
      </c>
      <c r="H4" s="912">
        <v>-3.3940735178435282</v>
      </c>
      <c r="I4" s="912">
        <v>-2.6008197253709056</v>
      </c>
      <c r="J4" s="912">
        <v>-2.3809868468227133</v>
      </c>
      <c r="K4" s="912">
        <v>2.8569515928542697</v>
      </c>
      <c r="L4" s="912">
        <v>-4.992398232469621</v>
      </c>
      <c r="M4" s="912">
        <v>-3.2141856188207965</v>
      </c>
      <c r="N4" s="912">
        <v>-4.3640437708581601</v>
      </c>
      <c r="O4" s="912">
        <v>-0.51890081057475501</v>
      </c>
      <c r="P4" s="912">
        <v>-3.819584836472012</v>
      </c>
      <c r="Q4" s="912">
        <v>-4.2576573651701564</v>
      </c>
    </row>
    <row r="5" spans="1:17">
      <c r="B5" s="227" t="s">
        <v>722</v>
      </c>
      <c r="C5" s="912">
        <v>-4.7983030062554564</v>
      </c>
      <c r="D5" s="912">
        <v>-3.6310988697246436</v>
      </c>
      <c r="E5" s="912">
        <v>-3.3556052176642823</v>
      </c>
      <c r="F5" s="912">
        <v>-3.2812437362347726</v>
      </c>
      <c r="G5" s="912">
        <v>-3.7368412179626844</v>
      </c>
      <c r="H5" s="912">
        <v>-8.36855647625279</v>
      </c>
      <c r="I5" s="912">
        <v>-5.2503949201367357</v>
      </c>
      <c r="J5" s="912">
        <v>-16.710967987651159</v>
      </c>
      <c r="K5" s="912">
        <v>-5.3256478933177602</v>
      </c>
      <c r="L5" s="912">
        <v>-14.580532325480156</v>
      </c>
      <c r="M5" s="912">
        <v>-10.176981941666311</v>
      </c>
      <c r="N5" s="912">
        <v>-7.6491361305991017</v>
      </c>
      <c r="O5" s="912">
        <v>-8.7514989675567278</v>
      </c>
      <c r="P5" s="912">
        <v>-11.27648254982798</v>
      </c>
      <c r="Q5" s="912">
        <v>-12.954115543990719</v>
      </c>
    </row>
    <row r="6" spans="1:17">
      <c r="B6" s="227" t="s">
        <v>723</v>
      </c>
      <c r="C6" s="912">
        <v>13.569138989790867</v>
      </c>
      <c r="D6" s="912">
        <v>12.950770631118722</v>
      </c>
      <c r="E6" s="912">
        <v>8.6898563609753037</v>
      </c>
      <c r="F6" s="912">
        <v>7.1440308381597397</v>
      </c>
      <c r="G6" s="912">
        <v>7.5576652156804132</v>
      </c>
      <c r="H6" s="912">
        <v>7.7876033892670087</v>
      </c>
      <c r="I6" s="912">
        <v>8.8510551136829818</v>
      </c>
      <c r="J6" s="912">
        <v>8.2875698342089557</v>
      </c>
      <c r="K6" s="912">
        <v>8.0871643350978601</v>
      </c>
      <c r="L6" s="912">
        <v>8.6488695101668576</v>
      </c>
      <c r="M6" s="912">
        <v>10.020872222145158</v>
      </c>
      <c r="N6" s="912">
        <v>12.311133418760868</v>
      </c>
      <c r="O6" s="912">
        <v>14.582851701177335</v>
      </c>
      <c r="P6" s="912">
        <v>14.598808563061727</v>
      </c>
      <c r="Q6" s="912">
        <v>15.775132923840452</v>
      </c>
    </row>
    <row r="7" spans="1:17">
      <c r="B7" s="227" t="s">
        <v>724</v>
      </c>
      <c r="C7" s="912">
        <v>21.142441680396992</v>
      </c>
      <c r="D7" s="912">
        <v>19.781321862534913</v>
      </c>
      <c r="E7" s="912">
        <v>20.498933364171769</v>
      </c>
      <c r="F7" s="912">
        <v>20.842983145877668</v>
      </c>
      <c r="G7" s="912">
        <v>20.691010078763441</v>
      </c>
      <c r="H7" s="912">
        <v>20.821547920744806</v>
      </c>
      <c r="I7" s="912">
        <v>20.606568879874764</v>
      </c>
      <c r="J7" s="912">
        <v>21.142967702098694</v>
      </c>
      <c r="K7" s="912">
        <v>21.508208765739152</v>
      </c>
      <c r="L7" s="912">
        <v>22.827119822495536</v>
      </c>
      <c r="M7" s="912">
        <v>23.235082664985278</v>
      </c>
      <c r="N7" s="912">
        <v>22.030326617089361</v>
      </c>
      <c r="O7" s="912">
        <v>21.454811576543168</v>
      </c>
      <c r="P7" s="912">
        <v>20.890942876453629</v>
      </c>
      <c r="Q7" s="912">
        <v>21.240022240563714</v>
      </c>
    </row>
    <row r="8" spans="1:17">
      <c r="B8" s="227" t="s">
        <v>725</v>
      </c>
      <c r="C8" s="912">
        <v>22.143707871105306</v>
      </c>
      <c r="D8" s="912">
        <v>21.049359684377425</v>
      </c>
      <c r="E8" s="912">
        <v>21.880176951990745</v>
      </c>
      <c r="F8" s="912">
        <v>22.4740873698053</v>
      </c>
      <c r="G8" s="912">
        <v>22.507433573876728</v>
      </c>
      <c r="H8" s="912">
        <v>21.955111196454034</v>
      </c>
      <c r="I8" s="912">
        <v>21.515842368991272</v>
      </c>
      <c r="J8" s="912">
        <v>25.131942828192894</v>
      </c>
      <c r="K8" s="912">
        <v>25.692026207182515</v>
      </c>
      <c r="L8" s="912">
        <v>26.571173568320351</v>
      </c>
      <c r="M8" s="912">
        <v>26.413227561039172</v>
      </c>
      <c r="N8" s="912">
        <v>20.610403624730093</v>
      </c>
      <c r="O8" s="912">
        <v>20.13212826932126</v>
      </c>
      <c r="P8" s="912">
        <v>19.757042475826687</v>
      </c>
      <c r="Q8" s="912">
        <v>20.168361485816408</v>
      </c>
    </row>
    <row r="9" spans="1:17">
      <c r="B9" s="1378" t="s">
        <v>726</v>
      </c>
      <c r="C9" s="1379"/>
      <c r="D9" s="1379"/>
      <c r="E9" s="1379"/>
    </row>
    <row r="10" spans="1:17">
      <c r="B10" s="230" t="s">
        <v>440</v>
      </c>
    </row>
    <row r="13" spans="1:17">
      <c r="B13" s="226" t="s">
        <v>727</v>
      </c>
    </row>
    <row r="36" spans="2:5" ht="12.75" customHeight="1">
      <c r="B36" s="1378" t="s">
        <v>764</v>
      </c>
      <c r="C36" s="1379"/>
      <c r="D36" s="1379"/>
      <c r="E36" s="1379"/>
    </row>
    <row r="37" spans="2:5">
      <c r="B37" s="230" t="s">
        <v>440</v>
      </c>
    </row>
    <row r="39" spans="2:5">
      <c r="B39" s="930" t="s">
        <v>1270</v>
      </c>
    </row>
  </sheetData>
  <mergeCells count="2">
    <mergeCell ref="B9:E9"/>
    <mergeCell ref="B36:E36"/>
  </mergeCells>
  <phoneticPr fontId="38" type="noConversion"/>
  <hyperlinks>
    <hyperlink ref="B39" location="Contents!B34" display="to contents"/>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2:F30"/>
  <sheetViews>
    <sheetView topLeftCell="A2" workbookViewId="0">
      <selection activeCell="L34" sqref="L34"/>
    </sheetView>
  </sheetViews>
  <sheetFormatPr defaultRowHeight="12.75"/>
  <cols>
    <col min="1" max="1" width="9.140625" style="50"/>
    <col min="2" max="2" width="19" style="50" customWidth="1"/>
    <col min="3" max="16384" width="9.140625" style="50"/>
  </cols>
  <sheetData>
    <row r="2" spans="1:6">
      <c r="A2" s="1173" t="s">
        <v>326</v>
      </c>
      <c r="B2" s="226" t="s">
        <v>127</v>
      </c>
    </row>
    <row r="3" spans="1:6">
      <c r="B3" s="227"/>
      <c r="C3" s="227">
        <v>2007</v>
      </c>
      <c r="D3" s="227">
        <v>2008</v>
      </c>
      <c r="E3" s="227">
        <v>2009</v>
      </c>
      <c r="F3" s="227" t="s">
        <v>761</v>
      </c>
    </row>
    <row r="4" spans="1:6">
      <c r="B4" s="227" t="s">
        <v>765</v>
      </c>
      <c r="C4" s="732">
        <v>1200.470067</v>
      </c>
      <c r="D4" s="732">
        <v>1604.4622450000002</v>
      </c>
      <c r="E4" s="732">
        <v>2339.4995320000003</v>
      </c>
      <c r="F4" s="912">
        <v>1446.4569459999998</v>
      </c>
    </row>
    <row r="5" spans="1:6">
      <c r="B5" s="227" t="s">
        <v>719</v>
      </c>
      <c r="C5" s="732">
        <v>259.31739600000003</v>
      </c>
      <c r="D5" s="732">
        <v>1075.0953729999999</v>
      </c>
      <c r="E5" s="732">
        <v>1107.49803</v>
      </c>
      <c r="F5" s="912">
        <v>928.10805600000003</v>
      </c>
    </row>
    <row r="6" spans="1:6">
      <c r="B6" s="1378" t="s">
        <v>720</v>
      </c>
      <c r="C6" s="1380"/>
      <c r="D6" s="1380"/>
      <c r="E6" s="1380"/>
      <c r="F6" s="1380"/>
    </row>
    <row r="7" spans="1:6">
      <c r="B7" s="230" t="s">
        <v>718</v>
      </c>
    </row>
    <row r="10" spans="1:6">
      <c r="B10" s="226" t="s">
        <v>127</v>
      </c>
    </row>
    <row r="27" spans="2:6" ht="12.75" customHeight="1">
      <c r="B27" s="1378" t="s">
        <v>720</v>
      </c>
      <c r="C27" s="1380"/>
      <c r="D27" s="1380"/>
      <c r="E27" s="1380"/>
      <c r="F27" s="1380"/>
    </row>
    <row r="28" spans="2:6">
      <c r="B28" s="230" t="s">
        <v>718</v>
      </c>
    </row>
    <row r="30" spans="2:6">
      <c r="B30" s="930" t="s">
        <v>1270</v>
      </c>
    </row>
  </sheetData>
  <mergeCells count="2">
    <mergeCell ref="B6:F6"/>
    <mergeCell ref="B27:F27"/>
  </mergeCells>
  <phoneticPr fontId="38" type="noConversion"/>
  <hyperlinks>
    <hyperlink ref="B30" location="Contents!B35" display="to contents"/>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2:S141"/>
  <sheetViews>
    <sheetView workbookViewId="0">
      <selection activeCell="I29" sqref="I29"/>
    </sheetView>
  </sheetViews>
  <sheetFormatPr defaultRowHeight="12.75"/>
  <cols>
    <col min="1" max="1" width="9.140625" style="1"/>
    <col min="2" max="2" width="23.85546875" style="1" customWidth="1"/>
    <col min="3" max="16" width="9.140625" style="1"/>
    <col min="17" max="17" width="10.85546875" style="1" bestFit="1" customWidth="1"/>
    <col min="18" max="18" width="11.140625" style="1" customWidth="1"/>
    <col min="19" max="16384" width="9.140625" style="1"/>
  </cols>
  <sheetData>
    <row r="2" spans="1:19">
      <c r="A2" s="1" t="s">
        <v>326</v>
      </c>
      <c r="B2" s="226" t="s">
        <v>360</v>
      </c>
    </row>
    <row r="3" spans="1:19" ht="13.5" thickBot="1"/>
    <row r="4" spans="1:19">
      <c r="B4" s="3" t="s">
        <v>344</v>
      </c>
      <c r="C4" s="4">
        <v>1995</v>
      </c>
      <c r="D4" s="4">
        <v>1996</v>
      </c>
      <c r="E4" s="4">
        <v>1997</v>
      </c>
      <c r="F4" s="4">
        <v>1998</v>
      </c>
      <c r="G4" s="4">
        <v>1999</v>
      </c>
      <c r="H4" s="4">
        <v>2000</v>
      </c>
      <c r="I4" s="4">
        <v>2001</v>
      </c>
      <c r="J4" s="4">
        <v>2002</v>
      </c>
      <c r="K4" s="4">
        <v>2003</v>
      </c>
      <c r="L4" s="4">
        <v>2004</v>
      </c>
      <c r="M4" s="4">
        <v>2005</v>
      </c>
      <c r="N4" s="4">
        <v>2006</v>
      </c>
      <c r="O4" s="4">
        <v>2007</v>
      </c>
      <c r="P4" s="4">
        <v>2008</v>
      </c>
      <c r="Q4" s="4">
        <v>2009</v>
      </c>
      <c r="R4" s="5" t="s">
        <v>303</v>
      </c>
    </row>
    <row r="5" spans="1:19">
      <c r="B5" s="6" t="s">
        <v>469</v>
      </c>
      <c r="C5" s="7">
        <v>11.4</v>
      </c>
      <c r="D5" s="7">
        <v>9.5</v>
      </c>
      <c r="E5" s="7">
        <v>10.3</v>
      </c>
      <c r="F5" s="7">
        <v>8.6</v>
      </c>
      <c r="G5" s="7">
        <v>13.5</v>
      </c>
      <c r="H5" s="7">
        <v>15.3</v>
      </c>
      <c r="I5" s="7">
        <v>17.7</v>
      </c>
      <c r="J5" s="7">
        <v>20.3</v>
      </c>
      <c r="K5" s="7">
        <v>21.1</v>
      </c>
      <c r="L5" s="7">
        <v>28.1</v>
      </c>
      <c r="M5" s="7">
        <v>27.2</v>
      </c>
      <c r="N5" s="7">
        <v>36.6</v>
      </c>
      <c r="O5" s="7">
        <v>36.799999999999997</v>
      </c>
      <c r="P5" s="8">
        <v>39.040910160384001</v>
      </c>
      <c r="Q5" s="8">
        <v>44.036764696368103</v>
      </c>
      <c r="R5" s="8">
        <v>41.949958317744901</v>
      </c>
    </row>
    <row r="6" spans="1:19">
      <c r="B6" s="6" t="s">
        <v>361</v>
      </c>
      <c r="C6" s="7">
        <v>6.1</v>
      </c>
      <c r="D6" s="7">
        <v>4.3</v>
      </c>
      <c r="E6" s="7">
        <v>4.3</v>
      </c>
      <c r="F6" s="7">
        <v>5.4</v>
      </c>
      <c r="G6" s="7">
        <v>7.4</v>
      </c>
      <c r="H6" s="7">
        <v>10.6</v>
      </c>
      <c r="I6" s="7">
        <v>15.1</v>
      </c>
      <c r="J6" s="7">
        <v>17.8</v>
      </c>
      <c r="K6" s="7">
        <v>21.2</v>
      </c>
      <c r="L6" s="7">
        <v>25.2</v>
      </c>
      <c r="M6" s="7">
        <v>34.1</v>
      </c>
      <c r="N6" s="7">
        <v>46.7</v>
      </c>
      <c r="O6" s="7">
        <v>57.8</v>
      </c>
      <c r="P6" s="8">
        <v>46.473085379489198</v>
      </c>
      <c r="Q6" s="8">
        <v>44.958575843242798</v>
      </c>
      <c r="R6" s="8">
        <v>37.372382734713398</v>
      </c>
      <c r="S6" s="9"/>
    </row>
    <row r="7" spans="1:19" ht="13.5" thickBot="1">
      <c r="B7" s="10" t="s">
        <v>470</v>
      </c>
      <c r="C7" s="11">
        <v>2.1</v>
      </c>
      <c r="D7" s="11">
        <v>5.2</v>
      </c>
      <c r="E7" s="11">
        <v>4.8</v>
      </c>
      <c r="F7" s="11">
        <v>4.5999999999999996</v>
      </c>
      <c r="G7" s="11">
        <v>8.5</v>
      </c>
      <c r="H7" s="11">
        <v>11.2</v>
      </c>
      <c r="I7" s="11">
        <v>13.7</v>
      </c>
      <c r="J7" s="11">
        <v>16</v>
      </c>
      <c r="K7" s="11">
        <v>15.9</v>
      </c>
      <c r="L7" s="11">
        <v>21.6</v>
      </c>
      <c r="M7" s="11">
        <v>21.8</v>
      </c>
      <c r="N7" s="11">
        <v>30.3</v>
      </c>
      <c r="O7" s="11">
        <v>31</v>
      </c>
      <c r="P7" s="12">
        <v>33.697068076205802</v>
      </c>
      <c r="Q7" s="12">
        <v>38.073822439662798</v>
      </c>
      <c r="R7" s="8">
        <v>36.531318998108702</v>
      </c>
    </row>
    <row r="8" spans="1:19">
      <c r="C8" s="13"/>
      <c r="D8" s="13"/>
    </row>
    <row r="9" spans="1:19">
      <c r="R9" s="9"/>
    </row>
    <row r="10" spans="1:19">
      <c r="B10" s="226" t="s">
        <v>360</v>
      </c>
    </row>
    <row r="27" spans="2:2">
      <c r="B27" s="14" t="s">
        <v>471</v>
      </c>
    </row>
    <row r="29" spans="2:2">
      <c r="B29" s="14" t="s">
        <v>1085</v>
      </c>
    </row>
    <row r="30" spans="2:2">
      <c r="B30" s="930" t="s">
        <v>1270</v>
      </c>
    </row>
    <row r="124" spans="2:6">
      <c r="B124" s="1" t="s">
        <v>285</v>
      </c>
      <c r="C124" s="1" t="s">
        <v>1010</v>
      </c>
      <c r="D124" s="232"/>
    </row>
    <row r="125" spans="2:6">
      <c r="B125" s="1" t="s">
        <v>286</v>
      </c>
      <c r="C125" s="1" t="s">
        <v>1010</v>
      </c>
      <c r="D125" s="232"/>
      <c r="E125" s="232"/>
    </row>
    <row r="126" spans="2:6">
      <c r="B126" s="1" t="s">
        <v>287</v>
      </c>
      <c r="C126" s="1" t="s">
        <v>186</v>
      </c>
    </row>
    <row r="127" spans="2:6">
      <c r="B127" s="1" t="s">
        <v>288</v>
      </c>
      <c r="C127" s="1" t="s">
        <v>1154</v>
      </c>
    </row>
    <row r="128" spans="2:6">
      <c r="B128" s="1" t="s">
        <v>289</v>
      </c>
      <c r="C128" s="1" t="s">
        <v>1157</v>
      </c>
      <c r="D128" s="232"/>
      <c r="E128" s="232"/>
      <c r="F128" s="318"/>
    </row>
    <row r="129" spans="2:9">
      <c r="B129" s="1" t="s">
        <v>290</v>
      </c>
      <c r="C129" s="1" t="s">
        <v>1158</v>
      </c>
      <c r="D129" s="318"/>
      <c r="E129" s="318"/>
      <c r="F129" s="318"/>
      <c r="G129" s="318"/>
      <c r="H129" s="318"/>
      <c r="I129" s="318"/>
    </row>
    <row r="130" spans="2:9">
      <c r="B130" s="1" t="s">
        <v>291</v>
      </c>
      <c r="C130" s="1" t="s">
        <v>284</v>
      </c>
      <c r="D130" s="232"/>
      <c r="E130" s="318"/>
      <c r="F130" s="318"/>
    </row>
    <row r="133" spans="2:9">
      <c r="B133" s="1" t="s">
        <v>165</v>
      </c>
      <c r="C133" s="1" t="s">
        <v>113</v>
      </c>
    </row>
    <row r="134" spans="2:9">
      <c r="B134" s="1" t="s">
        <v>166</v>
      </c>
      <c r="C134" s="1" t="s">
        <v>113</v>
      </c>
    </row>
    <row r="135" spans="2:9" ht="12.75" customHeight="1">
      <c r="B135" s="1" t="s">
        <v>167</v>
      </c>
      <c r="C135" s="1" t="s">
        <v>114</v>
      </c>
      <c r="D135" s="725"/>
      <c r="E135" s="782"/>
    </row>
    <row r="136" spans="2:9">
      <c r="B136" s="1" t="s">
        <v>168</v>
      </c>
      <c r="C136" s="1" t="s">
        <v>157</v>
      </c>
    </row>
    <row r="137" spans="2:9">
      <c r="B137" s="1" t="s">
        <v>169</v>
      </c>
      <c r="C137" s="1" t="s">
        <v>158</v>
      </c>
    </row>
    <row r="138" spans="2:9" ht="12.75" customHeight="1">
      <c r="B138" s="1" t="s">
        <v>170</v>
      </c>
      <c r="C138" s="1" t="s">
        <v>159</v>
      </c>
      <c r="D138" s="725"/>
      <c r="E138" s="725"/>
      <c r="F138" s="725"/>
      <c r="G138" s="725"/>
      <c r="H138" s="725"/>
      <c r="I138" s="725"/>
    </row>
    <row r="139" spans="2:9">
      <c r="B139" s="1" t="s">
        <v>171</v>
      </c>
      <c r="C139" s="1" t="s">
        <v>160</v>
      </c>
    </row>
    <row r="140" spans="2:9">
      <c r="B140" s="1" t="s">
        <v>172</v>
      </c>
      <c r="C140" s="1" t="s">
        <v>161</v>
      </c>
    </row>
    <row r="141" spans="2:9">
      <c r="B141" s="1" t="s">
        <v>173</v>
      </c>
      <c r="C141" s="1" t="s">
        <v>164</v>
      </c>
    </row>
  </sheetData>
  <phoneticPr fontId="1" type="noConversion"/>
  <hyperlinks>
    <hyperlink ref="B30" location="Contents!B38" display="to contents"/>
  </hyperlinks>
  <pageMargins left="0.75" right="0.75" top="1" bottom="1" header="0.5" footer="0.5"/>
  <pageSetup paperSize="9" orientation="portrait"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pageSetUpPr fitToPage="1"/>
  </sheetPr>
  <dimension ref="A2:I141"/>
  <sheetViews>
    <sheetView zoomScaleNormal="100" zoomScaleSheetLayoutView="85" workbookViewId="0">
      <selection activeCell="E18" sqref="E18"/>
    </sheetView>
  </sheetViews>
  <sheetFormatPr defaultRowHeight="12.75"/>
  <cols>
    <col min="1" max="1" width="9.140625" style="19"/>
    <col min="2" max="2" width="37" style="19" customWidth="1"/>
    <col min="3" max="4" width="15.42578125" style="19" customWidth="1"/>
    <col min="5" max="5" width="15.7109375" style="19" bestFit="1" customWidth="1"/>
    <col min="6" max="6" width="14.140625" style="19" customWidth="1"/>
    <col min="7" max="7" width="13.5703125" style="19" customWidth="1"/>
    <col min="8" max="16384" width="9.140625" style="19"/>
  </cols>
  <sheetData>
    <row r="2" spans="1:7">
      <c r="A2" s="17" t="s">
        <v>326</v>
      </c>
      <c r="B2" s="18" t="s">
        <v>365</v>
      </c>
    </row>
    <row r="3" spans="1:7">
      <c r="G3" s="20" t="s">
        <v>329</v>
      </c>
    </row>
    <row r="4" spans="1:7" s="24" customFormat="1" ht="16.5" customHeight="1">
      <c r="A4" s="21"/>
      <c r="B4" s="22" t="s">
        <v>328</v>
      </c>
      <c r="C4" s="23">
        <v>39083</v>
      </c>
      <c r="D4" s="23">
        <v>39448</v>
      </c>
      <c r="E4" s="23">
        <v>39814</v>
      </c>
      <c r="F4" s="23">
        <v>40179</v>
      </c>
      <c r="G4" s="23">
        <v>40452</v>
      </c>
    </row>
    <row r="5" spans="1:7" s="25" customFormat="1" ht="14.25" customHeight="1">
      <c r="B5" s="26" t="s">
        <v>330</v>
      </c>
      <c r="C5" s="27">
        <v>33</v>
      </c>
      <c r="D5" s="27">
        <v>35</v>
      </c>
      <c r="E5" s="28">
        <v>37</v>
      </c>
      <c r="F5" s="28">
        <v>38</v>
      </c>
      <c r="G5" s="28">
        <v>38</v>
      </c>
    </row>
    <row r="6" spans="1:7" s="25" customFormat="1" ht="14.25" customHeight="1">
      <c r="B6" s="26" t="s">
        <v>331</v>
      </c>
      <c r="C6" s="29">
        <v>40</v>
      </c>
      <c r="D6" s="29">
        <v>41</v>
      </c>
      <c r="E6" s="29">
        <v>44</v>
      </c>
      <c r="F6" s="30">
        <v>41</v>
      </c>
      <c r="G6" s="30">
        <v>40</v>
      </c>
    </row>
    <row r="7" spans="1:7" s="25" customFormat="1" ht="14.25" customHeight="1">
      <c r="B7" s="26" t="s">
        <v>363</v>
      </c>
      <c r="C7" s="29">
        <v>33</v>
      </c>
      <c r="D7" s="29">
        <v>44</v>
      </c>
      <c r="E7" s="29">
        <v>56</v>
      </c>
      <c r="F7" s="30">
        <v>63</v>
      </c>
      <c r="G7" s="30">
        <v>65</v>
      </c>
    </row>
    <row r="8" spans="1:7" s="25" customFormat="1" ht="29.25" customHeight="1">
      <c r="B8" s="31" t="s">
        <v>364</v>
      </c>
      <c r="C8" s="26">
        <f>C9+C10+C11+C12+C13+C14</f>
        <v>147</v>
      </c>
      <c r="D8" s="26">
        <f>D9+D10+D11+D12+D13+D14</f>
        <v>208</v>
      </c>
      <c r="E8" s="32">
        <f>E9+E10+E11+E12+E13+E14</f>
        <v>213</v>
      </c>
      <c r="F8" s="32">
        <f>F9+F10+F11+F12+F13+F14</f>
        <v>172</v>
      </c>
      <c r="G8" s="32">
        <f>G9+G10+G11+G12+G13+G14</f>
        <v>159</v>
      </c>
    </row>
    <row r="9" spans="1:7" s="25" customFormat="1" ht="14.25" customHeight="1">
      <c r="B9" s="26" t="s">
        <v>340</v>
      </c>
      <c r="C9" s="27">
        <v>70</v>
      </c>
      <c r="D9" s="27">
        <v>106</v>
      </c>
      <c r="E9" s="28">
        <v>104</v>
      </c>
      <c r="F9" s="28">
        <v>83</v>
      </c>
      <c r="G9" s="28">
        <v>78</v>
      </c>
    </row>
    <row r="10" spans="1:7" s="25" customFormat="1" ht="14.25" customHeight="1">
      <c r="B10" s="26" t="s">
        <v>332</v>
      </c>
      <c r="C10" s="27">
        <v>16</v>
      </c>
      <c r="D10" s="27">
        <v>17</v>
      </c>
      <c r="E10" s="28">
        <v>15</v>
      </c>
      <c r="F10" s="28">
        <v>12</v>
      </c>
      <c r="G10" s="28">
        <v>10</v>
      </c>
    </row>
    <row r="11" spans="1:7" s="25" customFormat="1" ht="14.25" customHeight="1">
      <c r="B11" s="26" t="s">
        <v>333</v>
      </c>
      <c r="C11" s="27">
        <v>13</v>
      </c>
      <c r="D11" s="27">
        <v>11</v>
      </c>
      <c r="E11" s="28">
        <v>13</v>
      </c>
      <c r="F11" s="28">
        <v>14</v>
      </c>
      <c r="G11" s="28">
        <v>15</v>
      </c>
    </row>
    <row r="12" spans="1:7" s="25" customFormat="1" ht="14.25" customHeight="1">
      <c r="B12" s="26" t="s">
        <v>334</v>
      </c>
      <c r="C12" s="27">
        <v>37</v>
      </c>
      <c r="D12" s="27">
        <v>61</v>
      </c>
      <c r="E12" s="28">
        <v>66</v>
      </c>
      <c r="F12" s="28">
        <v>49</v>
      </c>
      <c r="G12" s="28">
        <v>43</v>
      </c>
    </row>
    <row r="13" spans="1:7" s="25" customFormat="1" ht="14.25" customHeight="1">
      <c r="B13" s="26" t="s">
        <v>335</v>
      </c>
      <c r="C13" s="27">
        <v>9</v>
      </c>
      <c r="D13" s="27">
        <v>10</v>
      </c>
      <c r="E13" s="28">
        <v>11</v>
      </c>
      <c r="F13" s="28">
        <v>11</v>
      </c>
      <c r="G13" s="28">
        <v>10</v>
      </c>
    </row>
    <row r="14" spans="1:7" s="25" customFormat="1" ht="14.25" customHeight="1">
      <c r="B14" s="26" t="s">
        <v>341</v>
      </c>
      <c r="C14" s="27">
        <v>2</v>
      </c>
      <c r="D14" s="27">
        <v>3</v>
      </c>
      <c r="E14" s="28">
        <v>4</v>
      </c>
      <c r="F14" s="28">
        <v>3</v>
      </c>
      <c r="G14" s="28">
        <v>3</v>
      </c>
    </row>
    <row r="15" spans="1:7" s="25" customFormat="1" ht="14.25" customHeight="1">
      <c r="B15" s="26" t="s">
        <v>336</v>
      </c>
      <c r="C15" s="27">
        <v>1</v>
      </c>
      <c r="D15" s="26">
        <v>1</v>
      </c>
      <c r="E15" s="28">
        <v>1</v>
      </c>
      <c r="F15" s="28">
        <v>1</v>
      </c>
      <c r="G15" s="28">
        <v>1</v>
      </c>
    </row>
    <row r="16" spans="1:7" s="25" customFormat="1" ht="14.25" customHeight="1">
      <c r="B16" s="26" t="s">
        <v>337</v>
      </c>
      <c r="C16" s="27">
        <v>14</v>
      </c>
      <c r="D16" s="27">
        <v>14</v>
      </c>
      <c r="E16" s="28">
        <v>14</v>
      </c>
      <c r="F16" s="28">
        <v>14</v>
      </c>
      <c r="G16" s="28">
        <v>13</v>
      </c>
    </row>
    <row r="17" spans="2:7" s="25" customFormat="1" ht="14.25" customHeight="1">
      <c r="B17" s="26" t="s">
        <v>338</v>
      </c>
      <c r="C17" s="27">
        <v>10</v>
      </c>
      <c r="D17" s="27">
        <v>12</v>
      </c>
      <c r="E17" s="28">
        <v>12</v>
      </c>
      <c r="F17" s="28">
        <v>7</v>
      </c>
      <c r="G17" s="28">
        <v>6</v>
      </c>
    </row>
    <row r="18" spans="2:7" s="25" customFormat="1" ht="26.25" customHeight="1">
      <c r="B18" s="31" t="s">
        <v>362</v>
      </c>
      <c r="C18" s="27">
        <v>16</v>
      </c>
      <c r="D18" s="27">
        <v>23</v>
      </c>
      <c r="E18" s="28">
        <v>21</v>
      </c>
      <c r="F18" s="28">
        <v>8</v>
      </c>
      <c r="G18" s="28">
        <v>8</v>
      </c>
    </row>
    <row r="19" spans="2:7">
      <c r="B19" s="34" t="s">
        <v>339</v>
      </c>
      <c r="C19" s="27">
        <v>1</v>
      </c>
      <c r="D19" s="27">
        <v>4</v>
      </c>
      <c r="E19" s="28">
        <v>4</v>
      </c>
      <c r="F19" s="28">
        <v>2</v>
      </c>
      <c r="G19" s="28">
        <v>2</v>
      </c>
    </row>
    <row r="20" spans="2:7">
      <c r="B20" s="1351" t="s">
        <v>449</v>
      </c>
    </row>
    <row r="21" spans="2:7" hidden="1">
      <c r="B21" s="35"/>
      <c r="G21" s="36" t="s">
        <v>307</v>
      </c>
    </row>
    <row r="22" spans="2:7" s="24" customFormat="1" ht="16.5" hidden="1" customHeight="1">
      <c r="B22" s="22" t="s">
        <v>308</v>
      </c>
      <c r="C22" s="37">
        <v>39083</v>
      </c>
      <c r="D22" s="23">
        <v>39448</v>
      </c>
      <c r="E22" s="23">
        <v>39814</v>
      </c>
      <c r="F22" s="23">
        <v>40179</v>
      </c>
      <c r="G22" s="23">
        <v>40452</v>
      </c>
    </row>
    <row r="23" spans="2:7" s="25" customFormat="1" ht="14.25" hidden="1" customHeight="1">
      <c r="B23" s="38" t="s">
        <v>304</v>
      </c>
      <c r="C23" s="39">
        <v>8872031906</v>
      </c>
      <c r="D23" s="39">
        <v>11684627626</v>
      </c>
      <c r="E23" s="39">
        <v>11889573896</v>
      </c>
      <c r="F23" s="40">
        <v>11557320086</v>
      </c>
      <c r="G23" s="40">
        <v>11927122729</v>
      </c>
    </row>
    <row r="24" spans="2:7" s="25" customFormat="1" ht="14.25" hidden="1" customHeight="1">
      <c r="B24" s="26" t="s">
        <v>305</v>
      </c>
      <c r="C24" s="41">
        <v>135489702</v>
      </c>
      <c r="D24" s="41">
        <v>223556055</v>
      </c>
      <c r="E24" s="41">
        <v>268822898</v>
      </c>
      <c r="F24" s="42">
        <v>297252217</v>
      </c>
      <c r="G24" s="43">
        <v>339707383</v>
      </c>
    </row>
    <row r="25" spans="2:7" s="25" customFormat="1" ht="14.25" hidden="1" customHeight="1">
      <c r="B25" s="26" t="s">
        <v>309</v>
      </c>
      <c r="C25" s="39">
        <v>193652180</v>
      </c>
      <c r="D25" s="39">
        <v>355955176</v>
      </c>
      <c r="E25" s="39">
        <v>445972226</v>
      </c>
      <c r="F25" s="44">
        <v>174677152</v>
      </c>
      <c r="G25" s="44">
        <v>166123810</v>
      </c>
    </row>
    <row r="26" spans="2:7" s="25" customFormat="1" ht="14.25" hidden="1" customHeight="1">
      <c r="B26" s="26" t="s">
        <v>310</v>
      </c>
      <c r="C26" s="39">
        <v>915064598</v>
      </c>
      <c r="D26" s="39">
        <v>1211949055</v>
      </c>
      <c r="E26" s="39">
        <v>1412866256.9537864</v>
      </c>
      <c r="F26" s="39">
        <v>1860836221.0679274</v>
      </c>
      <c r="G26" s="39">
        <v>2129848696</v>
      </c>
    </row>
    <row r="27" spans="2:7" s="25" customFormat="1" ht="14.25" hidden="1" customHeight="1">
      <c r="B27" s="26" t="s">
        <v>306</v>
      </c>
      <c r="C27" s="39">
        <v>126554328</v>
      </c>
      <c r="D27" s="39">
        <v>216135125</v>
      </c>
      <c r="E27" s="39">
        <v>214577825</v>
      </c>
      <c r="F27" s="44">
        <v>80280483</v>
      </c>
      <c r="G27" s="45">
        <v>122183408</v>
      </c>
    </row>
    <row r="28" spans="2:7" s="25" customFormat="1" ht="27" hidden="1" customHeight="1">
      <c r="B28" s="33" t="s">
        <v>311</v>
      </c>
      <c r="C28" s="39">
        <v>690277213</v>
      </c>
      <c r="D28" s="39">
        <f>1177904819</f>
        <v>1177904819</v>
      </c>
      <c r="E28" s="39">
        <f>4956627643</f>
        <v>4956627643</v>
      </c>
      <c r="F28" s="44">
        <f>456497539+35556092</f>
        <v>492053631</v>
      </c>
      <c r="G28" s="44">
        <f>444533925+36063037</f>
        <v>480596962</v>
      </c>
    </row>
    <row r="29" spans="2:7" s="49" customFormat="1" ht="16.5" hidden="1" customHeight="1">
      <c r="B29" s="22" t="s">
        <v>312</v>
      </c>
      <c r="C29" s="46">
        <f>SUM(C23:C28)</f>
        <v>10933069927</v>
      </c>
      <c r="D29" s="46">
        <f>SUM(D23:D28)</f>
        <v>14870127856</v>
      </c>
      <c r="E29" s="47">
        <f>SUM(E23:E28)</f>
        <v>19188440744.953789</v>
      </c>
      <c r="F29" s="48">
        <f>SUM(F23:F28)</f>
        <v>14462419790.067928</v>
      </c>
      <c r="G29" s="48">
        <f>SUM(G23:G28)</f>
        <v>15165582988</v>
      </c>
    </row>
    <row r="30" spans="2:7" hidden="1"/>
    <row r="31" spans="2:7" hidden="1">
      <c r="B31" s="19" t="s">
        <v>313</v>
      </c>
      <c r="C31" s="51"/>
      <c r="D31" s="51"/>
    </row>
    <row r="32" spans="2:7" hidden="1">
      <c r="B32" s="19" t="s">
        <v>314</v>
      </c>
      <c r="C32" s="51"/>
      <c r="D32" s="52"/>
    </row>
    <row r="33" spans="2:4" hidden="1">
      <c r="C33" s="53"/>
      <c r="D33" s="51"/>
    </row>
    <row r="34" spans="2:4">
      <c r="B34" s="54" t="s">
        <v>342</v>
      </c>
      <c r="C34" s="51"/>
      <c r="D34" s="51"/>
    </row>
    <row r="36" spans="2:4">
      <c r="B36" s="930" t="s">
        <v>1270</v>
      </c>
    </row>
    <row r="124" spans="2:6">
      <c r="B124" s="19" t="s">
        <v>285</v>
      </c>
      <c r="C124" s="19" t="s">
        <v>186</v>
      </c>
      <c r="D124" s="318"/>
    </row>
    <row r="125" spans="2:6">
      <c r="B125" s="19" t="s">
        <v>286</v>
      </c>
      <c r="C125" s="19" t="s">
        <v>1010</v>
      </c>
      <c r="D125" s="232"/>
      <c r="E125" s="232"/>
    </row>
    <row r="126" spans="2:6">
      <c r="B126" s="19" t="s">
        <v>287</v>
      </c>
      <c r="C126" s="19" t="s">
        <v>186</v>
      </c>
    </row>
    <row r="127" spans="2:6">
      <c r="B127" s="19" t="s">
        <v>288</v>
      </c>
      <c r="C127" s="19" t="s">
        <v>1154</v>
      </c>
    </row>
    <row r="128" spans="2:6">
      <c r="B128" s="19" t="s">
        <v>289</v>
      </c>
      <c r="C128" s="19" t="s">
        <v>1157</v>
      </c>
      <c r="D128" s="232"/>
      <c r="E128" s="232"/>
      <c r="F128" s="318"/>
    </row>
    <row r="129" spans="2:9">
      <c r="B129" s="19" t="s">
        <v>290</v>
      </c>
      <c r="C129" s="19" t="s">
        <v>1158</v>
      </c>
      <c r="D129" s="318"/>
      <c r="E129" s="318"/>
      <c r="F129" s="318"/>
      <c r="G129" s="318"/>
      <c r="H129" s="318"/>
      <c r="I129" s="318"/>
    </row>
    <row r="130" spans="2:9">
      <c r="B130" s="19" t="s">
        <v>291</v>
      </c>
      <c r="C130" s="19" t="s">
        <v>284</v>
      </c>
      <c r="D130" s="232"/>
      <c r="E130" s="318"/>
      <c r="F130" s="318"/>
    </row>
    <row r="133" spans="2:9">
      <c r="B133" s="19" t="s">
        <v>165</v>
      </c>
      <c r="C133" s="19" t="s">
        <v>114</v>
      </c>
    </row>
    <row r="134" spans="2:9">
      <c r="B134" s="19" t="s">
        <v>166</v>
      </c>
      <c r="C134" s="19" t="s">
        <v>113</v>
      </c>
    </row>
    <row r="135" spans="2:9" ht="12.75" customHeight="1">
      <c r="B135" s="19" t="s">
        <v>167</v>
      </c>
      <c r="C135" s="19" t="s">
        <v>114</v>
      </c>
      <c r="D135" s="725"/>
      <c r="E135" s="782"/>
    </row>
    <row r="136" spans="2:9">
      <c r="B136" s="19" t="s">
        <v>168</v>
      </c>
      <c r="C136" s="19" t="s">
        <v>157</v>
      </c>
    </row>
    <row r="137" spans="2:9">
      <c r="B137" s="19" t="s">
        <v>169</v>
      </c>
      <c r="C137" s="19" t="s">
        <v>158</v>
      </c>
    </row>
    <row r="138" spans="2:9" ht="12.75" customHeight="1">
      <c r="B138" s="19" t="s">
        <v>170</v>
      </c>
      <c r="C138" s="19" t="s">
        <v>159</v>
      </c>
      <c r="D138" s="725"/>
      <c r="E138" s="725"/>
      <c r="F138" s="725"/>
      <c r="G138" s="725"/>
      <c r="H138" s="725"/>
      <c r="I138" s="725"/>
    </row>
    <row r="139" spans="2:9">
      <c r="B139" s="19" t="s">
        <v>171</v>
      </c>
      <c r="C139" s="19" t="s">
        <v>160</v>
      </c>
    </row>
    <row r="140" spans="2:9">
      <c r="B140" s="19" t="s">
        <v>172</v>
      </c>
      <c r="C140" s="19" t="s">
        <v>161</v>
      </c>
    </row>
    <row r="141" spans="2:9">
      <c r="B141" s="19" t="s">
        <v>173</v>
      </c>
      <c r="C141" s="19" t="s">
        <v>164</v>
      </c>
    </row>
  </sheetData>
  <phoneticPr fontId="38" type="noConversion"/>
  <hyperlinks>
    <hyperlink ref="B36" location="Contents!B39" display="to contents"/>
  </hyperlinks>
  <pageMargins left="0" right="0" top="0" bottom="0" header="0.51181102362204722" footer="0.51181102362204722"/>
  <pageSetup paperSize="9" scale="91"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2:I141"/>
  <sheetViews>
    <sheetView workbookViewId="0">
      <selection activeCell="H28" sqref="H28"/>
    </sheetView>
  </sheetViews>
  <sheetFormatPr defaultRowHeight="12.75"/>
  <cols>
    <col min="1" max="1" width="9.140625" style="56"/>
    <col min="2" max="2" width="37" style="56" customWidth="1"/>
    <col min="3" max="3" width="13.42578125" style="56" customWidth="1"/>
    <col min="4" max="4" width="13" style="56" customWidth="1"/>
    <col min="5" max="5" width="13.85546875" style="56" customWidth="1"/>
    <col min="6" max="16384" width="9.140625" style="56"/>
  </cols>
  <sheetData>
    <row r="2" spans="1:5">
      <c r="A2" s="17" t="s">
        <v>326</v>
      </c>
      <c r="B2" s="55" t="s">
        <v>367</v>
      </c>
    </row>
    <row r="3" spans="1:5">
      <c r="B3" s="55"/>
    </row>
    <row r="4" spans="1:5" ht="13.5" thickBot="1">
      <c r="E4" s="57" t="s">
        <v>343</v>
      </c>
    </row>
    <row r="5" spans="1:5" s="58" customFormat="1" ht="19.5" customHeight="1" thickBot="1">
      <c r="B5" s="59" t="s">
        <v>344</v>
      </c>
      <c r="C5" s="60" t="s">
        <v>345</v>
      </c>
      <c r="D5" s="60" t="s">
        <v>346</v>
      </c>
      <c r="E5" s="61" t="s">
        <v>347</v>
      </c>
    </row>
    <row r="6" spans="1:5" s="62" customFormat="1" ht="20.25" customHeight="1" thickBot="1">
      <c r="B6" s="63" t="s">
        <v>348</v>
      </c>
      <c r="C6" s="64"/>
      <c r="D6" s="64"/>
      <c r="E6" s="65"/>
    </row>
    <row r="7" spans="1:5">
      <c r="B7" s="66" t="s">
        <v>349</v>
      </c>
      <c r="C7" s="67">
        <v>84.4</v>
      </c>
      <c r="D7" s="67">
        <v>85.78</v>
      </c>
      <c r="E7" s="68">
        <v>83.14</v>
      </c>
    </row>
    <row r="8" spans="1:5">
      <c r="B8" s="69" t="s">
        <v>350</v>
      </c>
      <c r="C8" s="70">
        <v>66.459999999999994</v>
      </c>
      <c r="D8" s="70">
        <v>60.21</v>
      </c>
      <c r="E8" s="71">
        <v>58.16</v>
      </c>
    </row>
    <row r="9" spans="1:5">
      <c r="B9" s="69" t="s">
        <v>351</v>
      </c>
      <c r="C9" s="70">
        <v>73.05</v>
      </c>
      <c r="D9" s="70">
        <v>54.74</v>
      </c>
      <c r="E9" s="71">
        <v>45.94</v>
      </c>
    </row>
    <row r="10" spans="1:5">
      <c r="B10" s="69" t="s">
        <v>352</v>
      </c>
      <c r="C10" s="70">
        <v>63.14</v>
      </c>
      <c r="D10" s="70">
        <v>61.28</v>
      </c>
      <c r="E10" s="71">
        <v>66.16</v>
      </c>
    </row>
    <row r="11" spans="1:5">
      <c r="B11" s="72" t="s">
        <v>353</v>
      </c>
      <c r="C11" s="70">
        <v>63.96</v>
      </c>
      <c r="D11" s="70">
        <v>60.47</v>
      </c>
      <c r="E11" s="71">
        <v>64.709999999999994</v>
      </c>
    </row>
    <row r="12" spans="1:5">
      <c r="B12" s="69" t="s">
        <v>354</v>
      </c>
      <c r="C12" s="73">
        <v>87.85</v>
      </c>
      <c r="D12" s="73">
        <v>91.45</v>
      </c>
      <c r="E12" s="71">
        <v>88.01</v>
      </c>
    </row>
    <row r="13" spans="1:5" ht="13.5" thickBot="1">
      <c r="B13" s="74" t="s">
        <v>355</v>
      </c>
      <c r="C13" s="75">
        <v>79.180000000000007</v>
      </c>
      <c r="D13" s="75">
        <v>80.150000000000006</v>
      </c>
      <c r="E13" s="76">
        <v>76.73</v>
      </c>
    </row>
    <row r="14" spans="1:5" ht="13.5" thickBot="1">
      <c r="B14" s="77" t="s">
        <v>356</v>
      </c>
      <c r="C14" s="78">
        <v>74.034724095212397</v>
      </c>
      <c r="D14" s="78">
        <v>73.883734944260297</v>
      </c>
      <c r="E14" s="79">
        <v>73.193997583119895</v>
      </c>
    </row>
    <row r="15" spans="1:5" ht="26.25" thickBot="1">
      <c r="B15" s="80" t="s">
        <v>357</v>
      </c>
      <c r="C15" s="81"/>
      <c r="D15" s="81"/>
      <c r="E15" s="82"/>
    </row>
    <row r="16" spans="1:5">
      <c r="B16" s="66" t="s">
        <v>368</v>
      </c>
      <c r="C16" s="83">
        <v>57.16</v>
      </c>
      <c r="D16" s="73">
        <v>55.59</v>
      </c>
      <c r="E16" s="71">
        <v>58.95</v>
      </c>
    </row>
    <row r="17" spans="2:5" ht="13.5" thickBot="1">
      <c r="B17" s="84" t="s">
        <v>453</v>
      </c>
      <c r="C17" s="85">
        <v>83.04</v>
      </c>
      <c r="D17" s="85">
        <v>85.97</v>
      </c>
      <c r="E17" s="86">
        <v>88.18</v>
      </c>
    </row>
    <row r="18" spans="2:5" s="62" customFormat="1" ht="18.75" customHeight="1" thickBot="1">
      <c r="B18" s="87" t="s">
        <v>337</v>
      </c>
      <c r="C18" s="88"/>
      <c r="D18" s="88"/>
      <c r="E18" s="89"/>
    </row>
    <row r="19" spans="2:5" ht="13.5" thickBot="1">
      <c r="B19" s="90" t="s">
        <v>454</v>
      </c>
      <c r="C19" s="91">
        <v>78.12</v>
      </c>
      <c r="D19" s="92">
        <v>76</v>
      </c>
      <c r="E19" s="93">
        <v>76.69</v>
      </c>
    </row>
    <row r="21" spans="2:5">
      <c r="B21" s="54" t="s">
        <v>342</v>
      </c>
    </row>
    <row r="22" spans="2:5">
      <c r="B22" s="19"/>
    </row>
    <row r="23" spans="2:5">
      <c r="B23" s="930" t="s">
        <v>1270</v>
      </c>
    </row>
    <row r="124" spans="2:6">
      <c r="B124" s="56" t="s">
        <v>285</v>
      </c>
      <c r="C124" s="56" t="s">
        <v>1154</v>
      </c>
      <c r="D124" s="232"/>
    </row>
    <row r="125" spans="2:6">
      <c r="B125" s="56" t="s">
        <v>286</v>
      </c>
      <c r="C125" s="56" t="s">
        <v>1010</v>
      </c>
      <c r="D125" s="232"/>
      <c r="E125" s="232"/>
    </row>
    <row r="126" spans="2:6">
      <c r="B126" s="56" t="s">
        <v>287</v>
      </c>
      <c r="C126" s="56" t="s">
        <v>186</v>
      </c>
    </row>
    <row r="127" spans="2:6">
      <c r="B127" s="56" t="s">
        <v>288</v>
      </c>
      <c r="C127" s="56" t="s">
        <v>1154</v>
      </c>
    </row>
    <row r="128" spans="2:6">
      <c r="B128" s="56" t="s">
        <v>289</v>
      </c>
      <c r="C128" s="56" t="s">
        <v>1157</v>
      </c>
      <c r="D128" s="232"/>
      <c r="E128" s="232"/>
      <c r="F128" s="318"/>
    </row>
    <row r="129" spans="2:9">
      <c r="B129" s="56" t="s">
        <v>290</v>
      </c>
      <c r="C129" s="56" t="s">
        <v>1158</v>
      </c>
      <c r="D129" s="318"/>
      <c r="E129" s="318"/>
      <c r="F129" s="318"/>
      <c r="G129" s="318"/>
      <c r="H129" s="318"/>
      <c r="I129" s="318"/>
    </row>
    <row r="130" spans="2:9">
      <c r="B130" s="56" t="s">
        <v>291</v>
      </c>
      <c r="C130" s="56" t="s">
        <v>284</v>
      </c>
      <c r="D130" s="232"/>
      <c r="E130" s="318"/>
      <c r="F130" s="318"/>
    </row>
    <row r="133" spans="2:9">
      <c r="B133" s="56" t="s">
        <v>165</v>
      </c>
      <c r="C133" s="56" t="s">
        <v>157</v>
      </c>
    </row>
    <row r="134" spans="2:9">
      <c r="B134" s="56" t="s">
        <v>166</v>
      </c>
      <c r="C134" s="56" t="s">
        <v>113</v>
      </c>
    </row>
    <row r="135" spans="2:9" ht="12.75" customHeight="1">
      <c r="B135" s="56" t="s">
        <v>167</v>
      </c>
      <c r="C135" s="56" t="s">
        <v>114</v>
      </c>
      <c r="D135" s="725"/>
      <c r="E135" s="782"/>
    </row>
    <row r="136" spans="2:9">
      <c r="B136" s="56" t="s">
        <v>168</v>
      </c>
      <c r="C136" s="56" t="s">
        <v>157</v>
      </c>
    </row>
    <row r="137" spans="2:9">
      <c r="B137" s="56" t="s">
        <v>169</v>
      </c>
      <c r="C137" s="56" t="s">
        <v>158</v>
      </c>
    </row>
    <row r="138" spans="2:9" ht="12.75" customHeight="1">
      <c r="B138" s="56" t="s">
        <v>170</v>
      </c>
      <c r="C138" s="56" t="s">
        <v>159</v>
      </c>
      <c r="D138" s="725"/>
      <c r="E138" s="725"/>
      <c r="F138" s="725"/>
      <c r="G138" s="725"/>
      <c r="H138" s="725"/>
      <c r="I138" s="725"/>
    </row>
    <row r="139" spans="2:9">
      <c r="B139" s="56" t="s">
        <v>171</v>
      </c>
      <c r="C139" s="56" t="s">
        <v>160</v>
      </c>
    </row>
    <row r="140" spans="2:9">
      <c r="B140" s="56" t="s">
        <v>172</v>
      </c>
      <c r="C140" s="56" t="s">
        <v>161</v>
      </c>
    </row>
    <row r="141" spans="2:9">
      <c r="B141" s="56" t="s">
        <v>173</v>
      </c>
      <c r="C141" s="56" t="s">
        <v>164</v>
      </c>
    </row>
  </sheetData>
  <phoneticPr fontId="11" type="noConversion"/>
  <hyperlinks>
    <hyperlink ref="B23" location="Contents!B40" display="to contents"/>
  </hyperlinks>
  <pageMargins left="0" right="0" top="0" bottom="0"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2:M141"/>
  <sheetViews>
    <sheetView topLeftCell="A31" workbookViewId="0">
      <selection activeCell="H8" sqref="H8"/>
    </sheetView>
  </sheetViews>
  <sheetFormatPr defaultColWidth="8" defaultRowHeight="12.75"/>
  <cols>
    <col min="1" max="1" width="9.28515625" style="95" bestFit="1" customWidth="1"/>
    <col min="2" max="2" width="24.140625" style="95" customWidth="1"/>
    <col min="3" max="6" width="10.42578125" style="95" bestFit="1" customWidth="1"/>
    <col min="7" max="16384" width="8" style="95"/>
  </cols>
  <sheetData>
    <row r="2" spans="1:13">
      <c r="A2" s="17" t="s">
        <v>326</v>
      </c>
      <c r="B2" s="94" t="s">
        <v>1369</v>
      </c>
    </row>
    <row r="3" spans="1:13">
      <c r="B3" s="96"/>
    </row>
    <row r="4" spans="1:13">
      <c r="B4" s="97"/>
      <c r="C4" s="98">
        <v>2008</v>
      </c>
      <c r="D4" s="98">
        <v>2009</v>
      </c>
      <c r="E4" s="99" t="s">
        <v>303</v>
      </c>
    </row>
    <row r="5" spans="1:13" ht="51">
      <c r="B5" s="100" t="s">
        <v>451</v>
      </c>
      <c r="C5" s="101">
        <v>0.15231593645330416</v>
      </c>
      <c r="D5" s="101">
        <v>0.22741857700937609</v>
      </c>
      <c r="E5" s="101">
        <v>0.22847419397926111</v>
      </c>
    </row>
    <row r="6" spans="1:13" ht="42.75" customHeight="1">
      <c r="B6" s="100" t="s">
        <v>450</v>
      </c>
      <c r="C6" s="101">
        <v>0.4782088218693456</v>
      </c>
      <c r="D6" s="101">
        <v>0.16222088359467593</v>
      </c>
      <c r="E6" s="101">
        <v>0.14018331391887071</v>
      </c>
      <c r="M6" s="102"/>
    </row>
    <row r="7" spans="1:13" ht="38.25">
      <c r="B7" s="103" t="s">
        <v>369</v>
      </c>
      <c r="C7" s="101">
        <v>1.0080695312535481</v>
      </c>
      <c r="D7" s="101">
        <v>1.2259171341567812</v>
      </c>
      <c r="E7" s="101">
        <v>1.0806694783034898</v>
      </c>
    </row>
    <row r="8" spans="1:13">
      <c r="B8" s="103" t="s">
        <v>457</v>
      </c>
      <c r="C8" s="101">
        <v>1.0064311545211133</v>
      </c>
      <c r="D8" s="101">
        <v>1.0075700100199281</v>
      </c>
      <c r="E8" s="101">
        <v>0.82163355849965392</v>
      </c>
    </row>
    <row r="9" spans="1:13" ht="38.25">
      <c r="B9" s="100" t="s">
        <v>455</v>
      </c>
      <c r="C9" s="101">
        <v>1.0174599534842039</v>
      </c>
      <c r="D9" s="101">
        <v>1.0402155150317351</v>
      </c>
      <c r="E9" s="101">
        <v>1.0132934370046698</v>
      </c>
    </row>
    <row r="10" spans="1:13">
      <c r="B10" s="100" t="s">
        <v>456</v>
      </c>
      <c r="C10" s="101">
        <v>1.7415980594419915</v>
      </c>
      <c r="D10" s="101">
        <v>0.87385144028712103</v>
      </c>
      <c r="E10" s="101">
        <v>1.044044027955618</v>
      </c>
    </row>
    <row r="11" spans="1:13">
      <c r="B11" s="104"/>
      <c r="C11" s="105"/>
      <c r="D11" s="105"/>
      <c r="E11" s="105"/>
    </row>
    <row r="12" spans="1:13">
      <c r="B12" s="94" t="s">
        <v>1369</v>
      </c>
      <c r="C12" s="105"/>
      <c r="D12" s="105"/>
      <c r="E12" s="105"/>
    </row>
    <row r="13" spans="1:13">
      <c r="B13" s="104"/>
      <c r="C13" s="105"/>
      <c r="D13" s="105"/>
      <c r="E13" s="105"/>
    </row>
    <row r="14" spans="1:13">
      <c r="B14" s="104"/>
      <c r="C14" s="105"/>
      <c r="D14" s="105"/>
      <c r="E14" s="105"/>
    </row>
    <row r="15" spans="1:13">
      <c r="B15" s="104"/>
      <c r="C15" s="105"/>
      <c r="D15" s="105"/>
      <c r="E15" s="105"/>
    </row>
    <row r="16" spans="1:13">
      <c r="B16" s="104"/>
      <c r="C16" s="105"/>
      <c r="D16" s="105"/>
      <c r="E16" s="105"/>
    </row>
    <row r="17" spans="2:5">
      <c r="B17" s="104"/>
      <c r="C17" s="105"/>
      <c r="D17" s="105"/>
      <c r="E17" s="105"/>
    </row>
    <row r="18" spans="2:5">
      <c r="B18" s="104"/>
      <c r="C18" s="105"/>
      <c r="D18" s="105"/>
      <c r="E18" s="105"/>
    </row>
    <row r="19" spans="2:5">
      <c r="B19" s="104"/>
      <c r="C19" s="105"/>
      <c r="D19" s="105"/>
      <c r="E19" s="105"/>
    </row>
    <row r="20" spans="2:5">
      <c r="B20" s="104"/>
      <c r="C20" s="105"/>
      <c r="D20" s="105"/>
      <c r="E20" s="105"/>
    </row>
    <row r="21" spans="2:5">
      <c r="B21" s="104"/>
      <c r="C21" s="105"/>
      <c r="D21" s="105"/>
      <c r="E21" s="105"/>
    </row>
    <row r="22" spans="2:5">
      <c r="B22" s="104"/>
      <c r="C22" s="105"/>
      <c r="D22" s="105"/>
      <c r="E22" s="105"/>
    </row>
    <row r="23" spans="2:5">
      <c r="B23" s="104"/>
      <c r="C23" s="105"/>
      <c r="D23" s="105"/>
      <c r="E23" s="105"/>
    </row>
    <row r="24" spans="2:5">
      <c r="B24" s="104"/>
      <c r="C24" s="105"/>
      <c r="D24" s="105"/>
      <c r="E24" s="105"/>
    </row>
    <row r="25" spans="2:5">
      <c r="B25" s="104"/>
      <c r="C25" s="105"/>
      <c r="D25" s="105"/>
      <c r="E25" s="105"/>
    </row>
    <row r="26" spans="2:5">
      <c r="B26" s="104"/>
      <c r="C26" s="105"/>
      <c r="D26" s="105"/>
      <c r="E26" s="105"/>
    </row>
    <row r="27" spans="2:5">
      <c r="B27" s="104"/>
      <c r="C27" s="105"/>
      <c r="D27" s="105"/>
      <c r="E27" s="105"/>
    </row>
    <row r="28" spans="2:5">
      <c r="B28" s="104"/>
      <c r="C28" s="105"/>
      <c r="D28" s="105"/>
      <c r="E28" s="105"/>
    </row>
    <row r="29" spans="2:5">
      <c r="B29" s="104"/>
      <c r="C29" s="105"/>
      <c r="D29" s="105"/>
      <c r="E29" s="105"/>
    </row>
    <row r="30" spans="2:5">
      <c r="B30" s="104"/>
      <c r="C30" s="105"/>
      <c r="D30" s="105"/>
      <c r="E30" s="105"/>
    </row>
    <row r="31" spans="2:5">
      <c r="B31" s="104"/>
      <c r="C31" s="105"/>
      <c r="D31" s="105"/>
      <c r="E31" s="105"/>
    </row>
    <row r="32" spans="2:5">
      <c r="B32" s="104"/>
      <c r="C32" s="105"/>
      <c r="D32" s="105"/>
      <c r="E32" s="105"/>
    </row>
    <row r="33" spans="1:6">
      <c r="A33" s="17" t="s">
        <v>326</v>
      </c>
      <c r="B33" s="226" t="s">
        <v>1370</v>
      </c>
      <c r="C33" s="105"/>
      <c r="D33" s="105"/>
      <c r="E33" s="105"/>
    </row>
    <row r="35" spans="1:6">
      <c r="B35" s="106"/>
      <c r="C35" s="98">
        <v>2007</v>
      </c>
      <c r="D35" s="98">
        <v>2008</v>
      </c>
      <c r="E35" s="98">
        <v>2009</v>
      </c>
      <c r="F35" s="99" t="s">
        <v>303</v>
      </c>
    </row>
    <row r="36" spans="1:6" ht="38.25">
      <c r="B36" s="103" t="s">
        <v>369</v>
      </c>
      <c r="C36" s="101">
        <v>2.8942908988495292E-2</v>
      </c>
      <c r="D36" s="101">
        <v>7.9446604012469293E-2</v>
      </c>
      <c r="E36" s="101">
        <v>0.11531342333719997</v>
      </c>
      <c r="F36" s="101">
        <v>0.14536924289883785</v>
      </c>
    </row>
    <row r="37" spans="1:6">
      <c r="B37" s="103" t="s">
        <v>457</v>
      </c>
      <c r="C37" s="101">
        <v>1.6174579702872803E-2</v>
      </c>
      <c r="D37" s="101">
        <v>5.5994817632373538E-2</v>
      </c>
      <c r="E37" s="101">
        <v>0.75261865454184818</v>
      </c>
      <c r="F37" s="101">
        <v>0.68608487728561929</v>
      </c>
    </row>
    <row r="38" spans="1:6" ht="38.25">
      <c r="B38" s="100" t="s">
        <v>455</v>
      </c>
      <c r="C38" s="101">
        <v>3.3659254356451986E-2</v>
      </c>
      <c r="D38" s="101">
        <v>8.4822410960972178E-2</v>
      </c>
      <c r="E38" s="101">
        <v>0.22469480042996198</v>
      </c>
      <c r="F38" s="101">
        <v>0.25313137155501414</v>
      </c>
    </row>
    <row r="39" spans="1:6">
      <c r="B39" s="100" t="s">
        <v>456</v>
      </c>
      <c r="C39" s="101">
        <v>3.6596063730750215E-2</v>
      </c>
      <c r="D39" s="101">
        <v>4.2019243695894777E-2</v>
      </c>
      <c r="E39" s="101">
        <v>6.6061390345365761E-2</v>
      </c>
      <c r="F39" s="101">
        <v>9.6519639837776117E-2</v>
      </c>
    </row>
    <row r="41" spans="1:6">
      <c r="B41" s="226" t="s">
        <v>1370</v>
      </c>
    </row>
    <row r="42" spans="1:6">
      <c r="E42" s="102"/>
    </row>
    <row r="61" spans="2:2">
      <c r="B61" s="54" t="s">
        <v>441</v>
      </c>
    </row>
    <row r="62" spans="2:2">
      <c r="B62" s="16"/>
    </row>
    <row r="63" spans="2:2">
      <c r="B63" s="930" t="s">
        <v>1270</v>
      </c>
    </row>
    <row r="124" spans="2:6">
      <c r="B124" s="95" t="s">
        <v>285</v>
      </c>
      <c r="C124" s="95" t="s">
        <v>1157</v>
      </c>
      <c r="D124" s="232"/>
    </row>
    <row r="125" spans="2:6">
      <c r="B125" s="95" t="s">
        <v>286</v>
      </c>
      <c r="C125" s="95" t="s">
        <v>1010</v>
      </c>
      <c r="D125" s="232"/>
      <c r="E125" s="232"/>
    </row>
    <row r="126" spans="2:6">
      <c r="B126" s="95" t="s">
        <v>287</v>
      </c>
      <c r="C126" s="95" t="s">
        <v>186</v>
      </c>
    </row>
    <row r="127" spans="2:6">
      <c r="B127" s="95" t="s">
        <v>288</v>
      </c>
      <c r="C127" s="95" t="s">
        <v>1154</v>
      </c>
    </row>
    <row r="128" spans="2:6">
      <c r="B128" s="95" t="s">
        <v>289</v>
      </c>
      <c r="C128" s="95" t="s">
        <v>1157</v>
      </c>
      <c r="D128" s="232"/>
      <c r="E128" s="232"/>
      <c r="F128" s="318"/>
    </row>
    <row r="129" spans="2:9">
      <c r="B129" s="95" t="s">
        <v>290</v>
      </c>
      <c r="C129" s="95" t="s">
        <v>1158</v>
      </c>
      <c r="D129" s="318"/>
      <c r="E129" s="318"/>
      <c r="F129" s="318"/>
      <c r="G129" s="318"/>
      <c r="H129" s="318"/>
      <c r="I129" s="318"/>
    </row>
    <row r="130" spans="2:9">
      <c r="B130" s="95" t="s">
        <v>291</v>
      </c>
      <c r="C130" s="95" t="s">
        <v>284</v>
      </c>
      <c r="D130" s="232"/>
      <c r="E130" s="318"/>
      <c r="F130" s="318"/>
    </row>
    <row r="133" spans="2:9">
      <c r="B133" s="95" t="s">
        <v>165</v>
      </c>
      <c r="C133" s="95" t="s">
        <v>158</v>
      </c>
    </row>
    <row r="134" spans="2:9">
      <c r="B134" s="95" t="s">
        <v>166</v>
      </c>
      <c r="C134" s="95" t="s">
        <v>113</v>
      </c>
    </row>
    <row r="135" spans="2:9" ht="12.75" customHeight="1">
      <c r="B135" s="95" t="s">
        <v>167</v>
      </c>
      <c r="C135" s="95" t="s">
        <v>114</v>
      </c>
      <c r="D135" s="725"/>
      <c r="E135" s="782"/>
    </row>
    <row r="136" spans="2:9">
      <c r="B136" s="95" t="s">
        <v>168</v>
      </c>
      <c r="C136" s="95" t="s">
        <v>157</v>
      </c>
    </row>
    <row r="137" spans="2:9">
      <c r="B137" s="95" t="s">
        <v>169</v>
      </c>
      <c r="C137" s="95" t="s">
        <v>158</v>
      </c>
    </row>
    <row r="138" spans="2:9" ht="12.75" customHeight="1">
      <c r="B138" s="95" t="s">
        <v>170</v>
      </c>
      <c r="C138" s="95" t="s">
        <v>159</v>
      </c>
      <c r="D138" s="725"/>
      <c r="E138" s="725"/>
      <c r="F138" s="725"/>
      <c r="G138" s="725"/>
      <c r="H138" s="725"/>
      <c r="I138" s="725"/>
    </row>
    <row r="139" spans="2:9">
      <c r="B139" s="95" t="s">
        <v>171</v>
      </c>
      <c r="C139" s="95" t="s">
        <v>160</v>
      </c>
    </row>
    <row r="140" spans="2:9">
      <c r="B140" s="95" t="s">
        <v>172</v>
      </c>
      <c r="C140" s="95" t="s">
        <v>161</v>
      </c>
    </row>
    <row r="141" spans="2:9">
      <c r="B141" s="95" t="s">
        <v>173</v>
      </c>
      <c r="C141" s="95" t="s">
        <v>164</v>
      </c>
    </row>
  </sheetData>
  <phoneticPr fontId="43" type="noConversion"/>
  <hyperlinks>
    <hyperlink ref="B63" location="Contents!B41" display="to contents"/>
  </hyperlinks>
  <pageMargins left="0.75" right="0.75" top="1" bottom="1" header="0.5" footer="0.5"/>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2:I143"/>
  <sheetViews>
    <sheetView topLeftCell="A28" workbookViewId="0">
      <selection activeCell="B2" sqref="B2"/>
    </sheetView>
  </sheetViews>
  <sheetFormatPr defaultColWidth="8" defaultRowHeight="12.75"/>
  <cols>
    <col min="1" max="1" width="10.28515625" style="107" customWidth="1"/>
    <col min="2" max="2" width="30" style="107" customWidth="1"/>
    <col min="3" max="5" width="10.28515625" style="107" bestFit="1" customWidth="1"/>
    <col min="6" max="6" width="10" style="107" bestFit="1" customWidth="1"/>
    <col min="7" max="7" width="10.28515625" style="107" customWidth="1"/>
    <col min="8" max="16384" width="8" style="107"/>
  </cols>
  <sheetData>
    <row r="2" spans="1:9">
      <c r="A2" s="1249" t="s">
        <v>326</v>
      </c>
      <c r="B2" s="108" t="s">
        <v>1568</v>
      </c>
    </row>
    <row r="4" spans="1:9">
      <c r="B4" s="109" t="s">
        <v>344</v>
      </c>
      <c r="C4" s="110">
        <v>2006</v>
      </c>
      <c r="D4" s="110">
        <v>2007</v>
      </c>
      <c r="E4" s="110">
        <v>2008</v>
      </c>
      <c r="F4" s="110">
        <v>2009</v>
      </c>
      <c r="G4" s="110" t="s">
        <v>303</v>
      </c>
    </row>
    <row r="5" spans="1:9" ht="38.25">
      <c r="B5" s="116" t="s">
        <v>458</v>
      </c>
      <c r="C5" s="111">
        <v>8.0872843420427179E-2</v>
      </c>
      <c r="D5" s="111">
        <v>0.15753921655181619</v>
      </c>
      <c r="E5" s="111">
        <v>0.14887106691317573</v>
      </c>
      <c r="F5" s="111">
        <v>0.14276204148419663</v>
      </c>
      <c r="G5" s="111">
        <v>0.35792899498824138</v>
      </c>
      <c r="I5" s="112"/>
    </row>
    <row r="6" spans="1:9" ht="38.25">
      <c r="B6" s="116" t="s">
        <v>128</v>
      </c>
      <c r="C6" s="111">
        <v>0.14931285988776474</v>
      </c>
      <c r="D6" s="111">
        <v>0.11889718665862126</v>
      </c>
      <c r="E6" s="111">
        <v>0.308715015043101</v>
      </c>
      <c r="F6" s="111">
        <v>0.30658938029047567</v>
      </c>
      <c r="G6" s="111">
        <v>0.29048874984268447</v>
      </c>
    </row>
    <row r="7" spans="1:9">
      <c r="B7" s="1233"/>
      <c r="C7" s="1234"/>
      <c r="D7" s="1234"/>
      <c r="E7" s="1234"/>
      <c r="F7" s="1234"/>
      <c r="G7" s="1234"/>
    </row>
    <row r="8" spans="1:9">
      <c r="B8" s="108" t="s">
        <v>1568</v>
      </c>
    </row>
    <row r="25" spans="2:5">
      <c r="B25" s="108" t="s">
        <v>370</v>
      </c>
    </row>
    <row r="27" spans="2:5">
      <c r="B27" s="113"/>
      <c r="C27" s="114">
        <v>39722</v>
      </c>
      <c r="D27" s="114">
        <v>40087</v>
      </c>
      <c r="E27" s="114">
        <v>40452</v>
      </c>
    </row>
    <row r="28" spans="2:5" ht="25.5">
      <c r="B28" s="116" t="s">
        <v>459</v>
      </c>
      <c r="C28" s="115">
        <v>0.10177178693186306</v>
      </c>
      <c r="D28" s="115">
        <v>1.4906760835897699</v>
      </c>
      <c r="E28" s="115">
        <v>-0.12863445252773165</v>
      </c>
    </row>
    <row r="29" spans="2:5" ht="38.25">
      <c r="B29" s="116" t="s">
        <v>460</v>
      </c>
      <c r="C29" s="115">
        <v>0.4412587931637193</v>
      </c>
      <c r="D29" s="115">
        <v>0.94037353755933872</v>
      </c>
      <c r="E29" s="115">
        <v>3.3274717616307496</v>
      </c>
    </row>
    <row r="30" spans="2:5">
      <c r="B30" s="116" t="s">
        <v>461</v>
      </c>
      <c r="C30" s="115">
        <v>-1.2122246428840411E-2</v>
      </c>
      <c r="D30" s="115">
        <v>-0.4685599036928636</v>
      </c>
      <c r="E30" s="115">
        <v>0.19882292856883188</v>
      </c>
    </row>
    <row r="51" spans="2:2">
      <c r="B51" s="54" t="s">
        <v>1081</v>
      </c>
    </row>
    <row r="52" spans="2:2">
      <c r="B52" s="16"/>
    </row>
    <row r="53" spans="2:2">
      <c r="B53" s="930" t="s">
        <v>1270</v>
      </c>
    </row>
    <row r="126" spans="2:5">
      <c r="B126" s="107" t="s">
        <v>285</v>
      </c>
      <c r="C126" s="107" t="s">
        <v>1158</v>
      </c>
      <c r="D126" s="318"/>
    </row>
    <row r="127" spans="2:5">
      <c r="B127" s="107" t="s">
        <v>286</v>
      </c>
      <c r="C127" s="107" t="s">
        <v>1010</v>
      </c>
      <c r="D127" s="232"/>
      <c r="E127" s="232"/>
    </row>
    <row r="128" spans="2:5">
      <c r="B128" s="107" t="s">
        <v>287</v>
      </c>
      <c r="C128" s="107" t="s">
        <v>186</v>
      </c>
    </row>
    <row r="129" spans="2:9">
      <c r="B129" s="107" t="s">
        <v>288</v>
      </c>
      <c r="C129" s="107" t="s">
        <v>1154</v>
      </c>
    </row>
    <row r="130" spans="2:9">
      <c r="B130" s="107" t="s">
        <v>289</v>
      </c>
      <c r="C130" s="107" t="s">
        <v>1157</v>
      </c>
      <c r="D130" s="232"/>
      <c r="E130" s="232"/>
      <c r="F130" s="318"/>
    </row>
    <row r="131" spans="2:9">
      <c r="B131" s="107" t="s">
        <v>290</v>
      </c>
      <c r="C131" s="107" t="s">
        <v>1158</v>
      </c>
      <c r="D131" s="318"/>
      <c r="E131" s="318"/>
      <c r="F131" s="318"/>
      <c r="G131" s="318"/>
      <c r="H131" s="318"/>
      <c r="I131" s="318"/>
    </row>
    <row r="132" spans="2:9">
      <c r="B132" s="107" t="s">
        <v>291</v>
      </c>
      <c r="C132" s="107" t="s">
        <v>284</v>
      </c>
      <c r="D132" s="232"/>
      <c r="E132" s="318"/>
      <c r="F132" s="318"/>
    </row>
    <row r="135" spans="2:9">
      <c r="B135" s="107" t="s">
        <v>165</v>
      </c>
    </row>
    <row r="136" spans="2:9">
      <c r="B136" s="107" t="s">
        <v>166</v>
      </c>
      <c r="C136" s="107" t="s">
        <v>113</v>
      </c>
    </row>
    <row r="137" spans="2:9" ht="12.75" customHeight="1">
      <c r="B137" s="107" t="s">
        <v>167</v>
      </c>
      <c r="C137" s="107" t="s">
        <v>114</v>
      </c>
      <c r="D137" s="725"/>
      <c r="E137" s="782"/>
    </row>
    <row r="138" spans="2:9">
      <c r="B138" s="107" t="s">
        <v>168</v>
      </c>
      <c r="C138" s="107" t="s">
        <v>157</v>
      </c>
    </row>
    <row r="139" spans="2:9">
      <c r="B139" s="107" t="s">
        <v>169</v>
      </c>
      <c r="C139" s="107" t="s">
        <v>158</v>
      </c>
    </row>
    <row r="140" spans="2:9" ht="12.75" customHeight="1">
      <c r="B140" s="107" t="s">
        <v>170</v>
      </c>
      <c r="C140" s="107" t="s">
        <v>159</v>
      </c>
      <c r="D140" s="725"/>
      <c r="E140" s="725"/>
      <c r="F140" s="725"/>
      <c r="G140" s="725"/>
      <c r="H140" s="725"/>
      <c r="I140" s="725"/>
    </row>
    <row r="141" spans="2:9">
      <c r="B141" s="107" t="s">
        <v>171</v>
      </c>
      <c r="C141" s="107" t="s">
        <v>160</v>
      </c>
    </row>
    <row r="142" spans="2:9">
      <c r="B142" s="107" t="s">
        <v>172</v>
      </c>
      <c r="C142" s="107" t="s">
        <v>161</v>
      </c>
    </row>
    <row r="143" spans="2:9">
      <c r="B143" s="107" t="s">
        <v>173</v>
      </c>
      <c r="C143" s="107" t="s">
        <v>164</v>
      </c>
    </row>
  </sheetData>
  <phoneticPr fontId="43" type="noConversion"/>
  <hyperlinks>
    <hyperlink ref="B53" location="Contents!B42" display="to contents"/>
  </hyperlinks>
  <pageMargins left="0.75" right="0.75" top="1" bottom="1" header="0.5" footer="0.5"/>
  <pageSetup paperSize="9" orientation="portrait" verticalDpi="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2:M140"/>
  <sheetViews>
    <sheetView topLeftCell="A7" workbookViewId="0">
      <selection activeCell="J19" sqref="J19"/>
    </sheetView>
  </sheetViews>
  <sheetFormatPr defaultColWidth="8" defaultRowHeight="12.75"/>
  <cols>
    <col min="1" max="1" width="6.42578125" style="118" customWidth="1"/>
    <col min="2" max="2" width="26.5703125" style="118" customWidth="1"/>
    <col min="3" max="16384" width="8" style="118"/>
  </cols>
  <sheetData>
    <row r="2" spans="1:13">
      <c r="A2" s="1249" t="s">
        <v>326</v>
      </c>
      <c r="B2" s="117" t="s">
        <v>1569</v>
      </c>
    </row>
    <row r="4" spans="1:13">
      <c r="B4" s="119"/>
      <c r="C4" s="1381" t="s">
        <v>315</v>
      </c>
      <c r="D4" s="1381"/>
      <c r="E4" s="1381"/>
      <c r="F4" s="1381"/>
      <c r="G4" s="1381"/>
      <c r="H4" s="119"/>
      <c r="I4" s="1381" t="s">
        <v>316</v>
      </c>
      <c r="J4" s="1381"/>
      <c r="K4" s="1381"/>
      <c r="L4" s="1381"/>
      <c r="M4" s="1381"/>
    </row>
    <row r="5" spans="1:13">
      <c r="B5" s="119"/>
      <c r="C5" s="120">
        <v>2006</v>
      </c>
      <c r="D5" s="120">
        <v>2007</v>
      </c>
      <c r="E5" s="120">
        <v>2008</v>
      </c>
      <c r="F5" s="120">
        <v>2009</v>
      </c>
      <c r="G5" s="120" t="s">
        <v>303</v>
      </c>
      <c r="H5" s="119"/>
      <c r="I5" s="120">
        <v>2006</v>
      </c>
      <c r="J5" s="120">
        <v>2007</v>
      </c>
      <c r="K5" s="120">
        <v>2008</v>
      </c>
      <c r="L5" s="120">
        <v>2009</v>
      </c>
      <c r="M5" s="120" t="s">
        <v>303</v>
      </c>
    </row>
    <row r="6" spans="1:13" ht="38.25" customHeight="1">
      <c r="B6" s="121" t="s">
        <v>462</v>
      </c>
      <c r="C6" s="122">
        <v>0.28394435549468516</v>
      </c>
      <c r="D6" s="122">
        <v>0.25278579171492221</v>
      </c>
      <c r="E6" s="122">
        <v>0.15043587944170136</v>
      </c>
      <c r="F6" s="122">
        <v>7.3276263256673205E-2</v>
      </c>
      <c r="G6" s="122">
        <v>7.9712481365089932E-2</v>
      </c>
      <c r="H6" s="119"/>
      <c r="I6" s="122">
        <v>0.51512812389593243</v>
      </c>
      <c r="J6" s="122">
        <v>0.25278579171492221</v>
      </c>
      <c r="K6" s="122">
        <v>0.25154626368935057</v>
      </c>
      <c r="L6" s="122">
        <v>0.12432070115147717</v>
      </c>
      <c r="M6" s="122">
        <v>0.1463918653769514</v>
      </c>
    </row>
    <row r="7" spans="1:13" ht="25.5">
      <c r="B7" s="121" t="s">
        <v>463</v>
      </c>
      <c r="C7" s="122">
        <v>0.21682912089515055</v>
      </c>
      <c r="D7" s="122">
        <v>0.25550428115910412</v>
      </c>
      <c r="E7" s="122">
        <v>0.19637271559506395</v>
      </c>
      <c r="F7" s="122">
        <v>0.13179664096998991</v>
      </c>
      <c r="G7" s="122">
        <v>9.7841792219518997E-2</v>
      </c>
      <c r="H7" s="119"/>
      <c r="I7" s="122">
        <v>0.33025427663323703</v>
      </c>
      <c r="J7" s="122">
        <v>0.44614080169704018</v>
      </c>
      <c r="K7" s="122">
        <v>0.30819280818227196</v>
      </c>
      <c r="L7" s="122">
        <v>0.21408766985507308</v>
      </c>
      <c r="M7" s="122">
        <v>0.15893260434307668</v>
      </c>
    </row>
    <row r="9" spans="1:13">
      <c r="B9" s="117" t="s">
        <v>1569</v>
      </c>
    </row>
    <row r="29" spans="2:2">
      <c r="B29" s="54" t="s">
        <v>1081</v>
      </c>
    </row>
    <row r="30" spans="2:2">
      <c r="B30" s="930"/>
    </row>
    <row r="31" spans="2:2">
      <c r="B31" s="930" t="s">
        <v>1270</v>
      </c>
    </row>
    <row r="123" spans="2:9">
      <c r="B123" s="118" t="s">
        <v>285</v>
      </c>
      <c r="C123" s="118" t="s">
        <v>284</v>
      </c>
      <c r="D123" s="232"/>
    </row>
    <row r="124" spans="2:9">
      <c r="B124" s="118" t="s">
        <v>286</v>
      </c>
      <c r="C124" s="118" t="s">
        <v>1010</v>
      </c>
      <c r="D124" s="232"/>
      <c r="E124" s="232"/>
    </row>
    <row r="125" spans="2:9">
      <c r="B125" s="118" t="s">
        <v>287</v>
      </c>
      <c r="C125" s="118" t="s">
        <v>186</v>
      </c>
    </row>
    <row r="126" spans="2:9">
      <c r="B126" s="118" t="s">
        <v>288</v>
      </c>
      <c r="C126" s="118" t="s">
        <v>1154</v>
      </c>
    </row>
    <row r="127" spans="2:9">
      <c r="B127" s="118" t="s">
        <v>289</v>
      </c>
      <c r="C127" s="118" t="s">
        <v>1157</v>
      </c>
      <c r="D127" s="232"/>
      <c r="E127" s="232"/>
      <c r="F127" s="318"/>
    </row>
    <row r="128" spans="2:9">
      <c r="B128" s="118" t="s">
        <v>290</v>
      </c>
      <c r="C128" s="118" t="s">
        <v>1158</v>
      </c>
      <c r="D128" s="318"/>
      <c r="E128" s="318"/>
      <c r="F128" s="318"/>
      <c r="G128" s="318"/>
      <c r="H128" s="318"/>
      <c r="I128" s="318"/>
    </row>
    <row r="129" spans="2:9">
      <c r="B129" s="118" t="s">
        <v>291</v>
      </c>
      <c r="C129" s="118" t="s">
        <v>284</v>
      </c>
      <c r="D129" s="232"/>
      <c r="E129" s="318"/>
      <c r="F129" s="318"/>
    </row>
    <row r="132" spans="2:9">
      <c r="B132" s="118" t="s">
        <v>165</v>
      </c>
    </row>
    <row r="133" spans="2:9">
      <c r="B133" s="118" t="s">
        <v>166</v>
      </c>
      <c r="C133" s="118" t="s">
        <v>113</v>
      </c>
    </row>
    <row r="134" spans="2:9" ht="12.75" customHeight="1">
      <c r="B134" s="118" t="s">
        <v>167</v>
      </c>
      <c r="C134" s="118" t="s">
        <v>114</v>
      </c>
      <c r="D134" s="725"/>
      <c r="E134" s="782"/>
    </row>
    <row r="135" spans="2:9">
      <c r="B135" s="118" t="s">
        <v>168</v>
      </c>
      <c r="C135" s="118" t="s">
        <v>157</v>
      </c>
    </row>
    <row r="136" spans="2:9">
      <c r="B136" s="118" t="s">
        <v>169</v>
      </c>
      <c r="C136" s="118" t="s">
        <v>158</v>
      </c>
    </row>
    <row r="137" spans="2:9" ht="12.75" customHeight="1">
      <c r="B137" s="118" t="s">
        <v>170</v>
      </c>
      <c r="C137" s="118" t="s">
        <v>159</v>
      </c>
      <c r="D137" s="725"/>
      <c r="E137" s="725"/>
      <c r="F137" s="725"/>
      <c r="G137" s="725"/>
      <c r="H137" s="725"/>
      <c r="I137" s="725"/>
    </row>
    <row r="138" spans="2:9">
      <c r="B138" s="118" t="s">
        <v>171</v>
      </c>
      <c r="C138" s="118" t="s">
        <v>160</v>
      </c>
    </row>
    <row r="139" spans="2:9">
      <c r="B139" s="118" t="s">
        <v>172</v>
      </c>
      <c r="C139" s="118" t="s">
        <v>161</v>
      </c>
    </row>
    <row r="140" spans="2:9">
      <c r="B140" s="118" t="s">
        <v>173</v>
      </c>
      <c r="C140" s="118" t="s">
        <v>164</v>
      </c>
    </row>
  </sheetData>
  <mergeCells count="2">
    <mergeCell ref="C4:G4"/>
    <mergeCell ref="I4:M4"/>
  </mergeCells>
  <phoneticPr fontId="43" type="noConversion"/>
  <hyperlinks>
    <hyperlink ref="B31" location="Contents!B43" display="to contents"/>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G22"/>
  <sheetViews>
    <sheetView topLeftCell="B1" workbookViewId="0">
      <selection activeCell="G22" sqref="G22"/>
    </sheetView>
  </sheetViews>
  <sheetFormatPr defaultRowHeight="12.75"/>
  <cols>
    <col min="1" max="2" width="9.140625" style="50"/>
    <col min="3" max="3" width="14.140625" style="50" customWidth="1"/>
    <col min="4" max="4" width="14.85546875" style="50" customWidth="1"/>
    <col min="5" max="5" width="15.85546875" style="50" customWidth="1"/>
    <col min="6" max="16384" width="9.140625" style="50"/>
  </cols>
  <sheetData>
    <row r="2" spans="1:7">
      <c r="A2" s="1" t="s">
        <v>326</v>
      </c>
      <c r="B2" s="226" t="s">
        <v>915</v>
      </c>
    </row>
    <row r="5" spans="1:7" ht="25.5">
      <c r="B5" s="925" t="s">
        <v>1212</v>
      </c>
      <c r="C5" s="264" t="s">
        <v>920</v>
      </c>
      <c r="D5" s="264" t="s">
        <v>442</v>
      </c>
      <c r="E5" s="264" t="s">
        <v>921</v>
      </c>
      <c r="G5" s="226" t="s">
        <v>915</v>
      </c>
    </row>
    <row r="6" spans="1:7">
      <c r="B6" s="227"/>
      <c r="C6" s="227" t="s">
        <v>1000</v>
      </c>
      <c r="D6" s="227" t="s">
        <v>1000</v>
      </c>
      <c r="E6" s="227" t="s">
        <v>922</v>
      </c>
    </row>
    <row r="7" spans="1:7">
      <c r="B7" s="229" t="s">
        <v>916</v>
      </c>
      <c r="C7" s="227">
        <v>347.13420000000002</v>
      </c>
      <c r="D7" s="227">
        <v>2.3451059999999999</v>
      </c>
      <c r="E7" s="227">
        <v>2414.8745699999999</v>
      </c>
    </row>
    <row r="8" spans="1:7">
      <c r="B8" s="229" t="s">
        <v>917</v>
      </c>
      <c r="C8" s="227">
        <v>354.29840000000002</v>
      </c>
      <c r="D8" s="227">
        <v>1.9761550000000001</v>
      </c>
      <c r="E8" s="227">
        <v>2448.7629900000002</v>
      </c>
    </row>
    <row r="9" spans="1:7">
      <c r="B9" s="229" t="s">
        <v>918</v>
      </c>
      <c r="C9" s="227">
        <v>354.78969999999998</v>
      </c>
      <c r="D9" s="227">
        <v>1.8141130000000001</v>
      </c>
      <c r="E9" s="227">
        <v>2490.8206800000003</v>
      </c>
    </row>
    <row r="10" spans="1:7">
      <c r="B10" s="229" t="s">
        <v>919</v>
      </c>
      <c r="C10" s="227">
        <v>341.70170000000002</v>
      </c>
      <c r="D10" s="227">
        <v>2.103866</v>
      </c>
      <c r="E10" s="227">
        <v>2522.1870400000003</v>
      </c>
    </row>
    <row r="11" spans="1:7">
      <c r="B11" s="229" t="s">
        <v>1299</v>
      </c>
      <c r="C11" s="227">
        <v>320.495</v>
      </c>
      <c r="D11" s="227">
        <v>2.6884420000000002</v>
      </c>
      <c r="E11" s="227">
        <v>2553.35475</v>
      </c>
    </row>
    <row r="12" spans="1:7">
      <c r="B12" s="229" t="s">
        <v>1300</v>
      </c>
      <c r="C12" s="227">
        <v>302.8098</v>
      </c>
      <c r="D12" s="227">
        <v>4.8296809999999999</v>
      </c>
      <c r="E12" s="227">
        <v>2576.1534200000001</v>
      </c>
    </row>
    <row r="13" spans="1:7">
      <c r="B13" s="229" t="s">
        <v>1301</v>
      </c>
      <c r="C13" s="227">
        <v>285.33780000000002</v>
      </c>
      <c r="D13" s="227">
        <v>3.6030709999999999</v>
      </c>
      <c r="E13" s="227">
        <v>2576.1683499999999</v>
      </c>
    </row>
    <row r="14" spans="1:7">
      <c r="B14" s="229" t="s">
        <v>1302</v>
      </c>
      <c r="C14" s="227">
        <v>249.2372</v>
      </c>
      <c r="D14" s="227">
        <v>5.2046590000000004</v>
      </c>
      <c r="E14" s="227">
        <v>2561.1068</v>
      </c>
    </row>
    <row r="15" spans="1:7">
      <c r="B15" s="229" t="s">
        <v>1303</v>
      </c>
      <c r="C15" s="227">
        <v>236.21539999999999</v>
      </c>
      <c r="D15" s="227">
        <v>5.4081380000000001</v>
      </c>
      <c r="E15" s="227">
        <v>2537.7530000000002</v>
      </c>
    </row>
    <row r="16" spans="1:7">
      <c r="B16" s="229" t="s">
        <v>1304</v>
      </c>
      <c r="C16" s="227">
        <v>246.1455</v>
      </c>
      <c r="D16" s="227">
        <v>7.1562530000000004</v>
      </c>
      <c r="E16" s="227">
        <v>2507.5386899999999</v>
      </c>
    </row>
    <row r="17" spans="2:7">
      <c r="B17" s="229" t="s">
        <v>1305</v>
      </c>
      <c r="C17" s="227">
        <v>268.04750000000001</v>
      </c>
      <c r="D17" s="227">
        <v>5.6440659999999996</v>
      </c>
      <c r="E17" s="227">
        <v>2483.6922000000004</v>
      </c>
    </row>
    <row r="18" spans="2:7">
      <c r="B18" s="229" t="s">
        <v>1306</v>
      </c>
      <c r="C18" s="227">
        <v>271.4665</v>
      </c>
      <c r="D18" s="227">
        <v>5.5387219999999999</v>
      </c>
      <c r="E18" s="227">
        <v>2449.3751600000001</v>
      </c>
    </row>
    <row r="19" spans="2:7">
      <c r="B19" s="229" t="s">
        <v>1307</v>
      </c>
      <c r="C19" s="227">
        <v>280.81189999999998</v>
      </c>
      <c r="D19" s="227">
        <v>5.4549019999999997</v>
      </c>
      <c r="E19" s="227">
        <v>2425.2924400000002</v>
      </c>
    </row>
    <row r="20" spans="2:7">
      <c r="B20" s="229" t="s">
        <v>1308</v>
      </c>
      <c r="C20" s="227">
        <v>263.08690000000001</v>
      </c>
      <c r="D20" s="227">
        <v>5.934812</v>
      </c>
      <c r="E20" s="227">
        <v>2405.1193800000001</v>
      </c>
      <c r="G20" s="230" t="s">
        <v>923</v>
      </c>
    </row>
    <row r="21" spans="2:7">
      <c r="B21" s="229" t="s">
        <v>1309</v>
      </c>
      <c r="C21" s="227"/>
      <c r="D21" s="227">
        <v>5.5448639999999996</v>
      </c>
      <c r="E21" s="227">
        <v>2395.8691699999999</v>
      </c>
    </row>
    <row r="22" spans="2:7">
      <c r="G22" s="930" t="s">
        <v>1270</v>
      </c>
    </row>
  </sheetData>
  <phoneticPr fontId="38" type="noConversion"/>
  <hyperlinks>
    <hyperlink ref="G22" location="Contents!B6" display="to contents"/>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2:S140"/>
  <sheetViews>
    <sheetView workbookViewId="0">
      <selection activeCell="B34" sqref="B34"/>
    </sheetView>
  </sheetViews>
  <sheetFormatPr defaultColWidth="8" defaultRowHeight="12.75"/>
  <cols>
    <col min="1" max="1" width="6.7109375" style="124" customWidth="1"/>
    <col min="2" max="2" width="22.7109375" style="124" customWidth="1"/>
    <col min="3" max="6" width="8" style="124" customWidth="1"/>
    <col min="7" max="7" width="10.7109375" style="124" customWidth="1"/>
    <col min="8" max="16384" width="8" style="124"/>
  </cols>
  <sheetData>
    <row r="2" spans="1:19">
      <c r="A2" s="1249" t="s">
        <v>326</v>
      </c>
      <c r="B2" s="123" t="s">
        <v>1570</v>
      </c>
    </row>
    <row r="4" spans="1:19" ht="25.5" customHeight="1">
      <c r="B4" s="125"/>
      <c r="C4" s="1382" t="s">
        <v>464</v>
      </c>
      <c r="D4" s="1382"/>
      <c r="E4" s="1382"/>
      <c r="F4" s="1382"/>
      <c r="G4" s="1382"/>
      <c r="H4" s="125"/>
      <c r="I4" s="1382" t="s">
        <v>467</v>
      </c>
      <c r="J4" s="1382"/>
      <c r="K4" s="1382"/>
      <c r="L4" s="1382"/>
      <c r="M4" s="1382"/>
      <c r="N4" s="125"/>
      <c r="O4" s="1382" t="s">
        <v>468</v>
      </c>
      <c r="P4" s="1382"/>
      <c r="Q4" s="1382"/>
      <c r="R4" s="1382"/>
      <c r="S4" s="1382"/>
    </row>
    <row r="5" spans="1:19">
      <c r="B5" s="125"/>
      <c r="C5" s="126">
        <v>2006</v>
      </c>
      <c r="D5" s="126">
        <v>2007</v>
      </c>
      <c r="E5" s="126">
        <v>2008</v>
      </c>
      <c r="F5" s="126">
        <v>2009</v>
      </c>
      <c r="G5" s="126" t="s">
        <v>303</v>
      </c>
      <c r="H5" s="125"/>
      <c r="I5" s="126">
        <v>2006</v>
      </c>
      <c r="J5" s="126">
        <v>2007</v>
      </c>
      <c r="K5" s="126">
        <v>2008</v>
      </c>
      <c r="L5" s="126">
        <v>2009</v>
      </c>
      <c r="M5" s="126" t="s">
        <v>303</v>
      </c>
      <c r="N5" s="125"/>
      <c r="O5" s="126">
        <v>2006</v>
      </c>
      <c r="P5" s="126">
        <v>2007</v>
      </c>
      <c r="Q5" s="126">
        <v>2008</v>
      </c>
      <c r="R5" s="126">
        <v>2009</v>
      </c>
      <c r="S5" s="126" t="s">
        <v>303</v>
      </c>
    </row>
    <row r="6" spans="1:19" ht="25.5">
      <c r="B6" s="127" t="s">
        <v>465</v>
      </c>
      <c r="C6" s="128">
        <v>14.616800761313909</v>
      </c>
      <c r="D6" s="129">
        <v>9.813479225777634</v>
      </c>
      <c r="E6" s="129">
        <v>-1.5504554346120458</v>
      </c>
      <c r="F6" s="129">
        <v>14.401097821459874</v>
      </c>
      <c r="G6" s="129">
        <v>4.7768994707155246</v>
      </c>
      <c r="H6" s="125"/>
      <c r="I6" s="128">
        <v>27.826992737566528</v>
      </c>
      <c r="J6" s="129">
        <v>36.117657643893956</v>
      </c>
      <c r="K6" s="129">
        <v>25.721948871262224</v>
      </c>
      <c r="L6" s="129">
        <v>22.709508974074179</v>
      </c>
      <c r="M6" s="129">
        <v>17.452574688713888</v>
      </c>
      <c r="N6" s="125"/>
      <c r="O6" s="128">
        <v>54.946300589190201</v>
      </c>
      <c r="P6" s="129">
        <v>51.028778007415887</v>
      </c>
      <c r="Q6" s="129">
        <v>40.518000047750171</v>
      </c>
      <c r="R6" s="129">
        <v>53.33511038490623</v>
      </c>
      <c r="S6" s="129">
        <v>46.229415607724754</v>
      </c>
    </row>
    <row r="7" spans="1:19">
      <c r="B7" s="127" t="s">
        <v>466</v>
      </c>
      <c r="C7" s="128">
        <v>10.653590945954756</v>
      </c>
      <c r="D7" s="129">
        <v>8.4947227620841321</v>
      </c>
      <c r="E7" s="129">
        <v>6.2524704174781611</v>
      </c>
      <c r="F7" s="129">
        <v>5.0820822502849037</v>
      </c>
      <c r="G7" s="129">
        <v>5.3863768233112639</v>
      </c>
      <c r="H7" s="125"/>
      <c r="I7" s="128">
        <v>26.777653307228459</v>
      </c>
      <c r="J7" s="129">
        <v>30.663582720530346</v>
      </c>
      <c r="K7" s="129">
        <v>27.98558593733933</v>
      </c>
      <c r="L7" s="129">
        <v>20.967913401382678</v>
      </c>
      <c r="M7" s="129">
        <v>21.179307396031973</v>
      </c>
      <c r="N7" s="125"/>
      <c r="O7" s="128">
        <v>51.820165540650137</v>
      </c>
      <c r="P7" s="129">
        <v>45.548442127479312</v>
      </c>
      <c r="Q7" s="129">
        <v>46.288875489281679</v>
      </c>
      <c r="R7" s="129">
        <v>45.890237390182904</v>
      </c>
      <c r="S7" s="129">
        <v>43.699734660659772</v>
      </c>
    </row>
    <row r="9" spans="1:19">
      <c r="B9" s="123" t="s">
        <v>1570</v>
      </c>
    </row>
    <row r="32" spans="2:2">
      <c r="B32" s="54" t="s">
        <v>1081</v>
      </c>
    </row>
    <row r="33" spans="2:2">
      <c r="B33" s="16"/>
    </row>
    <row r="34" spans="2:2">
      <c r="B34" s="930" t="s">
        <v>1270</v>
      </c>
    </row>
    <row r="132" spans="2:9">
      <c r="B132" s="124" t="s">
        <v>165</v>
      </c>
      <c r="C132" s="124" t="s">
        <v>161</v>
      </c>
    </row>
    <row r="133" spans="2:9">
      <c r="B133" s="124" t="s">
        <v>166</v>
      </c>
      <c r="C133" s="124" t="s">
        <v>113</v>
      </c>
    </row>
    <row r="134" spans="2:9" ht="12.75" customHeight="1">
      <c r="B134" s="124" t="s">
        <v>167</v>
      </c>
      <c r="C134" s="124" t="s">
        <v>114</v>
      </c>
      <c r="D134" s="725"/>
      <c r="E134" s="782"/>
    </row>
    <row r="135" spans="2:9">
      <c r="B135" s="124" t="s">
        <v>168</v>
      </c>
      <c r="C135" s="124" t="s">
        <v>157</v>
      </c>
    </row>
    <row r="136" spans="2:9">
      <c r="B136" s="124" t="s">
        <v>169</v>
      </c>
      <c r="C136" s="124" t="s">
        <v>158</v>
      </c>
    </row>
    <row r="137" spans="2:9" ht="12.75" customHeight="1">
      <c r="B137" s="124" t="s">
        <v>170</v>
      </c>
      <c r="C137" s="124" t="s">
        <v>159</v>
      </c>
      <c r="D137" s="725"/>
      <c r="E137" s="725"/>
      <c r="F137" s="725"/>
      <c r="G137" s="725"/>
      <c r="H137" s="725"/>
      <c r="I137" s="725"/>
    </row>
    <row r="138" spans="2:9">
      <c r="B138" s="124" t="s">
        <v>171</v>
      </c>
      <c r="C138" s="124" t="s">
        <v>160</v>
      </c>
    </row>
    <row r="139" spans="2:9">
      <c r="B139" s="124" t="s">
        <v>172</v>
      </c>
      <c r="C139" s="124" t="s">
        <v>161</v>
      </c>
    </row>
    <row r="140" spans="2:9">
      <c r="B140" s="124" t="s">
        <v>173</v>
      </c>
      <c r="C140" s="124" t="s">
        <v>164</v>
      </c>
    </row>
  </sheetData>
  <mergeCells count="3">
    <mergeCell ref="C4:G4"/>
    <mergeCell ref="I4:M4"/>
    <mergeCell ref="O4:S4"/>
  </mergeCells>
  <phoneticPr fontId="43" type="noConversion"/>
  <hyperlinks>
    <hyperlink ref="B34" location="Contents!B44" display="to contents"/>
  </hyperlinks>
  <pageMargins left="0.75" right="0.75" top="1" bottom="1" header="0.5" footer="0.5"/>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2:W51"/>
  <sheetViews>
    <sheetView workbookViewId="0">
      <selection activeCell="B35" sqref="B35"/>
    </sheetView>
  </sheetViews>
  <sheetFormatPr defaultRowHeight="12.75"/>
  <cols>
    <col min="1" max="1" width="9.140625" style="835"/>
    <col min="2" max="2" width="30.85546875" style="835" customWidth="1"/>
    <col min="3" max="16384" width="9.140625" style="835"/>
  </cols>
  <sheetData>
    <row r="2" spans="1:23">
      <c r="A2" s="835" t="s">
        <v>326</v>
      </c>
      <c r="B2" s="836" t="s">
        <v>472</v>
      </c>
    </row>
    <row r="3" spans="1:23" s="858" customFormat="1">
      <c r="B3" s="999"/>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491</v>
      </c>
      <c r="V3" s="1000" t="s">
        <v>492</v>
      </c>
      <c r="W3" s="1000" t="s">
        <v>493</v>
      </c>
    </row>
    <row r="4" spans="1:23">
      <c r="B4" s="1001" t="s">
        <v>494</v>
      </c>
      <c r="C4" s="996">
        <v>34.048123179699999</v>
      </c>
      <c r="D4" s="996">
        <v>27.1281313902</v>
      </c>
      <c r="E4" s="996">
        <v>17.935831590999999</v>
      </c>
      <c r="F4" s="996">
        <v>11.7380214801</v>
      </c>
      <c r="G4" s="996">
        <v>10.537296700299999</v>
      </c>
      <c r="H4" s="996">
        <v>15.2152620721</v>
      </c>
      <c r="I4" s="996">
        <v>17.749653196099999</v>
      </c>
      <c r="J4" s="996">
        <v>18.079369867299999</v>
      </c>
      <c r="K4" s="996">
        <v>14.961017009500001</v>
      </c>
      <c r="L4" s="996">
        <v>16.521292105000001</v>
      </c>
      <c r="M4" s="996">
        <v>20.234424445599998</v>
      </c>
      <c r="N4" s="996">
        <v>20.762117275799998</v>
      </c>
      <c r="O4" s="996">
        <v>14.582839889000001</v>
      </c>
      <c r="P4" s="996">
        <v>15.179371000000002</v>
      </c>
      <c r="Q4" s="996">
        <v>16.349378999999995</v>
      </c>
      <c r="R4" s="996">
        <v>18.195125000000001</v>
      </c>
      <c r="S4" s="996">
        <v>23.491078142999999</v>
      </c>
      <c r="T4" s="996">
        <v>23.292387999999999</v>
      </c>
      <c r="U4" s="996">
        <v>24.948566649999997</v>
      </c>
      <c r="V4" s="996">
        <v>23.0824570708</v>
      </c>
      <c r="W4" s="996">
        <v>19.548333543099996</v>
      </c>
    </row>
    <row r="5" spans="1:23">
      <c r="B5" s="1001" t="s">
        <v>495</v>
      </c>
      <c r="C5" s="996">
        <v>4.2557103999999999</v>
      </c>
      <c r="D5" s="996">
        <v>2.6203352600000001</v>
      </c>
      <c r="E5" s="996">
        <v>1.8862846899999999</v>
      </c>
      <c r="F5" s="996">
        <v>1.6759628500000001</v>
      </c>
      <c r="G5" s="996">
        <v>1.8301624999999999</v>
      </c>
      <c r="H5" s="996">
        <v>2.1877543100000003</v>
      </c>
      <c r="I5" s="996">
        <v>1.8107318100000001</v>
      </c>
      <c r="J5" s="996">
        <v>1.2195951699999998</v>
      </c>
      <c r="K5" s="996">
        <v>1.8574600800000001</v>
      </c>
      <c r="L5" s="996">
        <v>2.1820692200000003</v>
      </c>
      <c r="M5" s="996">
        <v>1.9274674700000001</v>
      </c>
      <c r="N5" s="996">
        <v>1.9281661000000001</v>
      </c>
      <c r="O5" s="996">
        <v>1.3369741500000001</v>
      </c>
      <c r="P5" s="996">
        <v>1.6541331299999997</v>
      </c>
      <c r="Q5" s="996">
        <v>1.29353125</v>
      </c>
      <c r="R5" s="996">
        <v>1.48498248</v>
      </c>
      <c r="S5" s="996">
        <v>3.2224112999999996</v>
      </c>
      <c r="T5" s="996">
        <v>2.8746146299999999</v>
      </c>
      <c r="U5" s="996">
        <v>3.1515540499999997</v>
      </c>
      <c r="V5" s="996">
        <v>3.0326924200000001</v>
      </c>
      <c r="W5" s="996">
        <v>3.1713375200000002</v>
      </c>
    </row>
    <row r="6" spans="1:23">
      <c r="B6" s="1001" t="s">
        <v>496</v>
      </c>
      <c r="C6" s="996">
        <v>0.90854104000000002</v>
      </c>
      <c r="D6" s="996">
        <v>0.77022064000000001</v>
      </c>
      <c r="E6" s="996">
        <v>0.75344915000000001</v>
      </c>
      <c r="F6" s="996">
        <v>0.75382912999999996</v>
      </c>
      <c r="G6" s="996">
        <v>0.67679962000000005</v>
      </c>
      <c r="H6" s="996">
        <v>0.86640339000000011</v>
      </c>
      <c r="I6" s="996">
        <v>0.93352593000000006</v>
      </c>
      <c r="J6" s="996">
        <v>0.89572724999999997</v>
      </c>
      <c r="K6" s="996">
        <v>0.96612659999999995</v>
      </c>
      <c r="L6" s="996">
        <v>0.93856799000000002</v>
      </c>
      <c r="M6" s="996">
        <v>0.74914210999999997</v>
      </c>
      <c r="N6" s="996">
        <v>1.00968401</v>
      </c>
      <c r="O6" s="996">
        <v>0.68261519999999998</v>
      </c>
      <c r="P6" s="996">
        <v>0.83990408999999999</v>
      </c>
      <c r="Q6" s="996">
        <v>1.0822734899999999</v>
      </c>
      <c r="R6" s="996">
        <v>1.2020410099999999</v>
      </c>
      <c r="S6" s="996">
        <v>1.01332157</v>
      </c>
      <c r="T6" s="996">
        <v>1.1330804699999999</v>
      </c>
      <c r="U6" s="996">
        <v>1.1671606399999999</v>
      </c>
      <c r="V6" s="996">
        <v>1.1411263200000001</v>
      </c>
      <c r="W6" s="996">
        <v>1.0417983779999997</v>
      </c>
    </row>
    <row r="7" spans="1:23">
      <c r="B7" s="1001" t="s">
        <v>497</v>
      </c>
      <c r="C7" s="996">
        <v>0.74063500000000004</v>
      </c>
      <c r="D7" s="996">
        <v>0.63549999999999995</v>
      </c>
      <c r="E7" s="996">
        <v>0.32991000000000004</v>
      </c>
      <c r="F7" s="996">
        <v>0.57250000000000001</v>
      </c>
      <c r="G7" s="996">
        <v>0.28370999999999996</v>
      </c>
      <c r="H7" s="996">
        <v>0.14645</v>
      </c>
      <c r="I7" s="996">
        <v>4.8000000000000001E-2</v>
      </c>
      <c r="J7" s="996">
        <v>1.52E-2</v>
      </c>
      <c r="K7" s="996">
        <v>2.0999999999999999E-3</v>
      </c>
      <c r="L7" s="996">
        <v>3.9300000000000002E-2</v>
      </c>
      <c r="M7" s="996">
        <v>3.0256150000000002</v>
      </c>
      <c r="N7" s="996">
        <v>0.84640000000000004</v>
      </c>
      <c r="O7" s="996">
        <v>2.2525149999999998</v>
      </c>
      <c r="P7" s="996">
        <v>2.0825550000000002</v>
      </c>
      <c r="Q7" s="996">
        <v>0.62480000000000002</v>
      </c>
      <c r="R7" s="996">
        <v>1.0854999999999999</v>
      </c>
      <c r="S7" s="996">
        <v>0.44590000000000002</v>
      </c>
      <c r="T7" s="996">
        <v>0</v>
      </c>
      <c r="U7" s="996">
        <v>6.9000000000000006E-2</v>
      </c>
      <c r="V7" s="996">
        <v>0.74829999999999997</v>
      </c>
      <c r="W7" s="996">
        <v>5.0500000000000003E-2</v>
      </c>
    </row>
    <row r="8" spans="1:23" ht="25.5">
      <c r="B8" s="1001" t="s">
        <v>498</v>
      </c>
      <c r="C8" s="997">
        <v>0.12850236566057141</v>
      </c>
      <c r="D8" s="997">
        <v>0.22635519788291422</v>
      </c>
      <c r="E8" s="997">
        <v>0.31079619529995117</v>
      </c>
      <c r="F8" s="997">
        <v>0.16362330129688463</v>
      </c>
      <c r="G8" s="997">
        <v>0.10653852775730485</v>
      </c>
      <c r="H8" s="997">
        <v>0.10808337017990718</v>
      </c>
      <c r="I8" s="997">
        <v>0.17330869454221917</v>
      </c>
      <c r="J8" s="997">
        <v>0.36617985879638704</v>
      </c>
      <c r="K8" s="997">
        <v>0.29987233920476164</v>
      </c>
      <c r="L8" s="997">
        <v>0.29017633852023661</v>
      </c>
      <c r="M8" s="997">
        <v>0.18583867603891341</v>
      </c>
      <c r="N8" s="997">
        <v>0.25657312016991796</v>
      </c>
      <c r="O8" s="997">
        <v>0.24248268323548552</v>
      </c>
      <c r="P8" s="997">
        <v>0.22669828819242879</v>
      </c>
      <c r="Q8" s="997">
        <v>0.23126954427417551</v>
      </c>
      <c r="R8" s="997">
        <v>0.22940162609675996</v>
      </c>
      <c r="S8" s="997">
        <v>0.19277336466115585</v>
      </c>
      <c r="T8" s="997">
        <v>0.25029758132860774</v>
      </c>
      <c r="U8" s="997">
        <v>0.25985932180197513</v>
      </c>
      <c r="V8" s="997">
        <v>0.2236402017323543</v>
      </c>
      <c r="W8" s="997">
        <v>0.24014183824549887</v>
      </c>
    </row>
    <row r="9" spans="1:23" ht="51">
      <c r="B9" s="1001" t="s">
        <v>1204</v>
      </c>
      <c r="C9" s="998">
        <f t="shared" ref="C9:W9" si="0">C7/C4</f>
        <v>2.1752594000293612E-2</v>
      </c>
      <c r="D9" s="998">
        <f t="shared" si="0"/>
        <v>2.3425867077213194E-2</v>
      </c>
      <c r="E9" s="998">
        <f t="shared" si="0"/>
        <v>1.8393905982343479E-2</v>
      </c>
      <c r="F9" s="998">
        <f t="shared" si="0"/>
        <v>4.877312594550838E-2</v>
      </c>
      <c r="G9" s="998">
        <f t="shared" si="0"/>
        <v>2.6924362867368316E-2</v>
      </c>
      <c r="H9" s="998">
        <f t="shared" si="0"/>
        <v>9.6252039107852898E-3</v>
      </c>
      <c r="I9" s="998">
        <f t="shared" si="0"/>
        <v>2.7042781889702887E-3</v>
      </c>
      <c r="J9" s="998">
        <f t="shared" si="0"/>
        <v>8.4073726637409578E-4</v>
      </c>
      <c r="K9" s="998">
        <f t="shared" si="0"/>
        <v>1.4036478928314394E-4</v>
      </c>
      <c r="L9" s="998">
        <f t="shared" si="0"/>
        <v>2.3787485718569346E-3</v>
      </c>
      <c r="M9" s="998">
        <f t="shared" si="0"/>
        <v>0.14952809792709099</v>
      </c>
      <c r="N9" s="998">
        <f t="shared" si="0"/>
        <v>4.0766555200348026E-2</v>
      </c>
      <c r="O9" s="998">
        <f t="shared" si="0"/>
        <v>0.15446339788034683</v>
      </c>
      <c r="P9" s="998">
        <f t="shared" si="0"/>
        <v>0.13719639634606731</v>
      </c>
      <c r="Q9" s="998">
        <f t="shared" si="0"/>
        <v>3.8215518766798434E-2</v>
      </c>
      <c r="R9" s="998">
        <f t="shared" si="0"/>
        <v>5.9658837188532633E-2</v>
      </c>
      <c r="S9" s="998">
        <f t="shared" si="0"/>
        <v>1.8981674544080972E-2</v>
      </c>
      <c r="T9" s="998">
        <f t="shared" si="0"/>
        <v>0</v>
      </c>
      <c r="U9" s="998">
        <f t="shared" si="0"/>
        <v>2.7656899479634039E-3</v>
      </c>
      <c r="V9" s="998">
        <f t="shared" si="0"/>
        <v>3.2418559155325884E-2</v>
      </c>
      <c r="W9" s="998">
        <f t="shared" si="0"/>
        <v>2.5833404105090616E-3</v>
      </c>
    </row>
    <row r="11" spans="1:23">
      <c r="B11" s="836" t="s">
        <v>472</v>
      </c>
    </row>
    <row r="33" spans="2:3">
      <c r="B33" s="837" t="s">
        <v>499</v>
      </c>
    </row>
    <row r="35" spans="2:3">
      <c r="B35" s="930" t="s">
        <v>1270</v>
      </c>
      <c r="C35" s="838"/>
    </row>
    <row r="51" spans="9:9">
      <c r="I51" s="930"/>
    </row>
  </sheetData>
  <phoneticPr fontId="79" type="noConversion"/>
  <hyperlinks>
    <hyperlink ref="B35" location="Contents!B47" display="to contents"/>
  </hyperlinks>
  <pageMargins left="0.75" right="0.75" top="1" bottom="1" header="0.5" footer="0.5"/>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2:X33"/>
  <sheetViews>
    <sheetView workbookViewId="0">
      <selection activeCell="F34" sqref="F34"/>
    </sheetView>
  </sheetViews>
  <sheetFormatPr defaultRowHeight="12.75"/>
  <cols>
    <col min="1" max="1" width="9.140625" style="840"/>
    <col min="2" max="2" width="33.42578125" style="840" customWidth="1"/>
    <col min="3" max="16384" width="9.140625" style="840"/>
  </cols>
  <sheetData>
    <row r="2" spans="1:24">
      <c r="A2" s="839" t="s">
        <v>326</v>
      </c>
      <c r="B2" s="836" t="s">
        <v>1572</v>
      </c>
    </row>
    <row r="3" spans="1:24" s="841" customFormat="1">
      <c r="B3" s="1001"/>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24">
      <c r="B4" s="1001" t="s">
        <v>500</v>
      </c>
      <c r="C4" s="1003">
        <v>32.315473434200001</v>
      </c>
      <c r="D4" s="1003">
        <v>22.800698884400003</v>
      </c>
      <c r="E4" s="1003">
        <v>16.2077201317</v>
      </c>
      <c r="F4" s="1003">
        <v>10.830142843400001</v>
      </c>
      <c r="G4" s="1003">
        <v>14.782963308299999</v>
      </c>
      <c r="H4" s="1003">
        <v>15.702685835900001</v>
      </c>
      <c r="I4" s="1003">
        <v>16.966032772500004</v>
      </c>
      <c r="J4" s="1003">
        <v>16.833145527299997</v>
      </c>
      <c r="K4" s="1003">
        <v>13.6988865854</v>
      </c>
      <c r="L4" s="1003">
        <v>14.968651240700002</v>
      </c>
      <c r="M4" s="1003">
        <v>21.107586850399997</v>
      </c>
      <c r="N4" s="1003">
        <v>18.907556060700003</v>
      </c>
      <c r="O4" s="1003">
        <v>15.9870516141</v>
      </c>
      <c r="P4" s="1003">
        <v>17.572858</v>
      </c>
      <c r="Q4" s="1003">
        <v>15.135616000000001</v>
      </c>
      <c r="R4" s="1003">
        <v>19.220230999999998</v>
      </c>
      <c r="S4" s="1003">
        <v>22.316855446600002</v>
      </c>
      <c r="T4" s="1003">
        <v>21.119173</v>
      </c>
      <c r="U4" s="1003">
        <v>23.580599800000002</v>
      </c>
      <c r="V4" s="1003">
        <v>21.542863530000002</v>
      </c>
      <c r="W4" s="1003">
        <v>20.183277868599998</v>
      </c>
      <c r="X4" s="842"/>
    </row>
    <row r="5" spans="1:24">
      <c r="B5" s="1001" t="s">
        <v>501</v>
      </c>
      <c r="C5" s="1003">
        <v>4.2056449299999992</v>
      </c>
      <c r="D5" s="1003">
        <v>2.4764576599999999</v>
      </c>
      <c r="E5" s="1003">
        <v>1.7320539699999999</v>
      </c>
      <c r="F5" s="1003">
        <v>1.6794488200000002</v>
      </c>
      <c r="G5" s="1003">
        <v>1.8166590200000001</v>
      </c>
      <c r="H5" s="1003">
        <v>2.20588183</v>
      </c>
      <c r="I5" s="1003">
        <v>2.0112324199999998</v>
      </c>
      <c r="J5" s="1003">
        <v>1.19234</v>
      </c>
      <c r="K5" s="1003">
        <v>1.4217972700000001</v>
      </c>
      <c r="L5" s="1003">
        <v>2.0158913699999998</v>
      </c>
      <c r="M5" s="1003">
        <v>1.74149836</v>
      </c>
      <c r="N5" s="1003">
        <v>1.94379598</v>
      </c>
      <c r="O5" s="1003">
        <v>1.2349111100000001</v>
      </c>
      <c r="P5" s="1003">
        <v>1.42269651</v>
      </c>
      <c r="Q5" s="1003">
        <v>1.2830961900000002</v>
      </c>
      <c r="R5" s="1003">
        <v>1.4763987000000003</v>
      </c>
      <c r="S5" s="1003">
        <v>3.34410125</v>
      </c>
      <c r="T5" s="1003">
        <v>2.6720463400000001</v>
      </c>
      <c r="U5" s="1003">
        <v>3.0755012900000001</v>
      </c>
      <c r="V5" s="1003">
        <v>3.0049607599999999</v>
      </c>
      <c r="W5" s="1003">
        <v>3.4340658199999998</v>
      </c>
      <c r="X5" s="842"/>
    </row>
    <row r="6" spans="1:24">
      <c r="B6" s="1001" t="s">
        <v>502</v>
      </c>
      <c r="C6" s="1003">
        <v>0.95291893999999988</v>
      </c>
      <c r="D6" s="1003">
        <v>0.68754061</v>
      </c>
      <c r="E6" s="1003">
        <v>0.74833451000000006</v>
      </c>
      <c r="F6" s="1003">
        <v>0.73924731999999993</v>
      </c>
      <c r="G6" s="1003">
        <v>0.63247534999999988</v>
      </c>
      <c r="H6" s="1003">
        <v>0.80801606000000004</v>
      </c>
      <c r="I6" s="1003">
        <v>0.88370996999999996</v>
      </c>
      <c r="J6" s="1003">
        <v>0.83808209</v>
      </c>
      <c r="K6" s="1003">
        <v>0.90976892000000009</v>
      </c>
      <c r="L6" s="1003">
        <v>0.85060924999999998</v>
      </c>
      <c r="M6" s="1003">
        <v>0.70567786999999993</v>
      </c>
      <c r="N6" s="1003">
        <v>0.95357281999999999</v>
      </c>
      <c r="O6" s="1003">
        <v>0.6412739300000001</v>
      </c>
      <c r="P6" s="1003">
        <v>0.76787496</v>
      </c>
      <c r="Q6" s="1003">
        <v>0.97932619999999992</v>
      </c>
      <c r="R6" s="1003">
        <v>1.1660737900000002</v>
      </c>
      <c r="S6" s="1003">
        <v>0.96569338999999998</v>
      </c>
      <c r="T6" s="1003">
        <v>1.0624251999999998</v>
      </c>
      <c r="U6" s="1003">
        <v>1.1091557299999999</v>
      </c>
      <c r="V6" s="1003">
        <v>1.0350053700000001</v>
      </c>
      <c r="W6" s="1003">
        <v>1.0882631609999998</v>
      </c>
      <c r="X6" s="842"/>
    </row>
    <row r="7" spans="1:24">
      <c r="B7" s="1001" t="s">
        <v>504</v>
      </c>
      <c r="C7" s="1004">
        <v>5.6562777941261112E-2</v>
      </c>
      <c r="D7" s="1004">
        <v>0.15198309448917541</v>
      </c>
      <c r="E7" s="1004">
        <v>0.30378985203701447</v>
      </c>
      <c r="F7" s="1004">
        <v>0.1780408511987713</v>
      </c>
      <c r="G7" s="1004">
        <v>7.4314575271507782E-2</v>
      </c>
      <c r="H7" s="1004">
        <v>0.11075368296146264</v>
      </c>
      <c r="I7" s="1004">
        <v>0.15435792477543708</v>
      </c>
      <c r="J7" s="1004">
        <v>0.36165154590605803</v>
      </c>
      <c r="K7" s="1004">
        <v>0.28965441432356165</v>
      </c>
      <c r="L7" s="1004">
        <v>0.3119046652054504</v>
      </c>
      <c r="M7" s="1004">
        <v>0.30144235353860432</v>
      </c>
      <c r="N7" s="1004">
        <v>0.30158628117321973</v>
      </c>
      <c r="O7" s="1004">
        <v>0.36688590410046251</v>
      </c>
      <c r="P7" s="1004">
        <v>0.34183252457550317</v>
      </c>
      <c r="Q7" s="1004">
        <v>0.32882371344163935</v>
      </c>
      <c r="R7" s="1004">
        <v>0.29569027787240049</v>
      </c>
      <c r="S7" s="1004">
        <v>0.19036353966850941</v>
      </c>
      <c r="T7" s="1004">
        <v>0.2223620210350043</v>
      </c>
      <c r="U7" s="1004">
        <v>0.2517421807157626</v>
      </c>
      <c r="V7" s="1004">
        <v>0.26837725971865767</v>
      </c>
      <c r="W7" s="1004">
        <v>0.23032238874521432</v>
      </c>
      <c r="X7" s="842"/>
    </row>
    <row r="8" spans="1:24" ht="25.5">
      <c r="B8" s="1001" t="s">
        <v>503</v>
      </c>
      <c r="C8" s="1003">
        <v>3.4268350000000001</v>
      </c>
      <c r="D8" s="1003">
        <v>3.9233850000000001</v>
      </c>
      <c r="E8" s="1003">
        <v>0.94545000000000001</v>
      </c>
      <c r="F8" s="1003">
        <v>0.42120999999999997</v>
      </c>
      <c r="G8" s="1003">
        <v>0.360205</v>
      </c>
      <c r="H8" s="1003">
        <v>0.14274999999999999</v>
      </c>
      <c r="I8" s="1003">
        <v>1.2034149999999999</v>
      </c>
      <c r="J8" s="1003">
        <v>0.76915</v>
      </c>
      <c r="K8" s="1003">
        <v>0.61282499999999995</v>
      </c>
      <c r="L8" s="1003">
        <v>0.39681499999999997</v>
      </c>
      <c r="M8" s="1003">
        <v>0.36775999999999998</v>
      </c>
      <c r="N8" s="1003">
        <v>0.42754999999999999</v>
      </c>
      <c r="O8" s="1003">
        <v>0.24466499999999999</v>
      </c>
      <c r="P8" s="1003">
        <v>0.35099999999999998</v>
      </c>
      <c r="Q8" s="1003">
        <v>9.1700000000000004E-2</v>
      </c>
      <c r="R8" s="1003">
        <v>0.23419999999999999</v>
      </c>
      <c r="S8" s="1003">
        <v>1.0748</v>
      </c>
      <c r="T8" s="1003">
        <v>1.3974500000000001</v>
      </c>
      <c r="U8" s="1003">
        <v>0.77249999999999996</v>
      </c>
      <c r="V8" s="1003">
        <v>7.9000000000000001E-2</v>
      </c>
      <c r="W8" s="1003">
        <v>6.0000000000000001E-3</v>
      </c>
      <c r="X8" s="843"/>
    </row>
    <row r="9" spans="1:24" ht="38.25">
      <c r="B9" s="1001" t="s">
        <v>1204</v>
      </c>
      <c r="C9" s="1004">
        <f t="shared" ref="C9:W9" si="0">C8/C4</f>
        <v>0.10604316247996923</v>
      </c>
      <c r="D9" s="1004">
        <f t="shared" si="0"/>
        <v>0.1720730149497452</v>
      </c>
      <c r="E9" s="1004">
        <f t="shared" si="0"/>
        <v>5.8333312293000046E-2</v>
      </c>
      <c r="F9" s="1004">
        <f t="shared" si="0"/>
        <v>3.8892377145024422E-2</v>
      </c>
      <c r="G9" s="1004">
        <f t="shared" si="0"/>
        <v>2.4366224314292952E-2</v>
      </c>
      <c r="H9" s="1004">
        <f t="shared" si="0"/>
        <v>9.0908015031186708E-3</v>
      </c>
      <c r="I9" s="1004">
        <f t="shared" si="0"/>
        <v>7.0930842592182061E-2</v>
      </c>
      <c r="J9" s="1004">
        <f t="shared" si="0"/>
        <v>4.5692588990726209E-2</v>
      </c>
      <c r="K9" s="1004">
        <f t="shared" si="0"/>
        <v>4.4735387520700887E-2</v>
      </c>
      <c r="L9" s="1004">
        <f t="shared" si="0"/>
        <v>2.6509736489888525E-2</v>
      </c>
      <c r="M9" s="1004">
        <f t="shared" si="0"/>
        <v>1.7423119118566165E-2</v>
      </c>
      <c r="N9" s="1004">
        <f t="shared" si="0"/>
        <v>2.2612652773706547E-2</v>
      </c>
      <c r="O9" s="1004">
        <f t="shared" si="0"/>
        <v>1.5303947588698239E-2</v>
      </c>
      <c r="P9" s="1004">
        <f t="shared" si="0"/>
        <v>1.9973984880547035E-2</v>
      </c>
      <c r="Q9" s="1004">
        <f t="shared" si="0"/>
        <v>6.0585575109727945E-3</v>
      </c>
      <c r="R9" s="1004">
        <f t="shared" si="0"/>
        <v>1.218507727612639E-2</v>
      </c>
      <c r="S9" s="1004">
        <f t="shared" si="0"/>
        <v>4.8160907013615438E-2</v>
      </c>
      <c r="T9" s="1004">
        <f t="shared" si="0"/>
        <v>6.6169731172712118E-2</v>
      </c>
      <c r="U9" s="1004">
        <f t="shared" si="0"/>
        <v>3.2759980939925028E-2</v>
      </c>
      <c r="V9" s="1004">
        <f t="shared" si="0"/>
        <v>3.6671076660717257E-3</v>
      </c>
      <c r="W9" s="1004">
        <f t="shared" si="0"/>
        <v>2.9727579628353927E-4</v>
      </c>
      <c r="X9" s="843"/>
    </row>
    <row r="11" spans="1:24">
      <c r="B11" s="836" t="s">
        <v>1572</v>
      </c>
    </row>
    <row r="31" spans="2:2">
      <c r="B31" s="837" t="s">
        <v>499</v>
      </c>
    </row>
    <row r="33" spans="2:3">
      <c r="B33" s="930" t="s">
        <v>1270</v>
      </c>
      <c r="C33" s="838"/>
    </row>
  </sheetData>
  <phoneticPr fontId="79" type="noConversion"/>
  <hyperlinks>
    <hyperlink ref="B33" location="Contents!B48" display="to contents"/>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2:AI32"/>
  <sheetViews>
    <sheetView workbookViewId="0">
      <selection activeCell="I26" sqref="I26"/>
    </sheetView>
  </sheetViews>
  <sheetFormatPr defaultRowHeight="12.75"/>
  <cols>
    <col min="1" max="1" width="9.140625" style="839"/>
    <col min="2" max="2" width="37.7109375" style="839" customWidth="1"/>
    <col min="3" max="22" width="9.140625" style="839"/>
    <col min="23" max="23" width="9.5703125" style="839" bestFit="1" customWidth="1"/>
    <col min="24" max="16384" width="9.140625" style="839"/>
  </cols>
  <sheetData>
    <row r="2" spans="1:35">
      <c r="A2" s="839" t="s">
        <v>326</v>
      </c>
      <c r="B2" s="836" t="s">
        <v>1573</v>
      </c>
    </row>
    <row r="3" spans="1:35">
      <c r="B3" s="1002"/>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35" ht="13.5">
      <c r="B4" s="1031" t="s">
        <v>1206</v>
      </c>
      <c r="C4" s="1032">
        <v>1.732649745499999</v>
      </c>
      <c r="D4" s="1032">
        <v>4.3274325057999956</v>
      </c>
      <c r="E4" s="1032">
        <v>1.7281114592999984</v>
      </c>
      <c r="F4" s="1032">
        <v>0.90787863669999935</v>
      </c>
      <c r="G4" s="1032">
        <v>-4.2456666079999996</v>
      </c>
      <c r="H4" s="1032">
        <v>-0.48742376379999952</v>
      </c>
      <c r="I4" s="1032">
        <v>0.78362042359999762</v>
      </c>
      <c r="J4" s="1032">
        <v>1.2462243400000006</v>
      </c>
      <c r="K4" s="1032">
        <v>1.2623324241000009</v>
      </c>
      <c r="L4" s="1032">
        <v>1.5526408642999996</v>
      </c>
      <c r="M4" s="1032">
        <v>-0.87316240479999763</v>
      </c>
      <c r="N4" s="1032">
        <v>1.8545612150999951</v>
      </c>
      <c r="O4" s="1032">
        <v>-1.4042117250999999</v>
      </c>
      <c r="P4" s="1032">
        <v>-2.393486999999999</v>
      </c>
      <c r="Q4" s="1032">
        <v>1.2137629999999973</v>
      </c>
      <c r="R4" s="1032">
        <v>-1.0251059999999999</v>
      </c>
      <c r="S4" s="1032">
        <v>1.1742226963999964</v>
      </c>
      <c r="T4" s="1032">
        <v>2.1732150000000003</v>
      </c>
      <c r="U4" s="1032">
        <v>1.3679668499999971</v>
      </c>
      <c r="V4" s="1032">
        <v>1.5395935407999968</v>
      </c>
      <c r="W4" s="1032">
        <v>-0.63494432550000102</v>
      </c>
    </row>
    <row r="5" spans="1:35">
      <c r="B5" s="1031" t="s">
        <v>1207</v>
      </c>
      <c r="C5" s="1033">
        <v>2.9203330011999995</v>
      </c>
      <c r="D5" s="1033">
        <v>2.9618869997000004</v>
      </c>
      <c r="E5" s="1033">
        <v>0.71721100209999988</v>
      </c>
      <c r="F5" s="1033">
        <v>-4.0454999499999755E-2</v>
      </c>
      <c r="G5" s="1033">
        <v>0.11079000040000006</v>
      </c>
      <c r="H5" s="1033">
        <v>-9.8193999900000106E-2</v>
      </c>
      <c r="I5" s="1033">
        <v>0.51291900030000037</v>
      </c>
      <c r="J5" s="1033">
        <v>0.57961100009999977</v>
      </c>
      <c r="K5" s="1033">
        <v>0.58697100020000015</v>
      </c>
      <c r="L5" s="1033">
        <v>0.14897900010000012</v>
      </c>
      <c r="M5" s="1033">
        <v>-2.8466199999999997</v>
      </c>
      <c r="N5" s="1033">
        <v>-0.53637324990000068</v>
      </c>
      <c r="O5" s="1033">
        <v>-2.5461041399000002</v>
      </c>
      <c r="P5" s="1033">
        <v>-2.780411</v>
      </c>
      <c r="Q5" s="1033">
        <v>-1.412795</v>
      </c>
      <c r="R5" s="1033">
        <v>-1.6503639999999995</v>
      </c>
      <c r="S5" s="1033">
        <v>0.26448990030000097</v>
      </c>
      <c r="T5" s="1033">
        <v>1.3042169999999997</v>
      </c>
      <c r="U5" s="1033">
        <v>0.61085599999999973</v>
      </c>
      <c r="V5" s="1033">
        <v>-0.7777746391999999</v>
      </c>
      <c r="W5" s="1033">
        <v>7.7781260000001568E-3</v>
      </c>
    </row>
    <row r="6" spans="1:35">
      <c r="B6" s="1031" t="s">
        <v>1208</v>
      </c>
      <c r="C6" s="1033">
        <v>1.7383373154999995</v>
      </c>
      <c r="D6" s="1033">
        <v>4.553990135799995</v>
      </c>
      <c r="E6" s="1033">
        <v>1.8874568192999983</v>
      </c>
      <c r="F6" s="1033">
        <v>0.91897447669999943</v>
      </c>
      <c r="G6" s="1033">
        <v>-4.1878388580000001</v>
      </c>
      <c r="H6" s="1033">
        <v>-0.44716395379999951</v>
      </c>
      <c r="I6" s="1033">
        <v>0.63293577359999775</v>
      </c>
      <c r="J6" s="1033">
        <v>1.3311246700000006</v>
      </c>
      <c r="K6" s="1033">
        <v>1.7544036341000007</v>
      </c>
      <c r="L6" s="1033">
        <v>1.8067774542999999</v>
      </c>
      <c r="M6" s="1033">
        <v>-0.64372905479999754</v>
      </c>
      <c r="N6" s="1033">
        <v>1.8950425250999954</v>
      </c>
      <c r="O6" s="1033">
        <v>-1.2608074151000002</v>
      </c>
      <c r="P6" s="1033">
        <v>-2.0900212499999999</v>
      </c>
      <c r="Q6" s="1033">
        <v>1.327145349999997</v>
      </c>
      <c r="R6" s="1033">
        <v>-0.98055500000000029</v>
      </c>
      <c r="S6" s="1033">
        <v>1.1001609263999961</v>
      </c>
      <c r="T6" s="1033">
        <v>2.4464385600000007</v>
      </c>
      <c r="U6" s="1033">
        <v>1.5020245199999964</v>
      </c>
      <c r="V6" s="1033">
        <v>1.6734461507999967</v>
      </c>
      <c r="W6" s="1033">
        <v>-0.9441374085000005</v>
      </c>
    </row>
    <row r="7" spans="1:35">
      <c r="B7" s="1031" t="s">
        <v>1209</v>
      </c>
      <c r="C7" s="1033">
        <v>2.9192472511999998</v>
      </c>
      <c r="D7" s="1033">
        <v>2.9618684797000001</v>
      </c>
      <c r="E7" s="1033">
        <v>0.71754970209999991</v>
      </c>
      <c r="F7" s="1033">
        <v>-4.0650159499999762E-2</v>
      </c>
      <c r="G7" s="1033">
        <v>0.10912011040000005</v>
      </c>
      <c r="H7" s="1033">
        <v>-9.8310119900000104E-2</v>
      </c>
      <c r="I7" s="1033">
        <v>0.4860740403000004</v>
      </c>
      <c r="J7" s="1033">
        <v>0.57285118009999969</v>
      </c>
      <c r="K7" s="1033">
        <v>0.68981930020000015</v>
      </c>
      <c r="L7" s="1033">
        <v>0.13675606010000016</v>
      </c>
      <c r="M7" s="1033">
        <v>-2.84264699</v>
      </c>
      <c r="N7" s="1033">
        <v>-0.4952916199000007</v>
      </c>
      <c r="O7" s="1033">
        <v>-2.5279681399</v>
      </c>
      <c r="P7" s="1033">
        <v>-2.7492516</v>
      </c>
      <c r="Q7" s="1033">
        <v>-1.39032288</v>
      </c>
      <c r="R7" s="1033">
        <v>-1.6741900499999998</v>
      </c>
      <c r="S7" s="1033">
        <v>0.27624729030000095</v>
      </c>
      <c r="T7" s="1033">
        <v>1.3066381399999996</v>
      </c>
      <c r="U7" s="1033">
        <v>0.61568957999999974</v>
      </c>
      <c r="V7" s="1033">
        <v>-0.7702506992</v>
      </c>
      <c r="W7" s="1033">
        <v>1.5868566000000157E-2</v>
      </c>
    </row>
    <row r="8" spans="1:35">
      <c r="B8" s="1031" t="s">
        <v>1210</v>
      </c>
      <c r="C8" s="1034">
        <v>121.255</v>
      </c>
      <c r="D8" s="1034">
        <v>144.89750000000001</v>
      </c>
      <c r="E8" s="1034">
        <v>150.684</v>
      </c>
      <c r="F8" s="1034">
        <v>150.762</v>
      </c>
      <c r="G8" s="1034">
        <v>150.4144</v>
      </c>
      <c r="H8" s="1034">
        <v>150.35087999999999</v>
      </c>
      <c r="I8" s="1034">
        <v>150.61200000000002</v>
      </c>
      <c r="J8" s="1034">
        <v>150.78</v>
      </c>
      <c r="K8" s="1034">
        <v>150.87931818181821</v>
      </c>
      <c r="L8" s="1034">
        <v>150.78204545454548</v>
      </c>
      <c r="M8" s="1034">
        <v>149.79450000000003</v>
      </c>
      <c r="N8" s="1034">
        <v>148.68023809523805</v>
      </c>
      <c r="O8" s="1034">
        <v>148.0658333333333</v>
      </c>
      <c r="P8" s="1034">
        <v>147.82</v>
      </c>
      <c r="Q8" s="1034">
        <v>147.11894736842103</v>
      </c>
      <c r="R8" s="1034">
        <v>146.68318181818182</v>
      </c>
      <c r="S8" s="1034">
        <v>146.7273684210526</v>
      </c>
      <c r="T8" s="1034">
        <v>147.09795454545454</v>
      </c>
      <c r="U8" s="1034">
        <v>147.52928571428569</v>
      </c>
      <c r="V8" s="1034">
        <v>147.32833333333332</v>
      </c>
      <c r="W8" s="1034">
        <v>147.38204545454545</v>
      </c>
    </row>
    <row r="9" spans="1:35">
      <c r="B9" s="1031" t="s">
        <v>504</v>
      </c>
      <c r="C9" s="1035">
        <v>3.4268350000000001</v>
      </c>
      <c r="D9" s="1035">
        <v>3.9233850000000001</v>
      </c>
      <c r="E9" s="1035">
        <v>0.94545000000000001</v>
      </c>
      <c r="F9" s="1035">
        <v>0.42120999999999997</v>
      </c>
      <c r="G9" s="1035">
        <v>0.360205</v>
      </c>
      <c r="H9" s="1035">
        <v>0.14274999999999999</v>
      </c>
      <c r="I9" s="1035">
        <v>1.2034149999999999</v>
      </c>
      <c r="J9" s="1035">
        <v>0.76915</v>
      </c>
      <c r="K9" s="1035">
        <v>0.61282499999999995</v>
      </c>
      <c r="L9" s="1035">
        <v>0.39681499999999997</v>
      </c>
      <c r="M9" s="1035">
        <v>0.36775999999999998</v>
      </c>
      <c r="N9" s="1035">
        <v>0.42754999999999999</v>
      </c>
      <c r="O9" s="1035">
        <v>0.24466499999999999</v>
      </c>
      <c r="P9" s="1035">
        <v>0.35099999999999998</v>
      </c>
      <c r="Q9" s="1035">
        <v>9.1700000000000004E-2</v>
      </c>
      <c r="R9" s="1035">
        <v>0.23419999999999999</v>
      </c>
      <c r="S9" s="1035">
        <v>1.0748</v>
      </c>
      <c r="T9" s="1035">
        <v>1.3974500000000001</v>
      </c>
      <c r="U9" s="1035">
        <v>0.77249999999999996</v>
      </c>
      <c r="V9" s="1035">
        <v>7.9000000000000001E-2</v>
      </c>
      <c r="W9" s="1035">
        <v>6.0000000000000001E-3</v>
      </c>
    </row>
    <row r="10" spans="1:35">
      <c r="B10" s="1031" t="s">
        <v>497</v>
      </c>
      <c r="C10" s="1035">
        <v>0.74063500000000004</v>
      </c>
      <c r="D10" s="1035">
        <v>0.63549999999999995</v>
      </c>
      <c r="E10" s="1035">
        <v>0.32991000000000004</v>
      </c>
      <c r="F10" s="1035">
        <v>0.57250000000000001</v>
      </c>
      <c r="G10" s="1035">
        <v>0.28370999999999996</v>
      </c>
      <c r="H10" s="1035">
        <v>0.14645</v>
      </c>
      <c r="I10" s="1035">
        <v>4.8000000000000001E-2</v>
      </c>
      <c r="J10" s="1035">
        <v>1.52E-2</v>
      </c>
      <c r="K10" s="1035">
        <v>2.0999999999999999E-3</v>
      </c>
      <c r="L10" s="1035">
        <v>3.9300000000000002E-2</v>
      </c>
      <c r="M10" s="1035">
        <v>3.0256150000000002</v>
      </c>
      <c r="N10" s="1035">
        <v>0.84640000000000004</v>
      </c>
      <c r="O10" s="1035">
        <v>2.2525149999999998</v>
      </c>
      <c r="P10" s="1035">
        <v>2.0825550000000002</v>
      </c>
      <c r="Q10" s="1035">
        <v>0.62480000000000002</v>
      </c>
      <c r="R10" s="1035">
        <v>1.0854999999999999</v>
      </c>
      <c r="S10" s="1035">
        <v>0.44590000000000002</v>
      </c>
      <c r="T10" s="1035">
        <v>0</v>
      </c>
      <c r="U10" s="1035">
        <v>6.9000000000000006E-2</v>
      </c>
      <c r="V10" s="1035">
        <v>0.74829999999999997</v>
      </c>
      <c r="W10" s="1035">
        <v>5.0500000000000003E-2</v>
      </c>
    </row>
    <row r="11" spans="1:35">
      <c r="B11" s="1031" t="s">
        <v>1211</v>
      </c>
      <c r="C11" s="1035">
        <f t="shared" ref="C11:W11" si="0">C10-C9</f>
        <v>-2.6861999999999999</v>
      </c>
      <c r="D11" s="1035">
        <f t="shared" si="0"/>
        <v>-3.2878850000000002</v>
      </c>
      <c r="E11" s="1035">
        <f t="shared" si="0"/>
        <v>-0.61553999999999998</v>
      </c>
      <c r="F11" s="1035">
        <f t="shared" si="0"/>
        <v>0.15129000000000004</v>
      </c>
      <c r="G11" s="1035">
        <f t="shared" si="0"/>
        <v>-7.6495000000000035E-2</v>
      </c>
      <c r="H11" s="1035">
        <f t="shared" si="0"/>
        <v>3.7000000000000088E-3</v>
      </c>
      <c r="I11" s="1035">
        <f t="shared" si="0"/>
        <v>-1.1554149999999999</v>
      </c>
      <c r="J11" s="1035">
        <f t="shared" si="0"/>
        <v>-0.75395000000000001</v>
      </c>
      <c r="K11" s="1035">
        <f t="shared" si="0"/>
        <v>-0.61072499999999996</v>
      </c>
      <c r="L11" s="1035">
        <f t="shared" si="0"/>
        <v>-0.35751499999999997</v>
      </c>
      <c r="M11" s="1035">
        <f t="shared" si="0"/>
        <v>2.6578550000000001</v>
      </c>
      <c r="N11" s="1035">
        <f t="shared" si="0"/>
        <v>0.41885000000000006</v>
      </c>
      <c r="O11" s="1035">
        <f t="shared" si="0"/>
        <v>2.0078499999999999</v>
      </c>
      <c r="P11" s="1035">
        <f t="shared" si="0"/>
        <v>1.7315550000000002</v>
      </c>
      <c r="Q11" s="1035">
        <f t="shared" si="0"/>
        <v>0.53310000000000002</v>
      </c>
      <c r="R11" s="1035">
        <f t="shared" si="0"/>
        <v>0.85129999999999995</v>
      </c>
      <c r="S11" s="1035">
        <f t="shared" si="0"/>
        <v>-0.62890000000000001</v>
      </c>
      <c r="T11" s="1035">
        <f t="shared" si="0"/>
        <v>-1.3974500000000001</v>
      </c>
      <c r="U11" s="1035">
        <f t="shared" si="0"/>
        <v>-0.70350000000000001</v>
      </c>
      <c r="V11" s="1035">
        <f t="shared" si="0"/>
        <v>0.66930000000000001</v>
      </c>
      <c r="W11" s="1035">
        <f t="shared" si="0"/>
        <v>4.4500000000000005E-2</v>
      </c>
    </row>
    <row r="12" spans="1:35">
      <c r="W12" s="847"/>
      <c r="X12" s="847"/>
      <c r="Y12" s="847"/>
      <c r="Z12" s="847"/>
      <c r="AA12" s="847"/>
      <c r="AB12" s="847"/>
      <c r="AC12" s="847"/>
      <c r="AD12" s="847"/>
      <c r="AE12" s="847"/>
      <c r="AF12" s="847"/>
      <c r="AG12" s="847"/>
      <c r="AH12" s="847"/>
      <c r="AI12" s="847"/>
    </row>
    <row r="13" spans="1:35">
      <c r="B13" s="836" t="s">
        <v>1573</v>
      </c>
    </row>
    <row r="30" spans="2:3">
      <c r="B30" s="837" t="s">
        <v>499</v>
      </c>
    </row>
    <row r="32" spans="2:3">
      <c r="B32" s="930" t="s">
        <v>1270</v>
      </c>
      <c r="C32" s="838"/>
    </row>
  </sheetData>
  <phoneticPr fontId="79" type="noConversion"/>
  <hyperlinks>
    <hyperlink ref="B32" location="Contents!B49" display="to contents"/>
  </hyperlinks>
  <pageMargins left="0.75" right="0.75" top="1" bottom="1" header="0.5" footer="0.5"/>
  <pageSetup paperSize="9" orientation="portrait" verticalDpi="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2:AK661"/>
  <sheetViews>
    <sheetView workbookViewId="0">
      <selection activeCell="K28" sqref="K28"/>
    </sheetView>
  </sheetViews>
  <sheetFormatPr defaultRowHeight="12.75"/>
  <cols>
    <col min="1" max="1" width="4.85546875" style="882" bestFit="1" customWidth="1"/>
    <col min="2" max="2" width="14.28515625" style="1080" customWidth="1"/>
    <col min="3" max="3" width="15.7109375" style="882" customWidth="1"/>
    <col min="4" max="5" width="15.140625" style="882" customWidth="1"/>
    <col min="6" max="6" width="6.42578125" style="882" customWidth="1"/>
    <col min="7" max="16384" width="9.140625" style="882"/>
  </cols>
  <sheetData>
    <row r="2" spans="1:37">
      <c r="A2" s="882" t="s">
        <v>326</v>
      </c>
      <c r="B2" s="868" t="s">
        <v>110</v>
      </c>
      <c r="G2" s="868" t="s">
        <v>110</v>
      </c>
    </row>
    <row r="3" spans="1:37">
      <c r="B3" s="1077"/>
      <c r="C3" s="1078"/>
      <c r="D3" s="1077"/>
      <c r="E3" s="1077"/>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row>
    <row r="4" spans="1:37" ht="38.25">
      <c r="B4" s="1081" t="s">
        <v>1212</v>
      </c>
      <c r="C4" s="1081" t="s">
        <v>1213</v>
      </c>
      <c r="D4" s="1081" t="s">
        <v>1214</v>
      </c>
      <c r="E4" s="1303"/>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row>
    <row r="5" spans="1:37">
      <c r="B5" s="1079">
        <v>39450</v>
      </c>
      <c r="C5" s="884">
        <v>-0.21810981328614293</v>
      </c>
      <c r="D5" s="885">
        <v>120.44499999999999</v>
      </c>
      <c r="E5" s="1304"/>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c r="AI5" s="886"/>
      <c r="AJ5" s="886"/>
      <c r="AK5" s="886"/>
    </row>
    <row r="6" spans="1:37">
      <c r="B6" s="1079">
        <v>39451</v>
      </c>
      <c r="C6" s="884">
        <v>0.38452503906126362</v>
      </c>
      <c r="D6" s="885">
        <v>120.55</v>
      </c>
      <c r="E6" s="1304"/>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6"/>
      <c r="AJ6" s="886"/>
      <c r="AK6" s="886"/>
    </row>
    <row r="7" spans="1:37">
      <c r="B7" s="1079">
        <v>39455</v>
      </c>
      <c r="C7" s="884">
        <v>-0.40956530834801697</v>
      </c>
      <c r="D7" s="885">
        <v>120.65</v>
      </c>
      <c r="E7" s="1304"/>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row>
    <row r="8" spans="1:37">
      <c r="B8" s="1079">
        <v>39456</v>
      </c>
      <c r="C8" s="884">
        <v>-0.6175067345364228</v>
      </c>
      <c r="D8" s="885">
        <v>120.65</v>
      </c>
      <c r="E8" s="1304"/>
      <c r="F8" s="886"/>
      <c r="G8" s="886"/>
      <c r="H8" s="886"/>
      <c r="I8" s="886"/>
      <c r="J8" s="886"/>
      <c r="K8" s="886"/>
      <c r="L8" s="886"/>
      <c r="M8" s="886"/>
      <c r="N8" s="886"/>
      <c r="O8" s="886"/>
      <c r="P8" s="886"/>
      <c r="Q8" s="886"/>
      <c r="R8" s="886"/>
      <c r="S8" s="886"/>
      <c r="T8" s="886"/>
      <c r="U8" s="886"/>
      <c r="V8" s="886"/>
      <c r="W8" s="886"/>
      <c r="X8" s="886"/>
      <c r="Y8" s="886"/>
      <c r="Z8" s="886"/>
      <c r="AA8" s="886"/>
      <c r="AB8" s="886"/>
      <c r="AC8" s="886"/>
      <c r="AD8" s="886"/>
      <c r="AE8" s="886"/>
      <c r="AF8" s="886"/>
      <c r="AG8" s="886"/>
      <c r="AH8" s="886"/>
      <c r="AI8" s="886"/>
      <c r="AJ8" s="886"/>
      <c r="AK8" s="886"/>
    </row>
    <row r="9" spans="1:37">
      <c r="B9" s="1079">
        <v>39457</v>
      </c>
      <c r="C9" s="884">
        <v>0.66204275837246118</v>
      </c>
      <c r="D9" s="885">
        <v>120.565</v>
      </c>
      <c r="E9" s="1304"/>
      <c r="F9" s="886"/>
      <c r="G9" s="886"/>
      <c r="H9" s="886"/>
      <c r="I9" s="886"/>
      <c r="J9" s="886"/>
      <c r="K9" s="886"/>
      <c r="L9" s="886"/>
      <c r="M9" s="886"/>
      <c r="N9" s="886"/>
      <c r="O9" s="886"/>
      <c r="P9" s="886"/>
      <c r="Q9" s="886"/>
      <c r="R9" s="886"/>
      <c r="S9" s="886"/>
      <c r="T9" s="886"/>
      <c r="U9" s="886"/>
      <c r="V9" s="886"/>
      <c r="W9" s="886"/>
      <c r="X9" s="886"/>
      <c r="Y9" s="886"/>
      <c r="Z9" s="886"/>
      <c r="AA9" s="886"/>
      <c r="AB9" s="886"/>
      <c r="AC9" s="886"/>
      <c r="AD9" s="886"/>
      <c r="AE9" s="886"/>
      <c r="AF9" s="886"/>
      <c r="AG9" s="886"/>
      <c r="AH9" s="886"/>
      <c r="AI9" s="886"/>
      <c r="AJ9" s="886"/>
      <c r="AK9" s="886"/>
    </row>
    <row r="10" spans="1:37">
      <c r="B10" s="1079">
        <v>39458</v>
      </c>
      <c r="C10" s="884">
        <v>-0.51337304928280447</v>
      </c>
      <c r="D10" s="885">
        <v>120.5</v>
      </c>
      <c r="E10" s="1304"/>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row>
    <row r="11" spans="1:37">
      <c r="B11" s="1079">
        <v>39461</v>
      </c>
      <c r="C11" s="884">
        <v>-0.57006786624288308</v>
      </c>
      <c r="D11" s="885">
        <v>120.425</v>
      </c>
      <c r="E11" s="1304"/>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c r="AI11" s="886"/>
      <c r="AJ11" s="886"/>
      <c r="AK11" s="886"/>
    </row>
    <row r="12" spans="1:37">
      <c r="B12" s="1079">
        <v>39462</v>
      </c>
      <c r="C12" s="884">
        <v>-0.89623405792654176</v>
      </c>
      <c r="D12" s="885">
        <v>120.38</v>
      </c>
      <c r="E12" s="1304"/>
    </row>
    <row r="13" spans="1:37">
      <c r="B13" s="1079">
        <v>39463</v>
      </c>
      <c r="C13" s="884">
        <v>2.098253837879889E-2</v>
      </c>
      <c r="D13" s="885">
        <v>120.22499999999999</v>
      </c>
      <c r="E13" s="1304"/>
    </row>
    <row r="14" spans="1:37">
      <c r="B14" s="1079">
        <v>39464</v>
      </c>
      <c r="C14" s="884">
        <v>-0.10698938135445049</v>
      </c>
      <c r="D14" s="885">
        <v>120.065</v>
      </c>
      <c r="E14" s="1304"/>
    </row>
    <row r="15" spans="1:37">
      <c r="B15" s="1079">
        <v>39465</v>
      </c>
      <c r="C15" s="884">
        <v>0.42328410317633974</v>
      </c>
      <c r="D15" s="885">
        <v>120.255</v>
      </c>
      <c r="E15" s="1304"/>
    </row>
    <row r="16" spans="1:37">
      <c r="B16" s="1079">
        <v>39469</v>
      </c>
      <c r="C16" s="884">
        <v>-0.9039471292128074</v>
      </c>
      <c r="D16" s="885">
        <v>120.375</v>
      </c>
      <c r="E16" s="1304"/>
    </row>
    <row r="17" spans="2:8">
      <c r="B17" s="1079">
        <v>39470</v>
      </c>
      <c r="C17" s="884">
        <v>-6.6922020261113407E-2</v>
      </c>
      <c r="D17" s="885">
        <v>120.245</v>
      </c>
      <c r="E17" s="1304"/>
      <c r="G17" s="870" t="s">
        <v>452</v>
      </c>
    </row>
    <row r="18" spans="2:8">
      <c r="B18" s="1079">
        <v>39471</v>
      </c>
      <c r="C18" s="884">
        <v>6.2269029491234723E-2</v>
      </c>
      <c r="D18" s="885">
        <v>120.21</v>
      </c>
      <c r="E18" s="1304"/>
    </row>
    <row r="19" spans="2:8">
      <c r="B19" s="1079">
        <v>39472</v>
      </c>
      <c r="C19" s="884">
        <v>-0.28719984576284885</v>
      </c>
      <c r="D19" s="885">
        <v>120.12</v>
      </c>
      <c r="E19" s="1304"/>
      <c r="G19" s="930" t="s">
        <v>1270</v>
      </c>
    </row>
    <row r="20" spans="2:8">
      <c r="B20" s="1079">
        <v>39475</v>
      </c>
      <c r="C20" s="884">
        <v>0.13632186478214631</v>
      </c>
      <c r="D20" s="885">
        <v>120.21</v>
      </c>
      <c r="E20" s="1304"/>
    </row>
    <row r="21" spans="2:8">
      <c r="B21" s="1079">
        <v>39476</v>
      </c>
      <c r="C21" s="884">
        <v>-0.74424108974517111</v>
      </c>
      <c r="D21" s="885">
        <v>120.22499999999999</v>
      </c>
      <c r="E21" s="1304"/>
    </row>
    <row r="22" spans="2:8">
      <c r="B22" s="1079">
        <v>39477</v>
      </c>
      <c r="C22" s="884">
        <v>0.60264425677878586</v>
      </c>
      <c r="D22" s="885">
        <v>120.22</v>
      </c>
      <c r="E22" s="1304"/>
    </row>
    <row r="23" spans="2:8">
      <c r="B23" s="1079">
        <v>39478</v>
      </c>
      <c r="C23" s="884">
        <v>-0.55825468050459903</v>
      </c>
      <c r="D23" s="885">
        <v>120.2</v>
      </c>
      <c r="E23" s="1304"/>
    </row>
    <row r="24" spans="2:8">
      <c r="B24" s="1079">
        <v>39479</v>
      </c>
      <c r="C24" s="884">
        <v>0.7582351068302069</v>
      </c>
      <c r="D24" s="885">
        <v>120.09</v>
      </c>
      <c r="E24" s="1304"/>
    </row>
    <row r="25" spans="2:8">
      <c r="B25" s="1079">
        <v>39482</v>
      </c>
      <c r="C25" s="884">
        <v>0.3427334405773918</v>
      </c>
      <c r="D25" s="885">
        <v>120.23</v>
      </c>
      <c r="E25" s="1304"/>
    </row>
    <row r="26" spans="2:8">
      <c r="B26" s="1079">
        <v>39483</v>
      </c>
      <c r="C26" s="884">
        <v>1.2451424908259394</v>
      </c>
      <c r="D26" s="885">
        <v>120.36</v>
      </c>
      <c r="E26" s="1304"/>
    </row>
    <row r="27" spans="2:8">
      <c r="B27" s="1079">
        <v>39484</v>
      </c>
      <c r="C27" s="884">
        <v>0.57946553811940837</v>
      </c>
      <c r="D27" s="885">
        <v>120.36</v>
      </c>
      <c r="E27" s="1304"/>
    </row>
    <row r="28" spans="2:8">
      <c r="B28" s="1079">
        <v>39485</v>
      </c>
      <c r="C28" s="884">
        <v>0.94687607170445554</v>
      </c>
      <c r="D28" s="885">
        <v>120.255</v>
      </c>
      <c r="E28" s="1304"/>
      <c r="H28" s="1074"/>
    </row>
    <row r="29" spans="2:8">
      <c r="B29" s="1079">
        <v>39486</v>
      </c>
      <c r="C29" s="884">
        <v>3.1932771950380759E-2</v>
      </c>
      <c r="D29" s="885">
        <v>120.325</v>
      </c>
      <c r="E29" s="1304"/>
    </row>
    <row r="30" spans="2:8">
      <c r="B30" s="1079">
        <v>39489</v>
      </c>
      <c r="C30" s="884">
        <v>0.21799709012064683</v>
      </c>
      <c r="D30" s="885">
        <v>120.355</v>
      </c>
      <c r="E30" s="1304"/>
    </row>
    <row r="31" spans="2:8">
      <c r="B31" s="1079">
        <v>39490</v>
      </c>
      <c r="C31" s="884">
        <v>0.57243358726913507</v>
      </c>
      <c r="D31" s="885">
        <v>120.38</v>
      </c>
      <c r="E31" s="1304"/>
    </row>
    <row r="32" spans="2:8">
      <c r="B32" s="1079">
        <v>39491</v>
      </c>
      <c r="C32" s="884">
        <v>0.36238050547884804</v>
      </c>
      <c r="D32" s="885">
        <v>120.3</v>
      </c>
      <c r="E32" s="1304"/>
    </row>
    <row r="33" spans="2:5">
      <c r="B33" s="1079">
        <v>39492</v>
      </c>
      <c r="C33" s="884">
        <v>-0.53195745987870824</v>
      </c>
      <c r="D33" s="885">
        <v>120.155</v>
      </c>
      <c r="E33" s="1304"/>
    </row>
    <row r="34" spans="2:5">
      <c r="B34" s="1079">
        <v>39493</v>
      </c>
      <c r="C34" s="884">
        <v>-0.81404288437529071</v>
      </c>
      <c r="D34" s="885">
        <v>120.185</v>
      </c>
      <c r="E34" s="1304"/>
    </row>
    <row r="35" spans="2:5">
      <c r="B35" s="1079">
        <v>39497</v>
      </c>
      <c r="C35" s="884">
        <v>0.29826707843517353</v>
      </c>
      <c r="D35" s="885">
        <v>120.19</v>
      </c>
      <c r="E35" s="1304"/>
    </row>
    <row r="36" spans="2:5">
      <c r="B36" s="1079">
        <v>39498</v>
      </c>
      <c r="C36" s="884">
        <v>-0.24361476110412938</v>
      </c>
      <c r="D36" s="885">
        <v>120.1</v>
      </c>
      <c r="E36" s="1304"/>
    </row>
    <row r="37" spans="2:5">
      <c r="B37" s="1079">
        <v>39499</v>
      </c>
      <c r="C37" s="884">
        <v>9.6440670159587835E-2</v>
      </c>
      <c r="D37" s="885">
        <v>120.25</v>
      </c>
      <c r="E37" s="1304"/>
    </row>
    <row r="38" spans="2:5">
      <c r="B38" s="1079">
        <v>39500</v>
      </c>
      <c r="C38" s="884">
        <v>0.25898585349838021</v>
      </c>
      <c r="D38" s="885">
        <v>120.4</v>
      </c>
      <c r="E38" s="1304"/>
    </row>
    <row r="39" spans="2:5">
      <c r="B39" s="1079">
        <v>39503</v>
      </c>
      <c r="C39" s="884">
        <v>7.8212478660568102E-2</v>
      </c>
      <c r="D39" s="885">
        <v>120.52</v>
      </c>
      <c r="E39" s="1304"/>
    </row>
    <row r="40" spans="2:5">
      <c r="B40" s="1079">
        <v>39504</v>
      </c>
      <c r="C40" s="884">
        <v>0.6746576975379649</v>
      </c>
      <c r="D40" s="885">
        <v>120.77</v>
      </c>
      <c r="E40" s="1304"/>
    </row>
    <row r="41" spans="2:5">
      <c r="B41" s="1079">
        <v>39505</v>
      </c>
      <c r="C41" s="884">
        <v>1.0238042007737402</v>
      </c>
      <c r="D41" s="885">
        <v>120.78</v>
      </c>
      <c r="E41" s="1304"/>
    </row>
    <row r="42" spans="2:5">
      <c r="B42" s="1079">
        <v>39506</v>
      </c>
      <c r="C42" s="884">
        <v>0.10561276771363853</v>
      </c>
      <c r="D42" s="885">
        <v>120.82</v>
      </c>
      <c r="E42" s="1304"/>
    </row>
    <row r="43" spans="2:5">
      <c r="B43" s="1079">
        <v>39507</v>
      </c>
      <c r="C43" s="884">
        <v>-0.62527155580458271</v>
      </c>
      <c r="D43" s="885">
        <v>120.845</v>
      </c>
      <c r="E43" s="1304"/>
    </row>
    <row r="44" spans="2:5">
      <c r="B44" s="1079">
        <v>39510</v>
      </c>
      <c r="C44" s="884">
        <v>0.7370179396388532</v>
      </c>
      <c r="D44" s="885">
        <v>120.66500000000001</v>
      </c>
      <c r="E44" s="1304"/>
    </row>
    <row r="45" spans="2:5">
      <c r="B45" s="1079">
        <v>39511</v>
      </c>
      <c r="C45" s="884">
        <v>-0.25372011530418126</v>
      </c>
      <c r="D45" s="885">
        <v>120.76</v>
      </c>
      <c r="E45" s="1304"/>
    </row>
    <row r="46" spans="2:5">
      <c r="B46" s="1079">
        <v>39512</v>
      </c>
      <c r="C46" s="884">
        <v>0.61928531202562875</v>
      </c>
      <c r="D46" s="885">
        <v>120.795</v>
      </c>
      <c r="E46" s="1304"/>
    </row>
    <row r="47" spans="2:5">
      <c r="B47" s="1079">
        <v>39513</v>
      </c>
      <c r="C47" s="884">
        <v>0.11670803072427643</v>
      </c>
      <c r="D47" s="885">
        <v>120.7</v>
      </c>
      <c r="E47" s="1304"/>
    </row>
    <row r="48" spans="2:5">
      <c r="B48" s="1079">
        <v>39514</v>
      </c>
      <c r="C48" s="884">
        <v>0.61479912534664294</v>
      </c>
      <c r="D48" s="885">
        <v>120.655</v>
      </c>
      <c r="E48" s="1304"/>
    </row>
    <row r="49" spans="2:5">
      <c r="B49" s="1079">
        <v>39518</v>
      </c>
      <c r="C49" s="884">
        <v>0.13875948252803488</v>
      </c>
      <c r="D49" s="885">
        <v>120.655</v>
      </c>
      <c r="E49" s="1304"/>
    </row>
    <row r="50" spans="2:5">
      <c r="B50" s="1079">
        <v>39519</v>
      </c>
      <c r="C50" s="884">
        <v>0.46757443576823515</v>
      </c>
      <c r="D50" s="885">
        <v>120.73</v>
      </c>
      <c r="E50" s="1304"/>
    </row>
    <row r="51" spans="2:5">
      <c r="B51" s="1079">
        <v>39520</v>
      </c>
      <c r="C51" s="884">
        <v>-1.060301801409447</v>
      </c>
      <c r="D51" s="885">
        <v>120.56</v>
      </c>
      <c r="E51" s="1304"/>
    </row>
    <row r="52" spans="2:5">
      <c r="B52" s="1079">
        <v>39521</v>
      </c>
      <c r="C52" s="884">
        <v>0.24684161174367539</v>
      </c>
      <c r="D52" s="885">
        <v>120.53</v>
      </c>
      <c r="E52" s="1304"/>
    </row>
    <row r="53" spans="2:5">
      <c r="B53" s="1079">
        <v>39524</v>
      </c>
      <c r="C53" s="884">
        <v>-0.20481807710576505</v>
      </c>
      <c r="D53" s="885">
        <v>120.685</v>
      </c>
      <c r="E53" s="1304"/>
    </row>
    <row r="54" spans="2:5">
      <c r="B54" s="1079">
        <v>39525</v>
      </c>
      <c r="C54" s="884">
        <v>-0.28971563471679906</v>
      </c>
      <c r="D54" s="885">
        <v>120.75</v>
      </c>
      <c r="E54" s="1304"/>
    </row>
    <row r="55" spans="2:5">
      <c r="B55" s="1079">
        <v>39526</v>
      </c>
      <c r="C55" s="884">
        <v>-0.58748669184456803</v>
      </c>
      <c r="D55" s="885">
        <v>120.67</v>
      </c>
      <c r="E55" s="1304"/>
    </row>
    <row r="56" spans="2:5">
      <c r="B56" s="1079">
        <v>39527</v>
      </c>
      <c r="C56" s="884">
        <v>-0.56570050498302415</v>
      </c>
      <c r="D56" s="885">
        <v>120.455</v>
      </c>
      <c r="E56" s="1304"/>
    </row>
    <row r="57" spans="2:5">
      <c r="B57" s="1079">
        <v>39528</v>
      </c>
      <c r="C57" s="884">
        <v>-6.0453941658721075E-2</v>
      </c>
      <c r="D57" s="885">
        <v>120.44499999999999</v>
      </c>
      <c r="E57" s="1304"/>
    </row>
    <row r="58" spans="2:5">
      <c r="B58" s="1079">
        <v>39532</v>
      </c>
      <c r="C58" s="884">
        <v>-7.5196629223948083E-2</v>
      </c>
      <c r="D58" s="885">
        <v>120.66</v>
      </c>
      <c r="E58" s="1304"/>
    </row>
    <row r="59" spans="2:5">
      <c r="B59" s="1079">
        <v>39533</v>
      </c>
      <c r="C59" s="884">
        <v>0.19700280782003543</v>
      </c>
      <c r="D59" s="885">
        <v>120.77500000000001</v>
      </c>
      <c r="E59" s="1304"/>
    </row>
    <row r="60" spans="2:5">
      <c r="B60" s="1079">
        <v>39534</v>
      </c>
      <c r="C60" s="884">
        <v>0.4016122780178179</v>
      </c>
      <c r="D60" s="885">
        <v>120.675</v>
      </c>
      <c r="E60" s="1304"/>
    </row>
    <row r="61" spans="2:5">
      <c r="B61" s="1079">
        <v>39535</v>
      </c>
      <c r="C61" s="884">
        <v>-7.3663691071237936E-2</v>
      </c>
      <c r="D61" s="885">
        <v>120.69499999999999</v>
      </c>
      <c r="E61" s="1304"/>
    </row>
    <row r="62" spans="2:5">
      <c r="B62" s="1079">
        <v>39538</v>
      </c>
      <c r="C62" s="884">
        <v>-4.181960934397283E-2</v>
      </c>
      <c r="D62" s="885">
        <v>120.685</v>
      </c>
      <c r="E62" s="1304"/>
    </row>
    <row r="63" spans="2:5">
      <c r="B63" s="1079">
        <v>39539</v>
      </c>
      <c r="C63" s="884">
        <v>-0.36359611492353122</v>
      </c>
      <c r="D63" s="885">
        <v>120.605</v>
      </c>
      <c r="E63" s="1304"/>
    </row>
    <row r="64" spans="2:5">
      <c r="B64" s="1079">
        <v>39540</v>
      </c>
      <c r="C64" s="884">
        <v>-0.24927749682099959</v>
      </c>
      <c r="D64" s="885">
        <v>120.605</v>
      </c>
      <c r="E64" s="1304"/>
    </row>
    <row r="65" spans="2:5">
      <c r="B65" s="1079">
        <v>39541</v>
      </c>
      <c r="C65" s="884">
        <v>-0.33774700585718115</v>
      </c>
      <c r="D65" s="885">
        <v>120.465</v>
      </c>
      <c r="E65" s="1304"/>
    </row>
    <row r="66" spans="2:5">
      <c r="B66" s="1079">
        <v>39542</v>
      </c>
      <c r="C66" s="884">
        <v>-0.11294606243102873</v>
      </c>
      <c r="D66" s="885">
        <v>120.61</v>
      </c>
      <c r="E66" s="1304"/>
    </row>
    <row r="67" spans="2:5">
      <c r="B67" s="1079">
        <v>39545</v>
      </c>
      <c r="C67" s="884">
        <v>-3.1213301104487882E-2</v>
      </c>
      <c r="D67" s="885">
        <v>120.565</v>
      </c>
      <c r="E67" s="1304"/>
    </row>
    <row r="68" spans="2:5">
      <c r="B68" s="1079">
        <v>39546</v>
      </c>
      <c r="C68" s="884">
        <v>6.9951646969620002E-2</v>
      </c>
      <c r="D68" s="885">
        <v>120.55500000000001</v>
      </c>
      <c r="E68" s="1304"/>
    </row>
    <row r="69" spans="2:5">
      <c r="B69" s="1079">
        <v>39547</v>
      </c>
      <c r="C69" s="884">
        <v>-7.2664637693850287E-2</v>
      </c>
      <c r="D69" s="885">
        <v>120.55</v>
      </c>
      <c r="E69" s="1304"/>
    </row>
    <row r="70" spans="2:5">
      <c r="B70" s="1079">
        <v>39548</v>
      </c>
      <c r="C70" s="884">
        <v>0.23736343447080382</v>
      </c>
      <c r="D70" s="885">
        <v>120.535</v>
      </c>
      <c r="E70" s="1304"/>
    </row>
    <row r="71" spans="2:5">
      <c r="B71" s="1079">
        <v>39549</v>
      </c>
      <c r="C71" s="884">
        <v>-0.73000274761192463</v>
      </c>
      <c r="D71" s="885">
        <v>120.51</v>
      </c>
      <c r="E71" s="1304"/>
    </row>
    <row r="72" spans="2:5">
      <c r="B72" s="1079">
        <v>39552</v>
      </c>
      <c r="C72" s="884">
        <v>-0.2959959574092158</v>
      </c>
      <c r="D72" s="885">
        <v>120.44499999999999</v>
      </c>
      <c r="E72" s="1304"/>
    </row>
    <row r="73" spans="2:5">
      <c r="B73" s="1079">
        <v>39553</v>
      </c>
      <c r="C73" s="884">
        <v>-0.17910975988040984</v>
      </c>
      <c r="D73" s="885">
        <v>120.315</v>
      </c>
      <c r="E73" s="1304"/>
    </row>
    <row r="74" spans="2:5">
      <c r="B74" s="1079">
        <v>39554</v>
      </c>
      <c r="C74" s="884">
        <v>-0.88149045454230945</v>
      </c>
      <c r="D74" s="885">
        <v>120.28</v>
      </c>
      <c r="E74" s="1304"/>
    </row>
    <row r="75" spans="2:5">
      <c r="B75" s="1079">
        <v>39555</v>
      </c>
      <c r="C75" s="884">
        <v>-0.41679800793696598</v>
      </c>
      <c r="D75" s="885">
        <v>120.455</v>
      </c>
      <c r="E75" s="1304"/>
    </row>
    <row r="76" spans="2:5">
      <c r="B76" s="1079">
        <v>39556</v>
      </c>
      <c r="C76" s="884">
        <v>-0.34558720710627505</v>
      </c>
      <c r="D76" s="885">
        <v>120.57</v>
      </c>
      <c r="E76" s="1304"/>
    </row>
    <row r="77" spans="2:5">
      <c r="B77" s="1079">
        <v>39559</v>
      </c>
      <c r="C77" s="884">
        <v>0.75384550018733787</v>
      </c>
      <c r="D77" s="885">
        <v>120.535</v>
      </c>
      <c r="E77" s="1304"/>
    </row>
    <row r="78" spans="2:5">
      <c r="B78" s="1079">
        <v>39560</v>
      </c>
      <c r="C78" s="884">
        <v>-0.36836800663771851</v>
      </c>
      <c r="D78" s="885">
        <v>120.45</v>
      </c>
      <c r="E78" s="1304"/>
    </row>
    <row r="79" spans="2:5">
      <c r="B79" s="1079">
        <v>39561</v>
      </c>
      <c r="C79" s="884">
        <v>-0.11551131158377476</v>
      </c>
      <c r="D79" s="885">
        <v>120.36499999999999</v>
      </c>
      <c r="E79" s="1304"/>
    </row>
    <row r="80" spans="2:5">
      <c r="B80" s="1079">
        <v>39562</v>
      </c>
      <c r="C80" s="884">
        <v>0.38465764328168939</v>
      </c>
      <c r="D80" s="885">
        <v>120.44499999999999</v>
      </c>
      <c r="E80" s="1304"/>
    </row>
    <row r="81" spans="2:5">
      <c r="B81" s="1079">
        <v>39563</v>
      </c>
      <c r="C81" s="884">
        <v>0.32718417624185014</v>
      </c>
      <c r="D81" s="885">
        <v>120.49</v>
      </c>
      <c r="E81" s="1304"/>
    </row>
    <row r="82" spans="2:5">
      <c r="B82" s="1079">
        <v>39566</v>
      </c>
      <c r="C82" s="884">
        <v>0.21269629077036961</v>
      </c>
      <c r="D82" s="885">
        <v>120.515</v>
      </c>
      <c r="E82" s="1304"/>
    </row>
    <row r="83" spans="2:5">
      <c r="B83" s="1079">
        <v>39567</v>
      </c>
      <c r="C83" s="884">
        <v>-2.6348557641222223E-2</v>
      </c>
      <c r="D83" s="885">
        <v>120.4</v>
      </c>
      <c r="E83" s="1304"/>
    </row>
    <row r="84" spans="2:5">
      <c r="B84" s="1079">
        <v>39568</v>
      </c>
      <c r="C84" s="884">
        <v>-0.56386035363588349</v>
      </c>
      <c r="D84" s="885">
        <v>120.375</v>
      </c>
      <c r="E84" s="1304"/>
    </row>
    <row r="85" spans="2:5">
      <c r="B85" s="1079">
        <v>39573</v>
      </c>
      <c r="C85" s="884">
        <v>-0.62303075011860787</v>
      </c>
      <c r="D85" s="885">
        <v>120.46</v>
      </c>
      <c r="E85" s="1304"/>
    </row>
    <row r="86" spans="2:5">
      <c r="B86" s="1079">
        <v>39574</v>
      </c>
      <c r="C86" s="884">
        <v>0.42671313011564121</v>
      </c>
      <c r="D86" s="885">
        <v>120.47499999999999</v>
      </c>
      <c r="E86" s="1304"/>
    </row>
    <row r="87" spans="2:5">
      <c r="B87" s="1079">
        <v>39575</v>
      </c>
      <c r="C87" s="884">
        <v>-3.1847404813978027E-2</v>
      </c>
      <c r="D87" s="885">
        <v>120.505</v>
      </c>
      <c r="E87" s="1304"/>
    </row>
    <row r="88" spans="2:5">
      <c r="B88" s="1079">
        <v>39576</v>
      </c>
      <c r="C88" s="884">
        <v>0.287525170848349</v>
      </c>
      <c r="D88" s="885">
        <v>120.565</v>
      </c>
      <c r="E88" s="1304"/>
    </row>
    <row r="89" spans="2:5">
      <c r="B89" s="1079">
        <v>39580</v>
      </c>
      <c r="C89" s="884">
        <v>-0.11477187029569634</v>
      </c>
      <c r="D89" s="885">
        <v>120.57</v>
      </c>
      <c r="E89" s="1304"/>
    </row>
    <row r="90" spans="2:5">
      <c r="B90" s="1079">
        <v>39581</v>
      </c>
      <c r="C90" s="884">
        <v>-0.16092528205696696</v>
      </c>
      <c r="D90" s="885">
        <v>120.595</v>
      </c>
      <c r="E90" s="1304"/>
    </row>
    <row r="91" spans="2:5">
      <c r="B91" s="1079">
        <v>39582</v>
      </c>
      <c r="C91" s="884">
        <v>8.1318920470822162E-2</v>
      </c>
      <c r="D91" s="885">
        <v>120.58</v>
      </c>
      <c r="E91" s="1304"/>
    </row>
    <row r="92" spans="2:5">
      <c r="B92" s="1079">
        <v>39583</v>
      </c>
      <c r="C92" s="884">
        <v>-0.7274672023626183</v>
      </c>
      <c r="D92" s="885">
        <v>120.73</v>
      </c>
      <c r="E92" s="1304"/>
    </row>
    <row r="93" spans="2:5">
      <c r="B93" s="1079">
        <v>39584</v>
      </c>
      <c r="C93" s="884">
        <v>-0.26636178368823987</v>
      </c>
      <c r="D93" s="885">
        <v>120.69499999999999</v>
      </c>
      <c r="E93" s="1304"/>
    </row>
    <row r="94" spans="2:5">
      <c r="B94" s="1079">
        <v>39587</v>
      </c>
      <c r="C94" s="884">
        <v>-1.1741569637679292</v>
      </c>
      <c r="D94" s="885">
        <v>120.685</v>
      </c>
      <c r="E94" s="1304"/>
    </row>
    <row r="95" spans="2:5">
      <c r="B95" s="1079">
        <v>39588</v>
      </c>
      <c r="C95" s="884">
        <v>-0.20593302787633266</v>
      </c>
      <c r="D95" s="885">
        <v>120.605</v>
      </c>
      <c r="E95" s="1304"/>
    </row>
    <row r="96" spans="2:5">
      <c r="B96" s="1079">
        <v>39589</v>
      </c>
      <c r="C96" s="884">
        <v>-0.27184234678123093</v>
      </c>
      <c r="D96" s="885">
        <v>120.58499999999999</v>
      </c>
      <c r="E96" s="1304"/>
    </row>
    <row r="97" spans="2:5">
      <c r="B97" s="1079">
        <v>39590</v>
      </c>
      <c r="C97" s="884">
        <v>-0.91854015136134959</v>
      </c>
      <c r="D97" s="885">
        <v>120.58</v>
      </c>
      <c r="E97" s="1304"/>
    </row>
    <row r="98" spans="2:5">
      <c r="B98" s="1079">
        <v>39591</v>
      </c>
      <c r="C98" s="884">
        <v>-8.7732130032430772E-2</v>
      </c>
      <c r="D98" s="885">
        <v>120.59</v>
      </c>
      <c r="E98" s="1304"/>
    </row>
    <row r="99" spans="2:5">
      <c r="B99" s="1079">
        <v>39595</v>
      </c>
      <c r="C99" s="884">
        <v>-6.6106374469947687E-2</v>
      </c>
      <c r="D99" s="885">
        <v>120.575</v>
      </c>
      <c r="E99" s="1304"/>
    </row>
    <row r="100" spans="2:5">
      <c r="B100" s="1079">
        <v>39596</v>
      </c>
      <c r="C100" s="884">
        <v>0.26879468504297432</v>
      </c>
      <c r="D100" s="885">
        <v>120.54</v>
      </c>
      <c r="E100" s="1304"/>
    </row>
    <row r="101" spans="2:5">
      <c r="B101" s="1079">
        <v>39597</v>
      </c>
      <c r="C101" s="884">
        <v>-0.15976452678590797</v>
      </c>
      <c r="D101" s="885">
        <v>120.485</v>
      </c>
      <c r="E101" s="1304"/>
    </row>
    <row r="102" spans="2:5">
      <c r="B102" s="1079">
        <v>39598</v>
      </c>
      <c r="C102" s="884">
        <v>0.12882058042689329</v>
      </c>
      <c r="D102" s="885">
        <v>120.58</v>
      </c>
      <c r="E102" s="1304"/>
    </row>
    <row r="103" spans="2:5">
      <c r="B103" s="1079">
        <v>39601</v>
      </c>
      <c r="C103" s="884">
        <v>0.27428760170952027</v>
      </c>
      <c r="D103" s="885">
        <v>120.65</v>
      </c>
      <c r="E103" s="1304"/>
    </row>
    <row r="104" spans="2:5">
      <c r="B104" s="1079">
        <v>39602</v>
      </c>
      <c r="C104" s="884">
        <v>0.2629308673906241</v>
      </c>
      <c r="D104" s="885">
        <v>120.745</v>
      </c>
      <c r="E104" s="1304"/>
    </row>
    <row r="105" spans="2:5">
      <c r="B105" s="1079">
        <v>39603</v>
      </c>
      <c r="C105" s="884">
        <v>-2.357601927755216</v>
      </c>
      <c r="D105" s="885">
        <v>120.73</v>
      </c>
      <c r="E105" s="1304"/>
    </row>
    <row r="106" spans="2:5">
      <c r="B106" s="1079">
        <v>39604</v>
      </c>
      <c r="C106" s="884">
        <v>0.42867240045419347</v>
      </c>
      <c r="D106" s="885">
        <v>120.66500000000001</v>
      </c>
      <c r="E106" s="1304"/>
    </row>
    <row r="107" spans="2:5">
      <c r="B107" s="1079">
        <v>39605</v>
      </c>
      <c r="C107" s="884">
        <v>-0.27993238777491319</v>
      </c>
      <c r="D107" s="885">
        <v>120.61499999999999</v>
      </c>
      <c r="E107" s="1304"/>
    </row>
    <row r="108" spans="2:5">
      <c r="B108" s="1079">
        <v>39608</v>
      </c>
      <c r="C108" s="884">
        <v>-0.64243521214888011</v>
      </c>
      <c r="D108" s="885">
        <v>120.69499999999999</v>
      </c>
      <c r="E108" s="1304"/>
    </row>
    <row r="109" spans="2:5">
      <c r="B109" s="1079">
        <v>39609</v>
      </c>
      <c r="C109" s="884">
        <v>-0.83061428478631827</v>
      </c>
      <c r="D109" s="885">
        <v>120.7</v>
      </c>
      <c r="E109" s="1304"/>
    </row>
    <row r="110" spans="2:5">
      <c r="B110" s="1079">
        <v>39610</v>
      </c>
      <c r="C110" s="884">
        <v>0.23315703305539995</v>
      </c>
      <c r="D110" s="885">
        <v>120.72499999999999</v>
      </c>
      <c r="E110" s="1304"/>
    </row>
    <row r="111" spans="2:5">
      <c r="B111" s="1079">
        <v>39611</v>
      </c>
      <c r="C111" s="884">
        <v>0.60054542094625996</v>
      </c>
      <c r="D111" s="885">
        <v>120.755</v>
      </c>
      <c r="E111" s="1304"/>
    </row>
    <row r="112" spans="2:5">
      <c r="B112" s="1079">
        <v>39612</v>
      </c>
      <c r="C112" s="884">
        <v>-0.47877825138972724</v>
      </c>
      <c r="D112" s="885">
        <v>120.67</v>
      </c>
      <c r="E112" s="1304"/>
    </row>
    <row r="113" spans="2:5">
      <c r="B113" s="1079">
        <v>39615</v>
      </c>
      <c r="C113" s="884">
        <v>1.1213167249594767</v>
      </c>
      <c r="D113" s="885">
        <v>120.705</v>
      </c>
      <c r="E113" s="1304"/>
    </row>
    <row r="114" spans="2:5">
      <c r="B114" s="1079">
        <v>39616</v>
      </c>
      <c r="C114" s="884">
        <v>0.24704267743552805</v>
      </c>
      <c r="D114" s="885">
        <v>120.69499999999999</v>
      </c>
      <c r="E114" s="1304"/>
    </row>
    <row r="115" spans="2:5">
      <c r="B115" s="1079">
        <v>39617</v>
      </c>
      <c r="C115" s="884">
        <v>0.18079559097032286</v>
      </c>
      <c r="D115" s="885">
        <v>120.66</v>
      </c>
      <c r="E115" s="1304"/>
    </row>
    <row r="116" spans="2:5">
      <c r="B116" s="1079">
        <v>39618</v>
      </c>
      <c r="C116" s="884">
        <v>0.5155096164564259</v>
      </c>
      <c r="D116" s="885">
        <v>120.735</v>
      </c>
      <c r="E116" s="1304"/>
    </row>
    <row r="117" spans="2:5">
      <c r="B117" s="1079">
        <v>39619</v>
      </c>
      <c r="C117" s="884">
        <v>0.50375586363917912</v>
      </c>
      <c r="D117" s="885">
        <v>120.74</v>
      </c>
      <c r="E117" s="1304"/>
    </row>
    <row r="118" spans="2:5">
      <c r="B118" s="1079">
        <v>39622</v>
      </c>
      <c r="C118" s="884">
        <v>0.47479911018875648</v>
      </c>
      <c r="D118" s="885">
        <v>120.715</v>
      </c>
      <c r="E118" s="1304"/>
    </row>
    <row r="119" spans="2:5">
      <c r="B119" s="1079">
        <v>39623</v>
      </c>
      <c r="C119" s="884">
        <v>-0.11461265755826118</v>
      </c>
      <c r="D119" s="885">
        <v>120.77500000000001</v>
      </c>
      <c r="E119" s="1304"/>
    </row>
    <row r="120" spans="2:5">
      <c r="B120" s="1079">
        <v>39624</v>
      </c>
      <c r="C120" s="884">
        <v>-0.64992910115146185</v>
      </c>
      <c r="D120" s="885">
        <v>120.83499999999999</v>
      </c>
      <c r="E120" s="1304"/>
    </row>
    <row r="121" spans="2:5">
      <c r="B121" s="1079">
        <v>39625</v>
      </c>
      <c r="C121" s="884">
        <v>0.11592508567125182</v>
      </c>
      <c r="D121" s="885">
        <v>120.735</v>
      </c>
      <c r="E121" s="1304"/>
    </row>
    <row r="122" spans="2:5">
      <c r="B122" s="1079">
        <v>39626</v>
      </c>
      <c r="C122" s="884">
        <v>0.20585314769662713</v>
      </c>
      <c r="D122" s="885">
        <v>120.75</v>
      </c>
      <c r="E122" s="1304"/>
    </row>
    <row r="123" spans="2:5">
      <c r="B123" s="1079">
        <v>39629</v>
      </c>
      <c r="C123" s="884">
        <v>-0.26421131376186829</v>
      </c>
      <c r="D123" s="885">
        <v>120.745</v>
      </c>
      <c r="E123" s="1304"/>
    </row>
    <row r="124" spans="2:5">
      <c r="B124" s="1079">
        <v>39630</v>
      </c>
      <c r="C124" s="884">
        <v>-0.45783497839510701</v>
      </c>
      <c r="D124" s="885">
        <v>120.65</v>
      </c>
      <c r="E124" s="1304"/>
    </row>
    <row r="125" spans="2:5">
      <c r="B125" s="1079">
        <v>39631</v>
      </c>
      <c r="C125" s="884">
        <v>0.55972296328196047</v>
      </c>
      <c r="D125" s="885">
        <v>120.58</v>
      </c>
      <c r="E125" s="1304"/>
    </row>
    <row r="126" spans="2:5">
      <c r="B126" s="1079">
        <v>39632</v>
      </c>
      <c r="C126" s="884">
        <v>-1.2848358620346023</v>
      </c>
      <c r="D126" s="885">
        <v>120.56</v>
      </c>
      <c r="E126" s="1304"/>
    </row>
    <row r="127" spans="2:5">
      <c r="B127" s="1079">
        <v>39637</v>
      </c>
      <c r="C127" s="884">
        <v>-0.27647831390308425</v>
      </c>
      <c r="D127" s="885">
        <v>120.47499999999999</v>
      </c>
      <c r="E127" s="1304"/>
    </row>
    <row r="128" spans="2:5">
      <c r="B128" s="1079">
        <v>39638</v>
      </c>
      <c r="C128" s="884">
        <v>0.56740587353589178</v>
      </c>
      <c r="D128" s="885">
        <v>120.38500000000001</v>
      </c>
      <c r="E128" s="1304"/>
    </row>
    <row r="129" spans="2:5">
      <c r="B129" s="1079">
        <v>39639</v>
      </c>
      <c r="C129" s="884">
        <v>-0.10343582231508108</v>
      </c>
      <c r="D129" s="885">
        <v>120.215</v>
      </c>
      <c r="E129" s="1304"/>
    </row>
    <row r="130" spans="2:5">
      <c r="B130" s="1079">
        <v>39640</v>
      </c>
      <c r="C130" s="884">
        <v>-0.45233020118270484</v>
      </c>
      <c r="D130" s="885">
        <v>120.22499999999999</v>
      </c>
      <c r="E130" s="1304"/>
    </row>
    <row r="131" spans="2:5">
      <c r="B131" s="1079">
        <v>39643</v>
      </c>
      <c r="C131" s="884">
        <v>-0.83987491676542969</v>
      </c>
      <c r="D131" s="885">
        <v>120.2</v>
      </c>
      <c r="E131" s="1304"/>
    </row>
    <row r="132" spans="2:5">
      <c r="B132" s="1079">
        <v>39644</v>
      </c>
      <c r="C132" s="884">
        <v>0.24925370543506198</v>
      </c>
      <c r="D132" s="885">
        <v>120.06</v>
      </c>
      <c r="E132" s="1304"/>
    </row>
    <row r="133" spans="2:5">
      <c r="B133" s="1079">
        <v>39645</v>
      </c>
      <c r="C133" s="884">
        <v>0.54896831264056434</v>
      </c>
      <c r="D133" s="885">
        <v>120.05</v>
      </c>
      <c r="E133" s="1304"/>
    </row>
    <row r="134" spans="2:5">
      <c r="B134" s="1079">
        <v>39646</v>
      </c>
      <c r="C134" s="884">
        <v>0.46533736986174246</v>
      </c>
      <c r="D134" s="885">
        <v>120.145</v>
      </c>
      <c r="E134" s="1304"/>
    </row>
    <row r="135" spans="2:5">
      <c r="B135" s="1079">
        <v>39647</v>
      </c>
      <c r="C135" s="884">
        <v>0.45970903551500608</v>
      </c>
      <c r="D135" s="885">
        <v>120.185</v>
      </c>
      <c r="E135" s="1304"/>
    </row>
    <row r="136" spans="2:5">
      <c r="B136" s="1079">
        <v>39650</v>
      </c>
      <c r="C136" s="884">
        <v>5.7048872106801943E-2</v>
      </c>
      <c r="D136" s="885">
        <v>120.19499999999999</v>
      </c>
      <c r="E136" s="1304"/>
    </row>
    <row r="137" spans="2:5">
      <c r="B137" s="1079">
        <v>39651</v>
      </c>
      <c r="C137" s="884">
        <v>0.18568208601005082</v>
      </c>
      <c r="D137" s="885">
        <v>120.18</v>
      </c>
      <c r="E137" s="1304"/>
    </row>
    <row r="138" spans="2:5">
      <c r="B138" s="1079">
        <v>39652</v>
      </c>
      <c r="C138" s="884">
        <v>0.607856130338713</v>
      </c>
      <c r="D138" s="885">
        <v>120.16500000000001</v>
      </c>
      <c r="E138" s="1304"/>
    </row>
    <row r="139" spans="2:5">
      <c r="B139" s="1079">
        <v>39653</v>
      </c>
      <c r="C139" s="884">
        <v>5.9699995697906863E-2</v>
      </c>
      <c r="D139" s="885">
        <v>120.185</v>
      </c>
      <c r="E139" s="1304"/>
    </row>
    <row r="140" spans="2:5">
      <c r="B140" s="1079">
        <v>39654</v>
      </c>
      <c r="C140" s="884">
        <v>0.55669753280173373</v>
      </c>
      <c r="D140" s="885">
        <v>120.18</v>
      </c>
      <c r="E140" s="1304"/>
    </row>
    <row r="141" spans="2:5">
      <c r="B141" s="1079">
        <v>39657</v>
      </c>
      <c r="C141" s="884">
        <v>0.40952460567439719</v>
      </c>
      <c r="D141" s="885">
        <v>120.175</v>
      </c>
      <c r="E141" s="1304"/>
    </row>
    <row r="142" spans="2:5">
      <c r="B142" s="1079">
        <v>39658</v>
      </c>
      <c r="C142" s="884">
        <v>5.2271548824140743E-2</v>
      </c>
      <c r="D142" s="885">
        <v>120.18</v>
      </c>
      <c r="E142" s="1304"/>
    </row>
    <row r="143" spans="2:5">
      <c r="B143" s="1079">
        <v>39659</v>
      </c>
      <c r="C143" s="884">
        <v>0.20288855020498178</v>
      </c>
      <c r="D143" s="885">
        <v>120.185</v>
      </c>
      <c r="E143" s="1304"/>
    </row>
    <row r="144" spans="2:5">
      <c r="B144" s="1079">
        <v>39660</v>
      </c>
      <c r="C144" s="884">
        <v>0.16089479381703953</v>
      </c>
      <c r="D144" s="885">
        <v>120.18</v>
      </c>
      <c r="E144" s="1304"/>
    </row>
    <row r="145" spans="2:5">
      <c r="B145" s="1079">
        <v>39661</v>
      </c>
      <c r="C145" s="884">
        <v>0.2322695311655896</v>
      </c>
      <c r="D145" s="885">
        <v>120.17</v>
      </c>
      <c r="E145" s="1304"/>
    </row>
    <row r="146" spans="2:5">
      <c r="B146" s="1079">
        <v>39664</v>
      </c>
      <c r="C146" s="884">
        <v>0.51837849371040856</v>
      </c>
      <c r="D146" s="885">
        <v>120.145</v>
      </c>
      <c r="E146" s="1304"/>
    </row>
    <row r="147" spans="2:5">
      <c r="B147" s="1079">
        <v>39665</v>
      </c>
      <c r="C147" s="884">
        <v>2.9798943999391647E-2</v>
      </c>
      <c r="D147" s="885">
        <v>120.11</v>
      </c>
      <c r="E147" s="1304"/>
    </row>
    <row r="148" spans="2:5">
      <c r="B148" s="1079">
        <v>39666</v>
      </c>
      <c r="C148" s="884">
        <v>0.17466893126912253</v>
      </c>
      <c r="D148" s="885">
        <v>120.04</v>
      </c>
      <c r="E148" s="1304"/>
    </row>
    <row r="149" spans="2:5">
      <c r="B149" s="1079">
        <v>39667</v>
      </c>
      <c r="C149" s="884">
        <v>0.82026784039672451</v>
      </c>
      <c r="D149" s="885">
        <v>120.08499999999999</v>
      </c>
      <c r="E149" s="1304"/>
    </row>
    <row r="150" spans="2:5">
      <c r="B150" s="1079">
        <v>39668</v>
      </c>
      <c r="C150" s="884">
        <v>0.55624690652492759</v>
      </c>
      <c r="D150" s="885">
        <v>120.065</v>
      </c>
      <c r="E150" s="1304"/>
    </row>
    <row r="151" spans="2:5">
      <c r="B151" s="1079">
        <v>39671</v>
      </c>
      <c r="C151" s="884">
        <v>0.38569627687623248</v>
      </c>
      <c r="D151" s="885">
        <v>120.14</v>
      </c>
      <c r="E151" s="1304"/>
    </row>
    <row r="152" spans="2:5">
      <c r="B152" s="1079">
        <v>39672</v>
      </c>
      <c r="C152" s="884">
        <v>0.45133003284457623</v>
      </c>
      <c r="D152" s="885">
        <v>120.17</v>
      </c>
      <c r="E152" s="1304"/>
    </row>
    <row r="153" spans="2:5">
      <c r="B153" s="1079">
        <v>39673</v>
      </c>
      <c r="C153" s="884">
        <v>1.0216798874412909</v>
      </c>
      <c r="D153" s="885">
        <v>120.06</v>
      </c>
      <c r="E153" s="1304"/>
    </row>
    <row r="154" spans="2:5">
      <c r="B154" s="1079">
        <v>39674</v>
      </c>
      <c r="C154" s="884">
        <v>-0.42563129061527122</v>
      </c>
      <c r="D154" s="885">
        <v>120.145</v>
      </c>
      <c r="E154" s="1304"/>
    </row>
    <row r="155" spans="2:5">
      <c r="B155" s="1079">
        <v>39675</v>
      </c>
      <c r="C155" s="884">
        <v>-1.0102085474637104</v>
      </c>
      <c r="D155" s="885">
        <v>120.15</v>
      </c>
      <c r="E155" s="1304"/>
    </row>
    <row r="156" spans="2:5">
      <c r="B156" s="1079">
        <v>39678</v>
      </c>
      <c r="C156" s="884">
        <v>0.22498748301595989</v>
      </c>
      <c r="D156" s="885">
        <v>120.125</v>
      </c>
      <c r="E156" s="1304"/>
    </row>
    <row r="157" spans="2:5">
      <c r="B157" s="1079">
        <v>39679</v>
      </c>
      <c r="C157" s="884">
        <v>-0.23110894584549568</v>
      </c>
      <c r="D157" s="885">
        <v>120.075</v>
      </c>
      <c r="E157" s="1304"/>
    </row>
    <row r="158" spans="2:5">
      <c r="B158" s="1079">
        <v>39680</v>
      </c>
      <c r="C158" s="884">
        <v>-0.74959591802931136</v>
      </c>
      <c r="D158" s="885">
        <v>120.005</v>
      </c>
      <c r="E158" s="1304"/>
    </row>
    <row r="159" spans="2:5">
      <c r="B159" s="1079">
        <v>39681</v>
      </c>
      <c r="C159" s="884">
        <v>-0.15695760219583454</v>
      </c>
      <c r="D159" s="885">
        <v>119.94</v>
      </c>
      <c r="E159" s="1304"/>
    </row>
    <row r="160" spans="2:5">
      <c r="B160" s="1079">
        <v>39682</v>
      </c>
      <c r="C160" s="884">
        <v>-0.64165969099625153</v>
      </c>
      <c r="D160" s="885">
        <v>119.715</v>
      </c>
      <c r="E160" s="1304"/>
    </row>
    <row r="161" spans="2:5">
      <c r="B161" s="1079">
        <v>39685</v>
      </c>
      <c r="C161" s="884">
        <v>-1.3226822330293839</v>
      </c>
      <c r="D161" s="885">
        <v>119.80500000000001</v>
      </c>
      <c r="E161" s="1304"/>
    </row>
    <row r="162" spans="2:5">
      <c r="B162" s="1079">
        <v>39686</v>
      </c>
      <c r="C162" s="884">
        <v>-1.0300696222848653</v>
      </c>
      <c r="D162" s="885">
        <v>119.83499999999999</v>
      </c>
      <c r="E162" s="1304"/>
    </row>
    <row r="163" spans="2:5">
      <c r="B163" s="1079">
        <v>39687</v>
      </c>
      <c r="C163" s="884">
        <v>-0.81557638806220667</v>
      </c>
      <c r="D163" s="885">
        <v>119.79</v>
      </c>
      <c r="E163" s="1304"/>
    </row>
    <row r="164" spans="2:5">
      <c r="B164" s="1079">
        <v>39688</v>
      </c>
      <c r="C164" s="884">
        <v>-1.0457409370624775</v>
      </c>
      <c r="D164" s="885">
        <v>119.625</v>
      </c>
      <c r="E164" s="1304"/>
    </row>
    <row r="165" spans="2:5">
      <c r="B165" s="1079">
        <v>39689</v>
      </c>
      <c r="C165" s="884">
        <v>-1.1812178608727133</v>
      </c>
      <c r="D165" s="885">
        <v>119.595</v>
      </c>
      <c r="E165" s="1304"/>
    </row>
    <row r="166" spans="2:5">
      <c r="B166" s="1079">
        <v>39693</v>
      </c>
      <c r="C166" s="884">
        <v>-1.2279086670881076</v>
      </c>
      <c r="D166" s="885">
        <v>119.66</v>
      </c>
      <c r="E166" s="1304"/>
    </row>
    <row r="167" spans="2:5">
      <c r="B167" s="1079">
        <v>39694</v>
      </c>
      <c r="C167" s="884">
        <v>-0.12524661488379343</v>
      </c>
      <c r="D167" s="885">
        <v>119.77</v>
      </c>
      <c r="E167" s="1304"/>
    </row>
    <row r="168" spans="2:5">
      <c r="B168" s="1079">
        <v>39695</v>
      </c>
      <c r="C168" s="884">
        <v>-0.80944791500351421</v>
      </c>
      <c r="D168" s="885">
        <v>119.67</v>
      </c>
      <c r="E168" s="1304"/>
    </row>
    <row r="169" spans="2:5">
      <c r="B169" s="1079">
        <v>39696</v>
      </c>
      <c r="C169" s="884">
        <v>-0.32882880309683526</v>
      </c>
      <c r="D169" s="885">
        <v>119.61499999999999</v>
      </c>
      <c r="E169" s="1304"/>
    </row>
    <row r="170" spans="2:5">
      <c r="B170" s="1079">
        <v>39699</v>
      </c>
      <c r="C170" s="884">
        <v>0.1926718227812006</v>
      </c>
      <c r="D170" s="885">
        <v>119.63</v>
      </c>
      <c r="E170" s="1304"/>
    </row>
    <row r="171" spans="2:5">
      <c r="B171" s="1079">
        <v>39700</v>
      </c>
      <c r="C171" s="884">
        <v>3.9590214731481346E-2</v>
      </c>
      <c r="D171" s="885">
        <v>119.705</v>
      </c>
      <c r="E171" s="1304"/>
    </row>
    <row r="172" spans="2:5">
      <c r="B172" s="1079">
        <v>39701</v>
      </c>
      <c r="C172" s="884">
        <v>0.11209980003627938</v>
      </c>
      <c r="D172" s="885">
        <v>119.605</v>
      </c>
      <c r="E172" s="1304"/>
    </row>
    <row r="173" spans="2:5">
      <c r="B173" s="1079">
        <v>39702</v>
      </c>
      <c r="C173" s="884">
        <v>-0.26852310679321495</v>
      </c>
      <c r="D173" s="885">
        <v>119.59</v>
      </c>
      <c r="E173" s="1304"/>
    </row>
    <row r="174" spans="2:5">
      <c r="B174" s="1079">
        <v>39703</v>
      </c>
      <c r="C174" s="884">
        <v>-2.890110807856458E-2</v>
      </c>
      <c r="D174" s="885">
        <v>119.485</v>
      </c>
      <c r="E174" s="1304"/>
    </row>
    <row r="175" spans="2:5">
      <c r="B175" s="1079">
        <v>39706</v>
      </c>
      <c r="C175" s="884">
        <v>2.9766460676459095E-2</v>
      </c>
      <c r="D175" s="885">
        <v>119.465</v>
      </c>
      <c r="E175" s="1304"/>
    </row>
    <row r="176" spans="2:5">
      <c r="B176" s="1079">
        <v>39707</v>
      </c>
      <c r="C176" s="884">
        <v>1.6562937618241472E-2</v>
      </c>
      <c r="D176" s="885">
        <v>119.545</v>
      </c>
      <c r="E176" s="1304"/>
    </row>
    <row r="177" spans="2:5">
      <c r="B177" s="1079">
        <v>39708</v>
      </c>
      <c r="C177" s="884">
        <v>-1.835120297197151</v>
      </c>
      <c r="D177" s="885">
        <v>119.735</v>
      </c>
      <c r="E177" s="1304"/>
    </row>
    <row r="178" spans="2:5">
      <c r="B178" s="1079">
        <v>39709</v>
      </c>
      <c r="C178" s="884">
        <v>0.11198622615927196</v>
      </c>
      <c r="D178" s="885">
        <v>119.85</v>
      </c>
      <c r="E178" s="1304"/>
    </row>
    <row r="179" spans="2:5">
      <c r="B179" s="1079">
        <v>39710</v>
      </c>
      <c r="C179" s="884">
        <v>-0.29525511299734886</v>
      </c>
      <c r="D179" s="885">
        <v>119.79</v>
      </c>
      <c r="E179" s="1304"/>
    </row>
    <row r="180" spans="2:5">
      <c r="B180" s="1079">
        <v>39713</v>
      </c>
      <c r="C180" s="884">
        <v>-0.14298561280178401</v>
      </c>
      <c r="D180" s="885">
        <v>119.73</v>
      </c>
      <c r="E180" s="1304"/>
    </row>
    <row r="181" spans="2:5">
      <c r="B181" s="1079">
        <v>39714</v>
      </c>
      <c r="C181" s="884">
        <v>-6.3053947590765547E-2</v>
      </c>
      <c r="D181" s="885">
        <v>119.71</v>
      </c>
      <c r="E181" s="1304"/>
    </row>
    <row r="182" spans="2:5">
      <c r="B182" s="1079">
        <v>39715</v>
      </c>
      <c r="C182" s="884">
        <v>0.12233247969503602</v>
      </c>
      <c r="D182" s="885">
        <v>119.755</v>
      </c>
      <c r="E182" s="1304"/>
    </row>
    <row r="183" spans="2:5">
      <c r="B183" s="1079">
        <v>39716</v>
      </c>
      <c r="C183" s="884">
        <v>-0.14608421183657647</v>
      </c>
      <c r="D183" s="885">
        <v>119.78</v>
      </c>
      <c r="E183" s="1304"/>
    </row>
    <row r="184" spans="2:5">
      <c r="B184" s="1079">
        <v>39717</v>
      </c>
      <c r="C184" s="884">
        <v>-0.87412294006917979</v>
      </c>
      <c r="D184" s="885">
        <v>119.785</v>
      </c>
      <c r="E184" s="1304"/>
    </row>
    <row r="185" spans="2:5">
      <c r="B185" s="1079">
        <v>39720</v>
      </c>
      <c r="C185" s="884">
        <v>0.378060186496464</v>
      </c>
      <c r="D185" s="885">
        <v>119.82</v>
      </c>
      <c r="E185" s="1304"/>
    </row>
    <row r="186" spans="2:5">
      <c r="B186" s="1079">
        <v>39721</v>
      </c>
      <c r="C186" s="884">
        <v>-0.27893630254348828</v>
      </c>
      <c r="D186" s="885">
        <v>119.86499999999999</v>
      </c>
      <c r="E186" s="1304"/>
    </row>
    <row r="187" spans="2:5">
      <c r="B187" s="1079">
        <v>39722</v>
      </c>
      <c r="C187" s="884">
        <v>0.58394012803531969</v>
      </c>
      <c r="D187" s="885">
        <v>120.02500000000001</v>
      </c>
      <c r="E187" s="1304"/>
    </row>
    <row r="188" spans="2:5">
      <c r="B188" s="1079">
        <v>39723</v>
      </c>
      <c r="C188" s="884">
        <v>-0.55367803232734181</v>
      </c>
      <c r="D188" s="885">
        <v>119.99</v>
      </c>
      <c r="E188" s="1304"/>
    </row>
    <row r="189" spans="2:5">
      <c r="B189" s="1079">
        <v>39724</v>
      </c>
      <c r="C189" s="884">
        <v>-9.4891788835710991E-2</v>
      </c>
      <c r="D189" s="885">
        <v>119.97499999999999</v>
      </c>
      <c r="E189" s="1304"/>
    </row>
    <row r="190" spans="2:5">
      <c r="B190" s="1079">
        <v>39727</v>
      </c>
      <c r="C190" s="884">
        <v>0.1006703982332737</v>
      </c>
      <c r="D190" s="885">
        <v>120.005</v>
      </c>
      <c r="E190" s="1304"/>
    </row>
    <row r="191" spans="2:5">
      <c r="B191" s="1079">
        <v>39728</v>
      </c>
      <c r="C191" s="884">
        <v>0.60703931301768277</v>
      </c>
      <c r="D191" s="885">
        <v>120.05</v>
      </c>
      <c r="E191" s="1304"/>
    </row>
    <row r="192" spans="2:5">
      <c r="B192" s="1079">
        <v>39729</v>
      </c>
      <c r="C192" s="884">
        <v>-0.38049787859808171</v>
      </c>
      <c r="D192" s="885">
        <v>119.97</v>
      </c>
      <c r="E192" s="1304"/>
    </row>
    <row r="193" spans="2:5">
      <c r="B193" s="1079">
        <v>39730</v>
      </c>
      <c r="C193" s="884">
        <v>0.59707914167469633</v>
      </c>
      <c r="D193" s="885">
        <v>119.88500000000001</v>
      </c>
      <c r="E193" s="1304"/>
    </row>
    <row r="194" spans="2:5">
      <c r="B194" s="1079">
        <v>39731</v>
      </c>
      <c r="C194" s="884">
        <v>0.10001123933450254</v>
      </c>
      <c r="D194" s="885">
        <v>119.86499999999999</v>
      </c>
      <c r="E194" s="1304"/>
    </row>
    <row r="195" spans="2:5">
      <c r="B195" s="1079">
        <v>39735</v>
      </c>
      <c r="C195" s="884">
        <v>1.5214271290744372</v>
      </c>
      <c r="D195" s="885">
        <v>119.875</v>
      </c>
      <c r="E195" s="1304"/>
    </row>
    <row r="196" spans="2:5">
      <c r="B196" s="1079">
        <v>39736</v>
      </c>
      <c r="C196" s="884">
        <v>0.63190090247735597</v>
      </c>
      <c r="D196" s="885">
        <v>119.795</v>
      </c>
      <c r="E196" s="1304"/>
    </row>
    <row r="197" spans="2:5">
      <c r="B197" s="1079">
        <v>39737</v>
      </c>
      <c r="C197" s="884">
        <v>1.0500148291856508</v>
      </c>
      <c r="D197" s="885">
        <v>119.76</v>
      </c>
      <c r="E197" s="1304"/>
    </row>
    <row r="198" spans="2:5">
      <c r="B198" s="1079">
        <v>39738</v>
      </c>
      <c r="C198" s="884">
        <v>2.8823689122866328E-2</v>
      </c>
      <c r="D198" s="885">
        <v>119.76</v>
      </c>
      <c r="E198" s="1304"/>
    </row>
    <row r="199" spans="2:5">
      <c r="B199" s="1079">
        <v>39741</v>
      </c>
      <c r="C199" s="884">
        <v>0.468178907371675</v>
      </c>
      <c r="D199" s="885">
        <v>119.755</v>
      </c>
      <c r="E199" s="1304"/>
    </row>
    <row r="200" spans="2:5">
      <c r="B200" s="1079">
        <v>39742</v>
      </c>
      <c r="C200" s="884">
        <v>3.1695704288043918</v>
      </c>
      <c r="D200" s="885">
        <v>119.795</v>
      </c>
      <c r="E200" s="1304"/>
    </row>
    <row r="201" spans="2:5">
      <c r="B201" s="1079">
        <v>39743</v>
      </c>
      <c r="C201" s="884">
        <v>0.42395874477322804</v>
      </c>
      <c r="D201" s="885">
        <v>119.85</v>
      </c>
      <c r="E201" s="1304"/>
    </row>
    <row r="202" spans="2:5">
      <c r="B202" s="1079">
        <v>39744</v>
      </c>
      <c r="C202" s="884">
        <v>-0.55287863262854642</v>
      </c>
      <c r="D202" s="885">
        <v>119.79</v>
      </c>
      <c r="E202" s="1304"/>
    </row>
    <row r="203" spans="2:5">
      <c r="B203" s="1079">
        <v>39745</v>
      </c>
      <c r="C203" s="884">
        <v>1.4433037709379677</v>
      </c>
      <c r="D203" s="885">
        <v>119.8</v>
      </c>
      <c r="E203" s="1304"/>
    </row>
    <row r="204" spans="2:5">
      <c r="B204" s="1079">
        <v>39749</v>
      </c>
      <c r="C204" s="884">
        <v>-8.7605892188008516E-5</v>
      </c>
      <c r="D204" s="885">
        <v>119.82</v>
      </c>
      <c r="E204" s="1304"/>
    </row>
    <row r="205" spans="2:5">
      <c r="B205" s="1079">
        <v>39750</v>
      </c>
      <c r="C205" s="884">
        <v>1.8337615101997138</v>
      </c>
      <c r="D205" s="885">
        <v>119.815</v>
      </c>
      <c r="E205" s="1304"/>
    </row>
    <row r="206" spans="2:5">
      <c r="B206" s="1079">
        <v>39751</v>
      </c>
      <c r="C206" s="884">
        <v>0.49134114054535216</v>
      </c>
      <c r="D206" s="885">
        <v>119.815</v>
      </c>
      <c r="E206" s="1304"/>
    </row>
    <row r="207" spans="2:5">
      <c r="B207" s="1079">
        <v>39752</v>
      </c>
      <c r="C207" s="884">
        <v>1.0138434444193196</v>
      </c>
      <c r="D207" s="885">
        <v>119.89</v>
      </c>
      <c r="E207" s="1304"/>
    </row>
    <row r="208" spans="2:5">
      <c r="B208" s="1079">
        <v>39755</v>
      </c>
      <c r="C208" s="884">
        <v>0.38581421427944684</v>
      </c>
      <c r="D208" s="885">
        <v>120.015</v>
      </c>
      <c r="E208" s="1304"/>
    </row>
    <row r="209" spans="2:5">
      <c r="B209" s="1079">
        <v>39756</v>
      </c>
      <c r="C209" s="884">
        <v>0.60870458017497298</v>
      </c>
      <c r="D209" s="885">
        <v>119.94</v>
      </c>
      <c r="E209" s="1304"/>
    </row>
    <row r="210" spans="2:5">
      <c r="B210" s="1079">
        <v>39757</v>
      </c>
      <c r="C210" s="884">
        <v>0.5851167184675351</v>
      </c>
      <c r="D210" s="885">
        <v>119.91500000000001</v>
      </c>
      <c r="E210" s="1304"/>
    </row>
    <row r="211" spans="2:5">
      <c r="B211" s="1079">
        <v>39758</v>
      </c>
      <c r="C211" s="884">
        <v>0.87121510882835529</v>
      </c>
      <c r="D211" s="885">
        <v>119.87</v>
      </c>
      <c r="E211" s="1304"/>
    </row>
    <row r="212" spans="2:5">
      <c r="B212" s="1079">
        <v>39759</v>
      </c>
      <c r="C212" s="884">
        <v>0.63197515705042051</v>
      </c>
      <c r="D212" s="885">
        <v>119.89</v>
      </c>
      <c r="E212" s="1304"/>
    </row>
    <row r="213" spans="2:5">
      <c r="B213" s="1079">
        <v>39762</v>
      </c>
      <c r="C213" s="884">
        <v>2.6744991248324741</v>
      </c>
      <c r="D213" s="885">
        <v>119.93</v>
      </c>
      <c r="E213" s="1304"/>
    </row>
    <row r="214" spans="2:5">
      <c r="B214" s="1079">
        <v>39764</v>
      </c>
      <c r="C214" s="884">
        <v>3.9736580560520185</v>
      </c>
      <c r="D214" s="885">
        <v>120.08</v>
      </c>
      <c r="E214" s="1304"/>
    </row>
    <row r="215" spans="2:5">
      <c r="B215" s="1079">
        <v>39765</v>
      </c>
      <c r="C215" s="884">
        <v>4.0108948076386</v>
      </c>
      <c r="D215" s="885">
        <v>120.12</v>
      </c>
      <c r="E215" s="1304"/>
    </row>
    <row r="216" spans="2:5">
      <c r="B216" s="1079">
        <v>39766</v>
      </c>
      <c r="C216" s="884">
        <v>0.9844468317807249</v>
      </c>
      <c r="D216" s="885">
        <v>120.12</v>
      </c>
      <c r="E216" s="1304"/>
    </row>
    <row r="217" spans="2:5">
      <c r="B217" s="1079">
        <v>39769</v>
      </c>
      <c r="C217" s="884">
        <v>2.5498591475242685</v>
      </c>
      <c r="D217" s="885">
        <v>120.12</v>
      </c>
      <c r="E217" s="1304"/>
    </row>
    <row r="218" spans="2:5">
      <c r="B218" s="1079">
        <v>39770</v>
      </c>
      <c r="C218" s="884">
        <v>2.0213461448970191</v>
      </c>
      <c r="D218" s="885">
        <v>120.105</v>
      </c>
      <c r="E218" s="1304"/>
    </row>
    <row r="219" spans="2:5">
      <c r="B219" s="1079">
        <v>39771</v>
      </c>
      <c r="C219" s="884">
        <v>2.136442700276644</v>
      </c>
      <c r="D219" s="885">
        <v>120.155</v>
      </c>
      <c r="E219" s="1304"/>
    </row>
    <row r="220" spans="2:5">
      <c r="B220" s="1079">
        <v>39772</v>
      </c>
      <c r="C220" s="884">
        <v>2.1211898218475076</v>
      </c>
      <c r="D220" s="885">
        <v>120.21</v>
      </c>
      <c r="E220" s="1304"/>
    </row>
    <row r="221" spans="2:5">
      <c r="B221" s="1079">
        <v>39773</v>
      </c>
      <c r="C221" s="884">
        <v>0.67585564566648149</v>
      </c>
      <c r="D221" s="885">
        <v>120.22</v>
      </c>
      <c r="E221" s="1304"/>
    </row>
    <row r="222" spans="2:5">
      <c r="B222" s="1079">
        <v>39776</v>
      </c>
      <c r="C222" s="884">
        <v>4.1649585878574129</v>
      </c>
      <c r="D222" s="885">
        <v>120.17</v>
      </c>
      <c r="E222" s="1304"/>
    </row>
    <row r="223" spans="2:5">
      <c r="B223" s="1079">
        <v>39777</v>
      </c>
      <c r="C223" s="884">
        <v>-0.32930744757367192</v>
      </c>
      <c r="D223" s="885">
        <v>120.22499999999999</v>
      </c>
      <c r="E223" s="1304"/>
    </row>
    <row r="224" spans="2:5">
      <c r="B224" s="1079">
        <v>39778</v>
      </c>
      <c r="C224" s="884">
        <v>0.64775720624351807</v>
      </c>
      <c r="D224" s="885">
        <v>120.255</v>
      </c>
      <c r="E224" s="1304"/>
    </row>
    <row r="225" spans="2:5">
      <c r="B225" s="1079">
        <v>39780</v>
      </c>
      <c r="C225" s="884">
        <v>3.2618387872622452</v>
      </c>
      <c r="D225" s="885">
        <v>120.35</v>
      </c>
      <c r="E225" s="1304"/>
    </row>
    <row r="226" spans="2:5">
      <c r="B226" s="1079">
        <v>39783</v>
      </c>
      <c r="C226" s="884">
        <v>3.0813640660981347</v>
      </c>
      <c r="D226" s="885">
        <v>120.405</v>
      </c>
      <c r="E226" s="1304"/>
    </row>
    <row r="227" spans="2:5">
      <c r="B227" s="1079">
        <v>39784</v>
      </c>
      <c r="C227" s="884">
        <v>0.26902241603928706</v>
      </c>
      <c r="D227" s="885">
        <v>120.485</v>
      </c>
      <c r="E227" s="1304"/>
    </row>
    <row r="228" spans="2:5">
      <c r="B228" s="1079">
        <v>39785</v>
      </c>
      <c r="C228" s="884">
        <v>1.1223480379924058</v>
      </c>
      <c r="D228" s="885">
        <v>120.48</v>
      </c>
      <c r="E228" s="1304"/>
    </row>
    <row r="229" spans="2:5">
      <c r="B229" s="1079">
        <v>39786</v>
      </c>
      <c r="C229" s="884">
        <v>-0.99879370596090966</v>
      </c>
      <c r="D229" s="885">
        <v>120.425</v>
      </c>
      <c r="E229" s="1304"/>
    </row>
    <row r="230" spans="2:5">
      <c r="B230" s="1079">
        <v>39787</v>
      </c>
      <c r="C230" s="884">
        <v>0.52071927963332565</v>
      </c>
      <c r="D230" s="885">
        <v>120.36499999999999</v>
      </c>
      <c r="E230" s="1304"/>
    </row>
    <row r="231" spans="2:5">
      <c r="B231" s="1079">
        <v>39791</v>
      </c>
      <c r="C231" s="884">
        <v>3.7619632857289274</v>
      </c>
      <c r="D231" s="885">
        <v>120.45</v>
      </c>
      <c r="E231" s="1304"/>
    </row>
    <row r="232" spans="2:5">
      <c r="B232" s="1079">
        <v>39792</v>
      </c>
      <c r="C232" s="884">
        <v>2.7451902707740699</v>
      </c>
      <c r="D232" s="885">
        <v>120.46</v>
      </c>
      <c r="E232" s="1304"/>
    </row>
    <row r="233" spans="2:5">
      <c r="B233" s="1079">
        <v>39793</v>
      </c>
      <c r="C233" s="884">
        <v>5.6567578370773628</v>
      </c>
      <c r="D233" s="885">
        <v>120.46</v>
      </c>
      <c r="E233" s="1304"/>
    </row>
    <row r="234" spans="2:5">
      <c r="B234" s="1079">
        <v>39794</v>
      </c>
      <c r="C234" s="884">
        <v>6.7054202958908293</v>
      </c>
      <c r="D234" s="885">
        <v>120.51</v>
      </c>
      <c r="E234" s="1304"/>
    </row>
    <row r="235" spans="2:5">
      <c r="B235" s="1079">
        <v>39797</v>
      </c>
      <c r="C235" s="884">
        <v>2.2346896580998687</v>
      </c>
      <c r="D235" s="885">
        <v>120.625</v>
      </c>
      <c r="E235" s="1304"/>
    </row>
    <row r="236" spans="2:5">
      <c r="B236" s="1079">
        <v>39800</v>
      </c>
      <c r="C236" s="884">
        <v>1.7265954224138929</v>
      </c>
      <c r="D236" s="885">
        <v>120.675</v>
      </c>
      <c r="E236" s="1304"/>
    </row>
    <row r="237" spans="2:5">
      <c r="B237" s="1079">
        <v>39801</v>
      </c>
      <c r="C237" s="884">
        <v>2.9532482190430152</v>
      </c>
      <c r="D237" s="885">
        <v>120.77</v>
      </c>
      <c r="E237" s="1304"/>
    </row>
    <row r="238" spans="2:5">
      <c r="B238" s="1079">
        <v>39804</v>
      </c>
      <c r="C238" s="884">
        <v>3.5894371286975817</v>
      </c>
      <c r="D238" s="885">
        <v>120.825</v>
      </c>
      <c r="E238" s="1304"/>
    </row>
    <row r="239" spans="2:5">
      <c r="B239" s="1079">
        <v>39805</v>
      </c>
      <c r="C239" s="884">
        <v>1.751542094970477</v>
      </c>
      <c r="D239" s="885">
        <v>120.80500000000001</v>
      </c>
      <c r="E239" s="1304"/>
    </row>
    <row r="240" spans="2:5">
      <c r="B240" s="1079">
        <v>39806</v>
      </c>
      <c r="C240" s="884">
        <v>5.7442504429960666</v>
      </c>
      <c r="D240" s="885">
        <v>120.73</v>
      </c>
      <c r="E240" s="1304"/>
    </row>
    <row r="241" spans="2:5">
      <c r="B241" s="1079">
        <v>39808</v>
      </c>
      <c r="C241" s="884">
        <v>8.1363695127134488</v>
      </c>
      <c r="D241" s="885">
        <v>120.685</v>
      </c>
      <c r="E241" s="1304"/>
    </row>
    <row r="242" spans="2:5">
      <c r="B242" s="1079">
        <v>39811</v>
      </c>
      <c r="C242" s="884">
        <v>1.5981940927137435</v>
      </c>
      <c r="D242" s="885">
        <v>120.77500000000001</v>
      </c>
      <c r="E242" s="1304"/>
    </row>
    <row r="243" spans="2:5">
      <c r="B243" s="1079">
        <v>39812</v>
      </c>
      <c r="C243" s="884">
        <v>0.368445608656922</v>
      </c>
      <c r="D243" s="885">
        <v>120.8</v>
      </c>
      <c r="E243" s="1304"/>
    </row>
    <row r="244" spans="2:5">
      <c r="B244" s="1079">
        <v>39813</v>
      </c>
      <c r="C244" s="884">
        <v>0.10974476158881971</v>
      </c>
      <c r="D244" s="885">
        <v>120.8</v>
      </c>
      <c r="E244" s="1304"/>
    </row>
    <row r="245" spans="2:5">
      <c r="B245" s="1079">
        <v>39818</v>
      </c>
      <c r="C245" s="884">
        <v>-0.41400510153930081</v>
      </c>
      <c r="D245" s="885">
        <v>120.925</v>
      </c>
      <c r="E245" s="1304"/>
    </row>
    <row r="246" spans="2:5">
      <c r="B246" s="1079">
        <v>39819</v>
      </c>
      <c r="C246" s="884">
        <v>0.1164551149880217</v>
      </c>
      <c r="D246" s="885">
        <v>120.95</v>
      </c>
      <c r="E246" s="1304"/>
    </row>
    <row r="247" spans="2:5">
      <c r="B247" s="1079">
        <v>39821</v>
      </c>
      <c r="C247" s="884">
        <v>-0.45632034432312812</v>
      </c>
      <c r="D247" s="885">
        <v>121</v>
      </c>
      <c r="E247" s="1304"/>
    </row>
    <row r="248" spans="2:5">
      <c r="B248" s="1079">
        <v>39822</v>
      </c>
      <c r="C248" s="884">
        <v>4.265192636135659E-3</v>
      </c>
      <c r="D248" s="885">
        <v>120.995</v>
      </c>
      <c r="E248" s="1304"/>
    </row>
    <row r="249" spans="2:5">
      <c r="B249" s="1079">
        <v>39825</v>
      </c>
      <c r="C249" s="884">
        <v>-0.21390890925801151</v>
      </c>
      <c r="D249" s="885">
        <v>121.08</v>
      </c>
      <c r="E249" s="1304"/>
    </row>
    <row r="250" spans="2:5">
      <c r="B250" s="1079">
        <v>39826</v>
      </c>
      <c r="C250" s="884">
        <v>-0.24901551177022441</v>
      </c>
      <c r="D250" s="885">
        <v>121.14</v>
      </c>
      <c r="E250" s="1304"/>
    </row>
    <row r="251" spans="2:5">
      <c r="B251" s="1079">
        <v>39827</v>
      </c>
      <c r="C251" s="884">
        <v>-0.52309673241545296</v>
      </c>
      <c r="D251" s="885">
        <v>121.265</v>
      </c>
      <c r="E251" s="1304"/>
    </row>
    <row r="252" spans="2:5">
      <c r="B252" s="1079">
        <v>39828</v>
      </c>
      <c r="C252" s="884">
        <v>-0.11948712957362273</v>
      </c>
      <c r="D252" s="885">
        <v>121.395</v>
      </c>
      <c r="E252" s="1304"/>
    </row>
    <row r="253" spans="2:5">
      <c r="B253" s="1079">
        <v>39829</v>
      </c>
      <c r="C253" s="884">
        <v>-0.76644843569357546</v>
      </c>
      <c r="D253" s="885">
        <v>121.30500000000001</v>
      </c>
      <c r="E253" s="1304"/>
    </row>
    <row r="254" spans="2:5">
      <c r="B254" s="1079">
        <v>39833</v>
      </c>
      <c r="C254" s="884">
        <v>-0.34752969728585337</v>
      </c>
      <c r="D254" s="885">
        <v>121.33</v>
      </c>
      <c r="E254" s="1304"/>
    </row>
    <row r="255" spans="2:5">
      <c r="B255" s="1079">
        <v>39834</v>
      </c>
      <c r="C255" s="884">
        <v>-0.39778330841733234</v>
      </c>
      <c r="D255" s="885">
        <v>121.31</v>
      </c>
      <c r="E255" s="1304"/>
    </row>
    <row r="256" spans="2:5">
      <c r="B256" s="1079">
        <v>39835</v>
      </c>
      <c r="C256" s="884">
        <v>-0.46558645431403567</v>
      </c>
      <c r="D256" s="885">
        <v>121.375</v>
      </c>
      <c r="E256" s="1304"/>
    </row>
    <row r="257" spans="2:5">
      <c r="B257" s="1079">
        <v>39836</v>
      </c>
      <c r="C257" s="884">
        <v>-3.1325321519015565</v>
      </c>
      <c r="D257" s="885">
        <v>121.575</v>
      </c>
      <c r="E257" s="1304"/>
    </row>
    <row r="258" spans="2:5">
      <c r="B258" s="1079">
        <v>39839</v>
      </c>
      <c r="C258" s="884">
        <v>-0.42694915807458556</v>
      </c>
      <c r="D258" s="885">
        <v>121.69</v>
      </c>
      <c r="E258" s="1304"/>
    </row>
    <row r="259" spans="2:5">
      <c r="B259" s="1079">
        <v>39840</v>
      </c>
      <c r="C259" s="884">
        <v>-0.84796272838670017</v>
      </c>
      <c r="D259" s="885">
        <v>121.715</v>
      </c>
      <c r="E259" s="1304"/>
    </row>
    <row r="260" spans="2:5">
      <c r="B260" s="1079">
        <v>39841</v>
      </c>
      <c r="C260" s="884">
        <v>-0.14893861889628798</v>
      </c>
      <c r="D260" s="885">
        <v>121.705</v>
      </c>
      <c r="E260" s="1304"/>
    </row>
    <row r="261" spans="2:5">
      <c r="B261" s="1079">
        <v>39842</v>
      </c>
      <c r="C261" s="884">
        <v>-0.61347884181915946</v>
      </c>
      <c r="D261" s="885">
        <v>121.45</v>
      </c>
      <c r="E261" s="1304"/>
    </row>
    <row r="262" spans="2:5">
      <c r="B262" s="1079">
        <v>39843</v>
      </c>
      <c r="C262" s="884">
        <v>0.13917552441182079</v>
      </c>
      <c r="D262" s="885">
        <v>121.55</v>
      </c>
      <c r="E262" s="1304"/>
    </row>
    <row r="263" spans="2:5">
      <c r="B263" s="1079">
        <v>39846</v>
      </c>
      <c r="C263" s="884">
        <v>-1.2166914286024582</v>
      </c>
      <c r="D263" s="885">
        <v>121.94499999999999</v>
      </c>
      <c r="E263" s="1304"/>
    </row>
    <row r="264" spans="2:5">
      <c r="B264" s="1079">
        <v>39847</v>
      </c>
      <c r="C264" s="884">
        <v>-3.9347768525867099</v>
      </c>
      <c r="D264" s="885">
        <v>122.855</v>
      </c>
      <c r="E264" s="1304"/>
    </row>
    <row r="265" spans="2:5">
      <c r="B265" s="1079">
        <v>39848</v>
      </c>
      <c r="C265" s="884">
        <v>-24.431428922906051</v>
      </c>
      <c r="D265" s="885">
        <v>147.01</v>
      </c>
      <c r="E265" s="1304"/>
    </row>
    <row r="266" spans="2:5">
      <c r="B266" s="1079">
        <v>39849</v>
      </c>
      <c r="C266" s="884">
        <v>-3.7583165300482078</v>
      </c>
      <c r="D266" s="885">
        <v>149.99</v>
      </c>
      <c r="E266" s="1304"/>
    </row>
    <row r="267" spans="2:5">
      <c r="B267" s="1079">
        <v>39850</v>
      </c>
      <c r="C267" s="884">
        <v>-4.1788207991094639</v>
      </c>
      <c r="D267" s="885">
        <v>149.16999999999999</v>
      </c>
      <c r="E267" s="1304"/>
    </row>
    <row r="268" spans="2:5">
      <c r="B268" s="1079">
        <v>39853</v>
      </c>
      <c r="C268" s="884">
        <v>-0.72680075258758658</v>
      </c>
      <c r="D268" s="885">
        <v>148.53</v>
      </c>
      <c r="E268" s="1304"/>
    </row>
    <row r="269" spans="2:5">
      <c r="B269" s="1079">
        <v>39854</v>
      </c>
      <c r="C269" s="884">
        <v>-2.4784993502667603</v>
      </c>
      <c r="D269" s="885">
        <v>148.26499999999999</v>
      </c>
      <c r="E269" s="1304"/>
    </row>
    <row r="270" spans="2:5">
      <c r="B270" s="1079">
        <v>39855</v>
      </c>
      <c r="C270" s="884">
        <v>-0.11506713420551674</v>
      </c>
      <c r="D270" s="885">
        <v>148.11000000000001</v>
      </c>
      <c r="E270" s="1304"/>
    </row>
    <row r="271" spans="2:5">
      <c r="B271" s="1079">
        <v>39856</v>
      </c>
      <c r="C271" s="884">
        <v>-0.34941831999941159</v>
      </c>
      <c r="D271" s="885">
        <v>148.44999999999999</v>
      </c>
      <c r="E271" s="1304"/>
    </row>
    <row r="272" spans="2:5">
      <c r="B272" s="1079">
        <v>39857</v>
      </c>
      <c r="C272" s="884">
        <v>-1.0313306020596296</v>
      </c>
      <c r="D272" s="885">
        <v>148.9</v>
      </c>
      <c r="E272" s="1304"/>
    </row>
    <row r="273" spans="2:5">
      <c r="B273" s="1079">
        <v>39861</v>
      </c>
      <c r="C273" s="884">
        <v>-0.40583125993979152</v>
      </c>
      <c r="D273" s="885">
        <v>149.28</v>
      </c>
      <c r="E273" s="1304"/>
    </row>
    <row r="274" spans="2:5">
      <c r="B274" s="1079">
        <v>39862</v>
      </c>
      <c r="C274" s="884">
        <v>-7.8291988801426224E-2</v>
      </c>
      <c r="D274" s="885">
        <v>149.4</v>
      </c>
      <c r="E274" s="1304"/>
    </row>
    <row r="275" spans="2:5">
      <c r="B275" s="1079">
        <v>39863</v>
      </c>
      <c r="C275" s="884">
        <v>-0.43199291815198249</v>
      </c>
      <c r="D275" s="885">
        <v>148.96</v>
      </c>
      <c r="E275" s="1304"/>
    </row>
    <row r="276" spans="2:5">
      <c r="B276" s="1079">
        <v>39864</v>
      </c>
      <c r="C276" s="884">
        <v>-0.77090807400752048</v>
      </c>
      <c r="D276" s="885">
        <v>149.595</v>
      </c>
      <c r="E276" s="1304"/>
    </row>
    <row r="277" spans="2:5">
      <c r="B277" s="1079">
        <v>39867</v>
      </c>
      <c r="C277" s="884">
        <v>-0.33278498272977464</v>
      </c>
      <c r="D277" s="885">
        <v>150.07</v>
      </c>
      <c r="E277" s="1304"/>
    </row>
    <row r="278" spans="2:5">
      <c r="B278" s="1079">
        <v>39868</v>
      </c>
      <c r="C278" s="884">
        <v>-3.002133667608752</v>
      </c>
      <c r="D278" s="885">
        <v>150.11500000000001</v>
      </c>
      <c r="E278" s="1304"/>
    </row>
    <row r="279" spans="2:5">
      <c r="B279" s="1079">
        <v>39869</v>
      </c>
      <c r="C279" s="884">
        <v>-1.9574784220005235</v>
      </c>
      <c r="D279" s="885">
        <v>150.09</v>
      </c>
      <c r="E279" s="1304"/>
    </row>
    <row r="280" spans="2:5">
      <c r="B280" s="1079">
        <v>39870</v>
      </c>
      <c r="C280" s="884">
        <v>-1.3266061429788163</v>
      </c>
      <c r="D280" s="885">
        <v>150.29499999999999</v>
      </c>
      <c r="E280" s="1304"/>
    </row>
    <row r="281" spans="2:5">
      <c r="B281" s="1079">
        <v>39871</v>
      </c>
      <c r="C281" s="884">
        <v>-0.76043251360914321</v>
      </c>
      <c r="D281" s="885">
        <v>150.47</v>
      </c>
      <c r="E281" s="1304"/>
    </row>
    <row r="282" spans="2:5">
      <c r="B282" s="1079">
        <v>39874</v>
      </c>
      <c r="C282" s="884">
        <v>-0.8889992219599514</v>
      </c>
      <c r="D282" s="885">
        <v>150.61000000000001</v>
      </c>
      <c r="E282" s="1304"/>
    </row>
    <row r="283" spans="2:5">
      <c r="B283" s="1079">
        <v>39875</v>
      </c>
      <c r="C283" s="884">
        <v>-0.7761780524075621</v>
      </c>
      <c r="D283" s="885">
        <v>150.535</v>
      </c>
      <c r="E283" s="1304"/>
    </row>
    <row r="284" spans="2:5">
      <c r="B284" s="1079">
        <v>39876</v>
      </c>
      <c r="C284" s="884">
        <v>-0.52448010688601376</v>
      </c>
      <c r="D284" s="885">
        <v>150.44499999999999</v>
      </c>
      <c r="E284" s="1304"/>
    </row>
    <row r="285" spans="2:5">
      <c r="B285" s="1079">
        <v>39877</v>
      </c>
      <c r="C285" s="884">
        <v>-0.62633324487063502</v>
      </c>
      <c r="D285" s="885">
        <v>150.33500000000001</v>
      </c>
      <c r="E285" s="1304"/>
    </row>
    <row r="286" spans="2:5">
      <c r="B286" s="1079">
        <v>39878</v>
      </c>
      <c r="C286" s="884">
        <v>-0.78525568730506379</v>
      </c>
      <c r="D286" s="885">
        <v>150.52000000000001</v>
      </c>
      <c r="E286" s="1304"/>
    </row>
    <row r="287" spans="2:5">
      <c r="B287" s="1079">
        <v>39882</v>
      </c>
      <c r="C287" s="884">
        <v>-0.44473905551326265</v>
      </c>
      <c r="D287" s="885">
        <v>150.53</v>
      </c>
      <c r="E287" s="1304"/>
    </row>
    <row r="288" spans="2:5">
      <c r="B288" s="1079">
        <v>39883</v>
      </c>
      <c r="C288" s="884">
        <v>-0.39565538867785122</v>
      </c>
      <c r="D288" s="885">
        <v>150.495</v>
      </c>
      <c r="E288" s="1304"/>
    </row>
    <row r="289" spans="2:5">
      <c r="B289" s="1079">
        <v>39884</v>
      </c>
      <c r="C289" s="884">
        <v>-0.18907788241387408</v>
      </c>
      <c r="D289" s="885">
        <v>150.465</v>
      </c>
      <c r="E289" s="1304"/>
    </row>
    <row r="290" spans="2:5">
      <c r="B290" s="1079">
        <v>39885</v>
      </c>
      <c r="C290" s="884">
        <v>-0.35253409313876216</v>
      </c>
      <c r="D290" s="885">
        <v>150.24</v>
      </c>
      <c r="E290" s="1304"/>
    </row>
    <row r="291" spans="2:5">
      <c r="B291" s="1079">
        <v>39888</v>
      </c>
      <c r="C291" s="884">
        <v>-5.6825499574697194E-2</v>
      </c>
      <c r="D291" s="885">
        <v>150.30500000000001</v>
      </c>
      <c r="E291" s="1304"/>
    </row>
    <row r="292" spans="2:5">
      <c r="B292" s="1079">
        <v>39889</v>
      </c>
      <c r="C292" s="884">
        <v>-0.11398919723428283</v>
      </c>
      <c r="D292" s="885">
        <v>150.39500000000001</v>
      </c>
      <c r="E292" s="1304"/>
    </row>
    <row r="293" spans="2:5">
      <c r="B293" s="1079">
        <v>39890</v>
      </c>
      <c r="C293" s="884">
        <v>-0.65922507254407026</v>
      </c>
      <c r="D293" s="885">
        <v>150.51</v>
      </c>
      <c r="E293" s="1304"/>
    </row>
    <row r="294" spans="2:5">
      <c r="B294" s="1079">
        <v>39891</v>
      </c>
      <c r="C294" s="884">
        <v>-1.3291670609951323</v>
      </c>
      <c r="D294" s="885">
        <v>150.94999999999999</v>
      </c>
      <c r="E294" s="1304"/>
    </row>
    <row r="295" spans="2:5">
      <c r="B295" s="1079">
        <v>39892</v>
      </c>
      <c r="C295" s="884">
        <v>-0.55285446754624989</v>
      </c>
      <c r="D295" s="885">
        <v>151.17500000000001</v>
      </c>
      <c r="E295" s="1304"/>
    </row>
    <row r="296" spans="2:5">
      <c r="B296" s="1079">
        <v>39896</v>
      </c>
      <c r="C296" s="884">
        <v>-0.15159008434817778</v>
      </c>
      <c r="D296" s="885">
        <v>151.36000000000001</v>
      </c>
      <c r="E296" s="1304"/>
    </row>
    <row r="297" spans="2:5">
      <c r="B297" s="1079">
        <v>39897</v>
      </c>
      <c r="C297" s="884">
        <v>-0.48607417262581382</v>
      </c>
      <c r="D297" s="885">
        <v>151.37</v>
      </c>
      <c r="E297" s="1304"/>
    </row>
    <row r="298" spans="2:5">
      <c r="B298" s="1079">
        <v>39898</v>
      </c>
      <c r="C298" s="884">
        <v>-1.8088581280737745E-2</v>
      </c>
      <c r="D298" s="885">
        <v>151.35</v>
      </c>
      <c r="E298" s="1304"/>
    </row>
    <row r="299" spans="2:5">
      <c r="B299" s="1079">
        <v>39899</v>
      </c>
      <c r="C299" s="884">
        <v>-0.2885170176922659</v>
      </c>
      <c r="D299" s="885">
        <v>151.41999999999999</v>
      </c>
      <c r="E299" s="1304"/>
    </row>
    <row r="300" spans="2:5">
      <c r="B300" s="1079">
        <v>39902</v>
      </c>
      <c r="C300" s="884">
        <v>-0.11286125239152896</v>
      </c>
      <c r="D300" s="885">
        <v>151.4</v>
      </c>
      <c r="E300" s="1304"/>
    </row>
    <row r="301" spans="2:5">
      <c r="B301" s="1079">
        <v>39903</v>
      </c>
      <c r="C301" s="884">
        <v>-0.87909670762177028</v>
      </c>
      <c r="D301" s="885">
        <v>150.97999999999999</v>
      </c>
      <c r="E301" s="1304"/>
    </row>
    <row r="302" spans="2:5">
      <c r="B302" s="1079">
        <v>39904</v>
      </c>
      <c r="C302" s="884">
        <v>-0.24811034854062924</v>
      </c>
      <c r="D302" s="885">
        <v>151.01499999999999</v>
      </c>
      <c r="E302" s="1304"/>
    </row>
    <row r="303" spans="2:5">
      <c r="B303" s="1079">
        <v>39905</v>
      </c>
      <c r="C303" s="884">
        <v>-0.17650291669938306</v>
      </c>
      <c r="D303" s="885">
        <v>150.97499999999999</v>
      </c>
      <c r="E303" s="1304"/>
    </row>
    <row r="304" spans="2:5">
      <c r="B304" s="1079">
        <v>39906</v>
      </c>
      <c r="C304" s="884">
        <v>-0.11650566911617191</v>
      </c>
      <c r="D304" s="885">
        <v>150.99</v>
      </c>
      <c r="E304" s="1304"/>
    </row>
    <row r="305" spans="2:5">
      <c r="B305" s="1079">
        <v>39909</v>
      </c>
      <c r="C305" s="884">
        <v>0.1148018473938999</v>
      </c>
      <c r="D305" s="885">
        <v>151.11000000000001</v>
      </c>
      <c r="E305" s="1304"/>
    </row>
    <row r="306" spans="2:5">
      <c r="B306" s="1079">
        <v>39910</v>
      </c>
      <c r="C306" s="884">
        <v>-0.25135918521229467</v>
      </c>
      <c r="D306" s="885">
        <v>151.04</v>
      </c>
      <c r="E306" s="1304"/>
    </row>
    <row r="307" spans="2:5">
      <c r="B307" s="1079">
        <v>39911</v>
      </c>
      <c r="C307" s="884">
        <v>-0.22771268263369579</v>
      </c>
      <c r="D307" s="885">
        <v>150.96</v>
      </c>
      <c r="E307" s="1304"/>
    </row>
    <row r="308" spans="2:5">
      <c r="B308" s="1079">
        <v>39912</v>
      </c>
      <c r="C308" s="884">
        <v>1.7770764945579345E-2</v>
      </c>
      <c r="D308" s="885">
        <v>150.75</v>
      </c>
      <c r="E308" s="1304"/>
    </row>
    <row r="309" spans="2:5">
      <c r="B309" s="1079">
        <v>39913</v>
      </c>
      <c r="C309" s="884">
        <v>4.0227489912742762E-2</v>
      </c>
      <c r="D309" s="885">
        <v>150.87</v>
      </c>
      <c r="E309" s="1304"/>
    </row>
    <row r="310" spans="2:5">
      <c r="B310" s="1079">
        <v>39916</v>
      </c>
      <c r="C310" s="884">
        <v>-0.13253001346212914</v>
      </c>
      <c r="D310" s="885">
        <v>150.77000000000001</v>
      </c>
      <c r="E310" s="1304"/>
    </row>
    <row r="311" spans="2:5">
      <c r="B311" s="1079">
        <v>39917</v>
      </c>
      <c r="C311" s="884">
        <v>-0.45183451021422261</v>
      </c>
      <c r="D311" s="885">
        <v>150.595</v>
      </c>
      <c r="E311" s="1304"/>
    </row>
    <row r="312" spans="2:5">
      <c r="B312" s="1079">
        <v>39918</v>
      </c>
      <c r="C312" s="884">
        <v>-0.50137217120015842</v>
      </c>
      <c r="D312" s="885">
        <v>150.24</v>
      </c>
      <c r="E312" s="1304"/>
    </row>
    <row r="313" spans="2:5">
      <c r="B313" s="1079">
        <v>39919</v>
      </c>
      <c r="C313" s="884">
        <v>7.2215463635827648E-2</v>
      </c>
      <c r="D313" s="885">
        <v>150.13999999999999</v>
      </c>
      <c r="E313" s="1304"/>
    </row>
    <row r="314" spans="2:5">
      <c r="B314" s="1079">
        <v>39920</v>
      </c>
      <c r="C314" s="884">
        <v>0.10722988641017345</v>
      </c>
      <c r="D314" s="885">
        <v>150.215</v>
      </c>
      <c r="E314" s="1304"/>
    </row>
    <row r="315" spans="2:5">
      <c r="B315" s="1079">
        <v>39923</v>
      </c>
      <c r="C315" s="884">
        <v>0.29083487245548229</v>
      </c>
      <c r="D315" s="885">
        <v>150.36000000000001</v>
      </c>
      <c r="E315" s="1304"/>
    </row>
    <row r="316" spans="2:5">
      <c r="B316" s="1079">
        <v>39924</v>
      </c>
      <c r="C316" s="884">
        <v>0.21071121485402969</v>
      </c>
      <c r="D316" s="885">
        <v>150.57499999999999</v>
      </c>
      <c r="E316" s="1304"/>
    </row>
    <row r="317" spans="2:5">
      <c r="B317" s="1079">
        <v>39925</v>
      </c>
      <c r="C317" s="884">
        <v>-0.29875155094076677</v>
      </c>
      <c r="D317" s="885">
        <v>150.73500000000001</v>
      </c>
      <c r="E317" s="1304"/>
    </row>
    <row r="318" spans="2:5">
      <c r="B318" s="1079">
        <v>39926</v>
      </c>
      <c r="C318" s="884">
        <v>-0.33285400069365023</v>
      </c>
      <c r="D318" s="885">
        <v>150.54499999999999</v>
      </c>
      <c r="E318" s="1304"/>
    </row>
    <row r="319" spans="2:5">
      <c r="B319" s="1079">
        <v>39927</v>
      </c>
      <c r="C319" s="884">
        <v>0.42524366410982589</v>
      </c>
      <c r="D319" s="885">
        <v>150.63499999999999</v>
      </c>
      <c r="E319" s="1304"/>
    </row>
    <row r="320" spans="2:5">
      <c r="B320" s="1079">
        <v>39930</v>
      </c>
      <c r="C320" s="884">
        <v>0.1129920257095697</v>
      </c>
      <c r="D320" s="885">
        <v>150.63999999999999</v>
      </c>
      <c r="E320" s="1304"/>
    </row>
    <row r="321" spans="2:5">
      <c r="B321" s="1079">
        <v>39931</v>
      </c>
      <c r="C321" s="884">
        <v>0.24011152170447275</v>
      </c>
      <c r="D321" s="885">
        <v>150.67500000000001</v>
      </c>
      <c r="E321" s="1304"/>
    </row>
    <row r="322" spans="2:5">
      <c r="B322" s="1079">
        <v>39932</v>
      </c>
      <c r="C322" s="884">
        <v>8.1638746746961061E-2</v>
      </c>
      <c r="D322" s="885">
        <v>150.70500000000001</v>
      </c>
      <c r="E322" s="1304"/>
    </row>
    <row r="323" spans="2:5">
      <c r="B323" s="1079">
        <v>39933</v>
      </c>
      <c r="C323" s="884">
        <v>1.5280663909430364E-2</v>
      </c>
      <c r="D323" s="885">
        <v>150.69999999999999</v>
      </c>
      <c r="E323" s="1304"/>
    </row>
    <row r="324" spans="2:5">
      <c r="B324" s="1079">
        <v>39937</v>
      </c>
      <c r="C324" s="884">
        <v>-6.9619750093701083E-2</v>
      </c>
      <c r="D324" s="885">
        <v>150.66</v>
      </c>
      <c r="E324" s="1304"/>
    </row>
    <row r="325" spans="2:5">
      <c r="B325" s="1079">
        <v>39938</v>
      </c>
      <c r="C325" s="884">
        <v>9.6159774952887078E-2</v>
      </c>
      <c r="D325" s="885">
        <v>150.625</v>
      </c>
      <c r="E325" s="1304"/>
    </row>
    <row r="326" spans="2:5">
      <c r="B326" s="1079">
        <v>39939</v>
      </c>
      <c r="C326" s="884">
        <v>0.11066546087552248</v>
      </c>
      <c r="D326" s="885">
        <v>150.58500000000001</v>
      </c>
      <c r="E326" s="1304"/>
    </row>
    <row r="327" spans="2:5">
      <c r="B327" s="1079">
        <v>39940</v>
      </c>
      <c r="C327" s="884">
        <v>0.18118611102044951</v>
      </c>
      <c r="D327" s="885">
        <v>150.46</v>
      </c>
      <c r="E327" s="1304"/>
    </row>
    <row r="328" spans="2:5">
      <c r="B328" s="1079">
        <v>39941</v>
      </c>
      <c r="C328" s="884">
        <v>0.18455195316680345</v>
      </c>
      <c r="D328" s="885">
        <v>150.47</v>
      </c>
      <c r="E328" s="1304"/>
    </row>
    <row r="329" spans="2:5">
      <c r="B329" s="1079">
        <v>39945</v>
      </c>
      <c r="C329" s="884">
        <v>-0.31139127881631146</v>
      </c>
      <c r="D329" s="885">
        <v>150.22</v>
      </c>
      <c r="E329" s="1304"/>
    </row>
    <row r="330" spans="2:5">
      <c r="B330" s="1079">
        <v>39946</v>
      </c>
      <c r="C330" s="884">
        <v>-6.6866022775265377E-2</v>
      </c>
      <c r="D330" s="885">
        <v>149.99</v>
      </c>
      <c r="E330" s="1304"/>
    </row>
    <row r="331" spans="2:5">
      <c r="B331" s="1079">
        <v>39947</v>
      </c>
      <c r="C331" s="884">
        <v>0.43228956109642991</v>
      </c>
      <c r="D331" s="885">
        <v>149.94499999999999</v>
      </c>
      <c r="E331" s="1304"/>
    </row>
    <row r="332" spans="2:5">
      <c r="B332" s="1079">
        <v>39948</v>
      </c>
      <c r="C332" s="884">
        <v>0.12180602103840865</v>
      </c>
      <c r="D332" s="885">
        <v>150.19999999999999</v>
      </c>
      <c r="E332" s="1304"/>
    </row>
    <row r="333" spans="2:5">
      <c r="B333" s="1079">
        <v>39951</v>
      </c>
      <c r="C333" s="884">
        <v>0.39535944664132583</v>
      </c>
      <c r="D333" s="885">
        <v>150.30500000000001</v>
      </c>
      <c r="E333" s="1304"/>
    </row>
    <row r="334" spans="2:5">
      <c r="B334" s="1079">
        <v>39952</v>
      </c>
      <c r="C334" s="884">
        <v>0.30317773579557783</v>
      </c>
      <c r="D334" s="885">
        <v>150.43</v>
      </c>
      <c r="E334" s="1304"/>
    </row>
    <row r="335" spans="2:5">
      <c r="B335" s="1079">
        <v>39953</v>
      </c>
      <c r="C335" s="884">
        <v>8.746786006173872E-2</v>
      </c>
      <c r="D335" s="885">
        <v>150.55000000000001</v>
      </c>
      <c r="E335" s="1304"/>
    </row>
    <row r="336" spans="2:5">
      <c r="B336" s="1079">
        <v>39954</v>
      </c>
      <c r="C336" s="884">
        <v>-0.21234369132684267</v>
      </c>
      <c r="D336" s="885">
        <v>150.47999999999999</v>
      </c>
      <c r="E336" s="1304"/>
    </row>
    <row r="337" spans="2:5">
      <c r="B337" s="1079">
        <v>39955</v>
      </c>
      <c r="C337" s="884">
        <v>7.8517390537824444E-2</v>
      </c>
      <c r="D337" s="885">
        <v>150.30000000000001</v>
      </c>
      <c r="E337" s="1304"/>
    </row>
    <row r="338" spans="2:5">
      <c r="B338" s="1079">
        <v>39959</v>
      </c>
      <c r="C338" s="884">
        <v>0.3635009156534999</v>
      </c>
      <c r="D338" s="885">
        <v>149.95500000000001</v>
      </c>
      <c r="E338" s="1304"/>
    </row>
    <row r="339" spans="2:5">
      <c r="B339" s="1079">
        <v>39960</v>
      </c>
      <c r="C339" s="884">
        <v>0.47431612691667635</v>
      </c>
      <c r="D339" s="885">
        <v>150.19499999999999</v>
      </c>
      <c r="E339" s="1304"/>
    </row>
    <row r="340" spans="2:5">
      <c r="B340" s="1079">
        <v>39961</v>
      </c>
      <c r="C340" s="884">
        <v>0.16306456082975418</v>
      </c>
      <c r="D340" s="885">
        <v>150.41</v>
      </c>
      <c r="E340" s="1304"/>
    </row>
    <row r="341" spans="2:5">
      <c r="B341" s="1079">
        <v>39962</v>
      </c>
      <c r="C341" s="884">
        <v>0.22198130722770448</v>
      </c>
      <c r="D341" s="885">
        <v>150.46</v>
      </c>
      <c r="E341" s="1304"/>
    </row>
    <row r="342" spans="2:5">
      <c r="B342" s="1079">
        <v>39965</v>
      </c>
      <c r="C342" s="884">
        <v>-0.38726022918986669</v>
      </c>
      <c r="D342" s="885">
        <v>150.22999999999999</v>
      </c>
      <c r="E342" s="1304"/>
    </row>
    <row r="343" spans="2:5">
      <c r="B343" s="1079">
        <v>39966</v>
      </c>
      <c r="C343" s="884">
        <v>0.49254833383254459</v>
      </c>
      <c r="D343" s="885">
        <v>150.345</v>
      </c>
      <c r="E343" s="1304"/>
    </row>
    <row r="344" spans="2:5">
      <c r="B344" s="1079">
        <v>39967</v>
      </c>
      <c r="C344" s="884">
        <v>-7.9684286017093209E-2</v>
      </c>
      <c r="D344" s="885">
        <v>150.25</v>
      </c>
      <c r="E344" s="1304"/>
    </row>
    <row r="345" spans="2:5">
      <c r="B345" s="1079">
        <v>39968</v>
      </c>
      <c r="C345" s="884">
        <v>0.26305073489244785</v>
      </c>
      <c r="D345" s="885">
        <v>150.255</v>
      </c>
      <c r="E345" s="1304"/>
    </row>
    <row r="346" spans="2:5">
      <c r="B346" s="1079">
        <v>39969</v>
      </c>
      <c r="C346" s="884">
        <v>0.23348422889885267</v>
      </c>
      <c r="D346" s="885">
        <v>150.32</v>
      </c>
      <c r="E346" s="1304"/>
    </row>
    <row r="347" spans="2:5">
      <c r="B347" s="1079">
        <v>39972</v>
      </c>
      <c r="C347" s="884">
        <v>0.23413829959702698</v>
      </c>
      <c r="D347" s="885">
        <v>150.41</v>
      </c>
      <c r="E347" s="1304"/>
    </row>
    <row r="348" spans="2:5">
      <c r="B348" s="1079">
        <v>39973</v>
      </c>
      <c r="C348" s="884">
        <v>9.3639129484772321E-2</v>
      </c>
      <c r="D348" s="885">
        <v>150.31</v>
      </c>
      <c r="E348" s="1304"/>
    </row>
    <row r="349" spans="2:5">
      <c r="B349" s="1079">
        <v>39974</v>
      </c>
      <c r="C349" s="884">
        <v>0.2626559237448115</v>
      </c>
      <c r="D349" s="885">
        <v>150.35499999999999</v>
      </c>
      <c r="E349" s="1304"/>
    </row>
    <row r="350" spans="2:5">
      <c r="B350" s="1079">
        <v>39975</v>
      </c>
      <c r="C350" s="884">
        <v>0.14522900075703549</v>
      </c>
      <c r="D350" s="885">
        <v>150.4</v>
      </c>
      <c r="E350" s="1304"/>
    </row>
    <row r="351" spans="2:5">
      <c r="B351" s="1079">
        <v>39976</v>
      </c>
      <c r="C351" s="884">
        <v>-7.0447503645919896E-2</v>
      </c>
      <c r="D351" s="885">
        <v>150.33000000000001</v>
      </c>
      <c r="E351" s="1304"/>
    </row>
    <row r="352" spans="2:5">
      <c r="B352" s="1079">
        <v>39979</v>
      </c>
      <c r="C352" s="884">
        <v>0.31125654190223195</v>
      </c>
      <c r="D352" s="885">
        <v>150.18</v>
      </c>
      <c r="E352" s="1304"/>
    </row>
    <row r="353" spans="2:5">
      <c r="B353" s="1079">
        <v>39980</v>
      </c>
      <c r="C353" s="884">
        <v>0.10203475012135738</v>
      </c>
      <c r="D353" s="885">
        <v>150.26499999999999</v>
      </c>
      <c r="E353" s="1304"/>
    </row>
    <row r="354" spans="2:5">
      <c r="B354" s="1079">
        <v>39981</v>
      </c>
      <c r="C354" s="884">
        <v>0.29541774971766793</v>
      </c>
      <c r="D354" s="885">
        <v>150.285</v>
      </c>
      <c r="E354" s="1304"/>
    </row>
    <row r="355" spans="2:5">
      <c r="B355" s="1079">
        <v>39982</v>
      </c>
      <c r="C355" s="884">
        <v>0.19729282602495657</v>
      </c>
      <c r="D355" s="885">
        <v>150.30500000000001</v>
      </c>
      <c r="E355" s="1304"/>
    </row>
    <row r="356" spans="2:5">
      <c r="B356" s="1079">
        <v>39983</v>
      </c>
      <c r="C356" s="884">
        <v>0.17040366290611375</v>
      </c>
      <c r="D356" s="885">
        <v>150.30500000000001</v>
      </c>
      <c r="E356" s="1304"/>
    </row>
    <row r="357" spans="2:5">
      <c r="B357" s="1079">
        <v>39986</v>
      </c>
      <c r="C357" s="884">
        <v>8.0718863186657025E-2</v>
      </c>
      <c r="D357" s="885">
        <v>150.44499999999999</v>
      </c>
      <c r="E357" s="1304"/>
    </row>
    <row r="358" spans="2:5">
      <c r="B358" s="1079">
        <v>39987</v>
      </c>
      <c r="C358" s="884">
        <v>3.8510890696629281E-2</v>
      </c>
      <c r="D358" s="885">
        <v>150.45500000000001</v>
      </c>
      <c r="E358" s="1304"/>
    </row>
    <row r="359" spans="2:5">
      <c r="B359" s="1079">
        <v>39988</v>
      </c>
      <c r="C359" s="884">
        <v>8.5806235169532827E-2</v>
      </c>
      <c r="D359" s="885">
        <v>150.535</v>
      </c>
      <c r="E359" s="1304"/>
    </row>
    <row r="360" spans="2:5">
      <c r="B360" s="1079">
        <v>39989</v>
      </c>
      <c r="C360" s="884">
        <v>5.482167087188547E-2</v>
      </c>
      <c r="D360" s="885">
        <v>150.39500000000001</v>
      </c>
      <c r="E360" s="1304"/>
    </row>
    <row r="361" spans="2:5">
      <c r="B361" s="1079">
        <v>39990</v>
      </c>
      <c r="C361" s="884">
        <v>-0.17579589681396945</v>
      </c>
      <c r="D361" s="885">
        <v>150.43</v>
      </c>
      <c r="E361" s="1304"/>
    </row>
    <row r="362" spans="2:5">
      <c r="B362" s="1079">
        <v>39993</v>
      </c>
      <c r="C362" s="884">
        <v>-6.4528439131466317E-2</v>
      </c>
      <c r="D362" s="885">
        <v>150.43</v>
      </c>
      <c r="E362" s="1304"/>
    </row>
    <row r="363" spans="2:5">
      <c r="B363" s="1079">
        <v>39994</v>
      </c>
      <c r="C363" s="884">
        <v>-0.55015855980788098</v>
      </c>
      <c r="D363" s="885">
        <v>150.44999999999999</v>
      </c>
      <c r="E363" s="1304"/>
    </row>
    <row r="364" spans="2:5">
      <c r="B364" s="1079">
        <v>39995</v>
      </c>
      <c r="C364" s="884">
        <v>-4.9467320589794583E-2</v>
      </c>
      <c r="D364" s="885">
        <v>150.38</v>
      </c>
      <c r="E364" s="1304"/>
    </row>
    <row r="365" spans="2:5">
      <c r="B365" s="1079">
        <v>39996</v>
      </c>
      <c r="C365" s="884">
        <v>-0.27102907366438378</v>
      </c>
      <c r="D365" s="885">
        <v>150.31</v>
      </c>
      <c r="E365" s="1304"/>
    </row>
    <row r="366" spans="2:5">
      <c r="B366" s="1079">
        <v>39997</v>
      </c>
      <c r="C366" s="884">
        <v>-4.6068336305161883E-2</v>
      </c>
      <c r="D366" s="885">
        <v>150.33000000000001</v>
      </c>
      <c r="E366" s="1304"/>
    </row>
    <row r="367" spans="2:5">
      <c r="B367" s="1079">
        <v>40001</v>
      </c>
      <c r="C367" s="884">
        <v>0.34038853623397586</v>
      </c>
      <c r="D367" s="885">
        <v>150.5</v>
      </c>
      <c r="E367" s="1304"/>
    </row>
    <row r="368" spans="2:5">
      <c r="B368" s="1079">
        <v>40002</v>
      </c>
      <c r="C368" s="884">
        <v>-0.10831269513426969</v>
      </c>
      <c r="D368" s="885">
        <v>150.63499999999999</v>
      </c>
      <c r="E368" s="1304"/>
    </row>
    <row r="369" spans="2:5">
      <c r="B369" s="1079">
        <v>40003</v>
      </c>
      <c r="C369" s="884">
        <v>0.16844505903259721</v>
      </c>
      <c r="D369" s="885">
        <v>150.57499999999999</v>
      </c>
      <c r="E369" s="1304"/>
    </row>
    <row r="370" spans="2:5">
      <c r="B370" s="1079">
        <v>40004</v>
      </c>
      <c r="C370" s="884">
        <v>1.3433813260091687E-2</v>
      </c>
      <c r="D370" s="885">
        <v>150.565</v>
      </c>
      <c r="E370" s="1304"/>
    </row>
    <row r="371" spans="2:5">
      <c r="B371" s="1079">
        <v>40007</v>
      </c>
      <c r="C371" s="884">
        <v>-0.22520933492211936</v>
      </c>
      <c r="D371" s="885">
        <v>150.44</v>
      </c>
      <c r="E371" s="1304"/>
    </row>
    <row r="372" spans="2:5">
      <c r="B372" s="1079">
        <v>40008</v>
      </c>
      <c r="C372" s="884">
        <v>3.3833316690395562E-2</v>
      </c>
      <c r="D372" s="885">
        <v>150.68</v>
      </c>
      <c r="E372" s="1304"/>
    </row>
    <row r="373" spans="2:5">
      <c r="B373" s="1079">
        <v>40009</v>
      </c>
      <c r="C373" s="884">
        <v>-0.62622061632642478</v>
      </c>
      <c r="D373" s="885">
        <v>150.73500000000001</v>
      </c>
      <c r="E373" s="1304"/>
    </row>
    <row r="374" spans="2:5">
      <c r="B374" s="1079">
        <v>40010</v>
      </c>
      <c r="C374" s="884">
        <v>-0.16442325301867367</v>
      </c>
      <c r="D374" s="885">
        <v>150.75</v>
      </c>
      <c r="E374" s="1304"/>
    </row>
    <row r="375" spans="2:5">
      <c r="B375" s="1079">
        <v>40011</v>
      </c>
      <c r="C375" s="884">
        <v>-0.1024033232457715</v>
      </c>
      <c r="D375" s="885">
        <v>150.755</v>
      </c>
      <c r="E375" s="1304"/>
    </row>
    <row r="376" spans="2:5">
      <c r="B376" s="1079">
        <v>40014</v>
      </c>
      <c r="C376" s="884">
        <v>-0.13200176848084316</v>
      </c>
      <c r="D376" s="885">
        <v>150.80000000000001</v>
      </c>
      <c r="E376" s="1304"/>
    </row>
    <row r="377" spans="2:5">
      <c r="B377" s="1079">
        <v>40015</v>
      </c>
      <c r="C377" s="884">
        <v>-9.7133344855933307E-2</v>
      </c>
      <c r="D377" s="885">
        <v>150.86500000000001</v>
      </c>
      <c r="E377" s="1304"/>
    </row>
    <row r="378" spans="2:5">
      <c r="B378" s="1079">
        <v>40016</v>
      </c>
      <c r="C378" s="884">
        <v>-0.15862603597738278</v>
      </c>
      <c r="D378" s="885">
        <v>150.745</v>
      </c>
      <c r="E378" s="1304"/>
    </row>
    <row r="379" spans="2:5">
      <c r="B379" s="1079">
        <v>40017</v>
      </c>
      <c r="C379" s="884">
        <v>-0.35683663005597988</v>
      </c>
      <c r="D379" s="885">
        <v>150.685</v>
      </c>
      <c r="E379" s="1304"/>
    </row>
    <row r="380" spans="2:5">
      <c r="B380" s="1079">
        <v>40018</v>
      </c>
      <c r="C380" s="884">
        <v>-2.0224834803857512E-2</v>
      </c>
      <c r="D380" s="885">
        <v>150.72499999999999</v>
      </c>
      <c r="E380" s="1304"/>
    </row>
    <row r="381" spans="2:5">
      <c r="B381" s="1079">
        <v>40021</v>
      </c>
      <c r="C381" s="884">
        <v>-2.3893158527833108E-2</v>
      </c>
      <c r="D381" s="885">
        <v>150.78</v>
      </c>
      <c r="E381" s="1304"/>
    </row>
    <row r="382" spans="2:5">
      <c r="B382" s="1079">
        <v>40022</v>
      </c>
      <c r="C382" s="884">
        <v>-2.0255808598393266E-2</v>
      </c>
      <c r="D382" s="885">
        <v>150.76499999999999</v>
      </c>
      <c r="E382" s="1304"/>
    </row>
    <row r="383" spans="2:5">
      <c r="B383" s="1079">
        <v>40023</v>
      </c>
      <c r="C383" s="884">
        <v>-0.34976683139920955</v>
      </c>
      <c r="D383" s="885">
        <v>150.70500000000001</v>
      </c>
      <c r="E383" s="1304"/>
    </row>
    <row r="384" spans="2:5">
      <c r="B384" s="1079">
        <v>40024</v>
      </c>
      <c r="C384" s="884">
        <v>-0.23774368400018353</v>
      </c>
      <c r="D384" s="885">
        <v>150.72999999999999</v>
      </c>
      <c r="E384" s="1304"/>
    </row>
    <row r="385" spans="2:5">
      <c r="B385" s="1079">
        <v>40025</v>
      </c>
      <c r="C385" s="884">
        <v>-5.5188461998680466E-2</v>
      </c>
      <c r="D385" s="885">
        <v>150.70500000000001</v>
      </c>
      <c r="E385" s="1304"/>
    </row>
    <row r="386" spans="2:5">
      <c r="B386" s="1079">
        <v>40028</v>
      </c>
      <c r="C386" s="884">
        <v>-2.1347261173432792E-3</v>
      </c>
      <c r="D386" s="885">
        <v>150.77000000000001</v>
      </c>
      <c r="E386" s="1304"/>
    </row>
    <row r="387" spans="2:5">
      <c r="B387" s="1079">
        <v>40029</v>
      </c>
      <c r="C387" s="884">
        <v>-0.47690636553934712</v>
      </c>
      <c r="D387" s="885">
        <v>150.80000000000001</v>
      </c>
      <c r="E387" s="1304"/>
    </row>
    <row r="388" spans="2:5">
      <c r="B388" s="1079">
        <v>40030</v>
      </c>
      <c r="C388" s="884">
        <v>-0.5900014826471045</v>
      </c>
      <c r="D388" s="885">
        <v>150.81</v>
      </c>
      <c r="E388" s="1304"/>
    </row>
    <row r="389" spans="2:5">
      <c r="B389" s="1079">
        <v>40031</v>
      </c>
      <c r="C389" s="884">
        <v>-0.32269783428246934</v>
      </c>
      <c r="D389" s="885">
        <v>150.79499999999999</v>
      </c>
      <c r="E389" s="1304"/>
    </row>
    <row r="390" spans="2:5">
      <c r="B390" s="1079">
        <v>40032</v>
      </c>
      <c r="C390" s="884">
        <v>-0.30709497945046915</v>
      </c>
      <c r="D390" s="885">
        <v>150.72499999999999</v>
      </c>
      <c r="E390" s="1304"/>
    </row>
    <row r="391" spans="2:5">
      <c r="B391" s="1079">
        <v>40035</v>
      </c>
      <c r="C391" s="884">
        <v>-9.3920785383126287E-2</v>
      </c>
      <c r="D391" s="885">
        <v>150.75</v>
      </c>
      <c r="E391" s="1304"/>
    </row>
    <row r="392" spans="2:5">
      <c r="B392" s="1079">
        <v>40036</v>
      </c>
      <c r="C392" s="884">
        <v>-0.31225881379433618</v>
      </c>
      <c r="D392" s="885">
        <v>150.715</v>
      </c>
      <c r="E392" s="1304"/>
    </row>
    <row r="393" spans="2:5">
      <c r="B393" s="1079">
        <v>40037</v>
      </c>
      <c r="C393" s="884">
        <v>-0.2947986303627298</v>
      </c>
      <c r="D393" s="885">
        <v>150.78</v>
      </c>
      <c r="E393" s="1304"/>
    </row>
    <row r="394" spans="2:5">
      <c r="B394" s="1079">
        <v>40038</v>
      </c>
      <c r="C394" s="884">
        <v>-0.32922113481651372</v>
      </c>
      <c r="D394" s="885">
        <v>150.76499999999999</v>
      </c>
      <c r="E394" s="1304"/>
    </row>
    <row r="395" spans="2:5">
      <c r="B395" s="1079">
        <v>40039</v>
      </c>
      <c r="C395" s="884">
        <v>-0.5031649744789225</v>
      </c>
      <c r="D395" s="885">
        <v>150.78</v>
      </c>
      <c r="E395" s="1304"/>
    </row>
    <row r="396" spans="2:5">
      <c r="B396" s="1079">
        <v>40042</v>
      </c>
      <c r="C396" s="884">
        <v>-0.3530835994142183</v>
      </c>
      <c r="D396" s="885">
        <v>150.80500000000001</v>
      </c>
      <c r="E396" s="1304"/>
    </row>
    <row r="397" spans="2:5">
      <c r="B397" s="1079">
        <v>40043</v>
      </c>
      <c r="C397" s="884">
        <v>-0.26514250286404112</v>
      </c>
      <c r="D397" s="885">
        <v>150.84</v>
      </c>
      <c r="E397" s="1304"/>
    </row>
    <row r="398" spans="2:5">
      <c r="B398" s="1079">
        <v>40044</v>
      </c>
      <c r="C398" s="884">
        <v>-0.42854709858846846</v>
      </c>
      <c r="D398" s="885">
        <v>150.86000000000001</v>
      </c>
      <c r="E398" s="1304"/>
    </row>
    <row r="399" spans="2:5">
      <c r="B399" s="1079">
        <v>40045</v>
      </c>
      <c r="C399" s="884">
        <v>-0.37673001731325811</v>
      </c>
      <c r="D399" s="885">
        <v>150.82499999999999</v>
      </c>
      <c r="E399" s="1304"/>
    </row>
    <row r="400" spans="2:5">
      <c r="B400" s="1079">
        <v>40046</v>
      </c>
      <c r="C400" s="884">
        <v>-0.42856934769417954</v>
      </c>
      <c r="D400" s="885">
        <v>150.82499999999999</v>
      </c>
      <c r="E400" s="1304"/>
    </row>
    <row r="401" spans="2:5">
      <c r="B401" s="1079">
        <v>40049</v>
      </c>
      <c r="C401" s="884">
        <v>-0.57533204634038781</v>
      </c>
      <c r="D401" s="885">
        <v>150.76</v>
      </c>
      <c r="E401" s="1304"/>
    </row>
    <row r="402" spans="2:5">
      <c r="B402" s="1079">
        <v>40050</v>
      </c>
      <c r="C402" s="884">
        <v>-0.55318957761206011</v>
      </c>
      <c r="D402" s="885">
        <v>150.68</v>
      </c>
      <c r="E402" s="1304"/>
    </row>
    <row r="403" spans="2:5">
      <c r="B403" s="1079">
        <v>40051</v>
      </c>
      <c r="C403" s="884">
        <v>-0.74559447751513963</v>
      </c>
      <c r="D403" s="885">
        <v>150.755</v>
      </c>
      <c r="E403" s="1304"/>
    </row>
    <row r="404" spans="2:5">
      <c r="B404" s="1079">
        <v>40052</v>
      </c>
      <c r="C404" s="884">
        <v>-0.53959580240765026</v>
      </c>
      <c r="D404" s="885">
        <v>150.77500000000001</v>
      </c>
      <c r="E404" s="1304"/>
    </row>
    <row r="405" spans="2:5">
      <c r="B405" s="1079">
        <v>40053</v>
      </c>
      <c r="C405" s="884">
        <v>-0.24733597922580047</v>
      </c>
      <c r="D405" s="885">
        <v>150.79499999999999</v>
      </c>
      <c r="E405" s="1304"/>
    </row>
    <row r="406" spans="2:5">
      <c r="B406" s="1079">
        <v>40057</v>
      </c>
      <c r="C406" s="884">
        <v>-0.18633387764128334</v>
      </c>
      <c r="D406" s="885">
        <v>150.75</v>
      </c>
      <c r="E406" s="1304"/>
    </row>
    <row r="407" spans="2:5">
      <c r="B407" s="1079">
        <v>40058</v>
      </c>
      <c r="C407" s="884">
        <v>-0.14412305571450501</v>
      </c>
      <c r="D407" s="885">
        <v>150.72499999999999</v>
      </c>
      <c r="E407" s="1304"/>
    </row>
    <row r="408" spans="2:5">
      <c r="B408" s="1079">
        <v>40059</v>
      </c>
      <c r="C408" s="884">
        <v>-0.14891542001140073</v>
      </c>
      <c r="D408" s="885">
        <v>150.76499999999999</v>
      </c>
      <c r="E408" s="1304"/>
    </row>
    <row r="409" spans="2:5">
      <c r="B409" s="1079">
        <v>40060</v>
      </c>
      <c r="C409" s="884">
        <v>-0.10989130214121486</v>
      </c>
      <c r="D409" s="885">
        <v>150.79499999999999</v>
      </c>
      <c r="E409" s="1304"/>
    </row>
    <row r="410" spans="2:5">
      <c r="B410" s="1079">
        <v>40064</v>
      </c>
      <c r="C410" s="884">
        <v>0.22155823384738096</v>
      </c>
      <c r="D410" s="885">
        <v>150.85499999999999</v>
      </c>
      <c r="E410" s="1304"/>
    </row>
    <row r="411" spans="2:5">
      <c r="B411" s="1079">
        <v>40065</v>
      </c>
      <c r="C411" s="884">
        <v>0.16683261265961946</v>
      </c>
      <c r="D411" s="885">
        <v>150.82499999999999</v>
      </c>
      <c r="E411" s="1304"/>
    </row>
    <row r="412" spans="2:5">
      <c r="B412" s="1079">
        <v>40066</v>
      </c>
      <c r="C412" s="884">
        <v>0.13200764581883762</v>
      </c>
      <c r="D412" s="885">
        <v>150.86000000000001</v>
      </c>
      <c r="E412" s="1304"/>
    </row>
    <row r="413" spans="2:5">
      <c r="B413" s="1079">
        <v>40067</v>
      </c>
      <c r="C413" s="884">
        <v>0.20028630380737558</v>
      </c>
      <c r="D413" s="885">
        <v>150.89500000000001</v>
      </c>
      <c r="E413" s="1304"/>
    </row>
    <row r="414" spans="2:5">
      <c r="B414" s="1079">
        <v>40070</v>
      </c>
      <c r="C414" s="884">
        <v>0.23422697825907662</v>
      </c>
      <c r="D414" s="885">
        <v>150.91999999999999</v>
      </c>
      <c r="E414" s="1304"/>
    </row>
    <row r="415" spans="2:5">
      <c r="B415" s="1079">
        <v>40071</v>
      </c>
      <c r="C415" s="884">
        <v>0.20228802495202597</v>
      </c>
      <c r="D415" s="885">
        <v>150.935</v>
      </c>
      <c r="E415" s="1304"/>
    </row>
    <row r="416" spans="2:5">
      <c r="B416" s="1079">
        <v>40072</v>
      </c>
      <c r="C416" s="884">
        <v>-7.3133864327900269E-2</v>
      </c>
      <c r="D416" s="885">
        <v>150.92500000000001</v>
      </c>
      <c r="E416" s="1304"/>
    </row>
    <row r="417" spans="2:5">
      <c r="B417" s="1079">
        <v>40073</v>
      </c>
      <c r="C417" s="884">
        <v>0.19303753321413675</v>
      </c>
      <c r="D417" s="885">
        <v>150.91</v>
      </c>
      <c r="E417" s="1304"/>
    </row>
    <row r="418" spans="2:5">
      <c r="B418" s="1079">
        <v>40074</v>
      </c>
      <c r="C418" s="884">
        <v>3.2901938768699429E-2</v>
      </c>
      <c r="D418" s="885">
        <v>150.9</v>
      </c>
      <c r="E418" s="1304"/>
    </row>
    <row r="419" spans="2:5">
      <c r="B419" s="1079">
        <v>40077</v>
      </c>
      <c r="C419" s="884">
        <v>-9.0545770037313858E-2</v>
      </c>
      <c r="D419" s="885">
        <v>150.875</v>
      </c>
      <c r="E419" s="1304"/>
    </row>
    <row r="420" spans="2:5">
      <c r="B420" s="1079">
        <v>40078</v>
      </c>
      <c r="C420" s="884">
        <v>4.1796459045683604E-3</v>
      </c>
      <c r="D420" s="885">
        <v>150.9</v>
      </c>
      <c r="E420" s="1304"/>
    </row>
    <row r="421" spans="2:5">
      <c r="B421" s="1079">
        <v>40079</v>
      </c>
      <c r="C421" s="884">
        <v>-1.7510508031234051E-2</v>
      </c>
      <c r="D421" s="885">
        <v>150.92500000000001</v>
      </c>
      <c r="E421" s="1304"/>
    </row>
    <row r="422" spans="2:5">
      <c r="B422" s="1079">
        <v>40080</v>
      </c>
      <c r="C422" s="884">
        <v>-1.8363995222745677E-2</v>
      </c>
      <c r="D422" s="885">
        <v>150.935</v>
      </c>
      <c r="E422" s="1304"/>
    </row>
    <row r="423" spans="2:5">
      <c r="B423" s="1079">
        <v>40081</v>
      </c>
      <c r="C423" s="884">
        <v>0.16001821194912252</v>
      </c>
      <c r="D423" s="885">
        <v>150.96</v>
      </c>
      <c r="E423" s="1304"/>
    </row>
    <row r="424" spans="2:5">
      <c r="B424" s="1079">
        <v>40084</v>
      </c>
      <c r="C424" s="884">
        <v>6.5093650311488907E-2</v>
      </c>
      <c r="D424" s="885">
        <v>150.94999999999999</v>
      </c>
      <c r="E424" s="1304"/>
    </row>
    <row r="425" spans="2:5">
      <c r="B425" s="1079">
        <v>40085</v>
      </c>
      <c r="C425" s="884">
        <v>9.1656259809896043E-2</v>
      </c>
      <c r="D425" s="885">
        <v>150.95500000000001</v>
      </c>
      <c r="E425" s="1304"/>
    </row>
    <row r="426" spans="2:5">
      <c r="B426" s="1079">
        <v>40086</v>
      </c>
      <c r="C426" s="884">
        <v>0.16403074446165372</v>
      </c>
      <c r="D426" s="885">
        <v>150.95500000000001</v>
      </c>
      <c r="E426" s="1304"/>
    </row>
    <row r="427" spans="2:5">
      <c r="B427" s="1079">
        <v>40087</v>
      </c>
      <c r="C427" s="884">
        <v>8.6291843188982739E-2</v>
      </c>
      <c r="D427" s="227">
        <v>150.95500000000001</v>
      </c>
      <c r="E427" s="282"/>
    </row>
    <row r="428" spans="2:5">
      <c r="B428" s="1079">
        <v>40088</v>
      </c>
      <c r="C428" s="884">
        <v>0.20320571603350762</v>
      </c>
      <c r="D428" s="227">
        <v>150.97999999999999</v>
      </c>
      <c r="E428" s="282"/>
    </row>
    <row r="429" spans="2:5">
      <c r="B429" s="1079">
        <v>40091</v>
      </c>
      <c r="C429" s="884">
        <v>9.6234696721301721E-2</v>
      </c>
      <c r="D429" s="227">
        <v>150.97499999999999</v>
      </c>
      <c r="E429" s="282"/>
    </row>
    <row r="430" spans="2:5">
      <c r="B430" s="1079">
        <v>40093</v>
      </c>
      <c r="C430" s="884">
        <v>0.22808988271987604</v>
      </c>
      <c r="D430" s="227">
        <v>150.935</v>
      </c>
      <c r="E430" s="282"/>
    </row>
    <row r="431" spans="2:5">
      <c r="B431" s="1079">
        <v>40094</v>
      </c>
      <c r="C431" s="884">
        <v>4.5921179546285107E-2</v>
      </c>
      <c r="D431" s="227">
        <v>150.84</v>
      </c>
      <c r="E431" s="282"/>
    </row>
    <row r="432" spans="2:5">
      <c r="B432" s="1079">
        <v>40095</v>
      </c>
      <c r="C432" s="884">
        <v>-0.1141452193024603</v>
      </c>
      <c r="D432" s="227">
        <v>150.74</v>
      </c>
      <c r="E432" s="282"/>
    </row>
    <row r="433" spans="2:5">
      <c r="B433" s="1079">
        <v>40099</v>
      </c>
      <c r="C433" s="884">
        <v>0.16360652336462109</v>
      </c>
      <c r="D433" s="227">
        <v>150.75</v>
      </c>
      <c r="E433" s="282"/>
    </row>
    <row r="434" spans="2:5">
      <c r="B434" s="1079">
        <v>40100</v>
      </c>
      <c r="C434" s="884">
        <v>6.0945697623650805E-2</v>
      </c>
      <c r="D434" s="227">
        <v>150.755</v>
      </c>
      <c r="E434" s="282"/>
    </row>
    <row r="435" spans="2:5">
      <c r="B435" s="1079">
        <v>40101</v>
      </c>
      <c r="C435" s="884">
        <v>0.18283327755453097</v>
      </c>
      <c r="D435" s="227">
        <v>150.75</v>
      </c>
      <c r="E435" s="282"/>
    </row>
    <row r="436" spans="2:5">
      <c r="B436" s="1079">
        <v>40102</v>
      </c>
      <c r="C436" s="884">
        <v>8.8105115099194387E-2</v>
      </c>
      <c r="D436" s="227">
        <v>150.71</v>
      </c>
      <c r="E436" s="282"/>
    </row>
    <row r="437" spans="2:5">
      <c r="B437" s="1079">
        <v>40105</v>
      </c>
      <c r="C437" s="884">
        <v>0.18504451212626929</v>
      </c>
      <c r="D437" s="227">
        <v>150.755</v>
      </c>
      <c r="E437" s="282"/>
    </row>
    <row r="438" spans="2:5">
      <c r="B438" s="1079">
        <v>40106</v>
      </c>
      <c r="C438" s="884">
        <v>5.4128292300811301E-2</v>
      </c>
      <c r="D438" s="227">
        <v>150.77500000000001</v>
      </c>
      <c r="E438" s="282"/>
    </row>
    <row r="439" spans="2:5">
      <c r="B439" s="1079">
        <v>40107</v>
      </c>
      <c r="C439" s="884">
        <v>0.17917193306553217</v>
      </c>
      <c r="D439" s="227">
        <v>150.755</v>
      </c>
      <c r="E439" s="282"/>
    </row>
    <row r="440" spans="2:5">
      <c r="B440" s="1079">
        <v>40108</v>
      </c>
      <c r="C440" s="884">
        <v>3.5976482146294148E-2</v>
      </c>
      <c r="D440" s="227">
        <v>150.63999999999999</v>
      </c>
      <c r="E440" s="282"/>
    </row>
    <row r="441" spans="2:5">
      <c r="B441" s="1079">
        <v>40109</v>
      </c>
      <c r="C441" s="884">
        <v>0.13992590396700705</v>
      </c>
      <c r="D441" s="227">
        <v>150.64500000000001</v>
      </c>
      <c r="E441" s="282"/>
    </row>
    <row r="442" spans="2:5">
      <c r="B442" s="1079">
        <v>40112</v>
      </c>
      <c r="C442" s="884">
        <v>7.3635996546630986E-2</v>
      </c>
      <c r="D442" s="227">
        <v>150.66999999999999</v>
      </c>
      <c r="E442" s="282"/>
    </row>
    <row r="443" spans="2:5">
      <c r="B443" s="1079">
        <v>40113</v>
      </c>
      <c r="C443" s="884">
        <v>-7.5644671479820347E-3</v>
      </c>
      <c r="D443" s="227">
        <v>150.70500000000001</v>
      </c>
      <c r="E443" s="282"/>
    </row>
    <row r="444" spans="2:5">
      <c r="B444" s="1079">
        <v>40114</v>
      </c>
      <c r="C444" s="884">
        <v>0.18941531966898564</v>
      </c>
      <c r="D444" s="227">
        <v>150.715</v>
      </c>
      <c r="E444" s="282"/>
    </row>
    <row r="445" spans="2:5">
      <c r="B445" s="1079">
        <v>40115</v>
      </c>
      <c r="C445" s="884">
        <v>0.14189672704739009</v>
      </c>
      <c r="D445" s="227">
        <v>150.755</v>
      </c>
      <c r="E445" s="282"/>
    </row>
    <row r="446" spans="2:5">
      <c r="B446" s="1079">
        <v>40116</v>
      </c>
      <c r="C446" s="884">
        <v>-7.3476280370253721E-2</v>
      </c>
      <c r="D446" s="227">
        <v>150.74</v>
      </c>
      <c r="E446" s="282"/>
    </row>
    <row r="447" spans="2:5">
      <c r="B447" s="1079">
        <v>40119</v>
      </c>
      <c r="C447" s="884">
        <v>8.6904119088517348E-2</v>
      </c>
      <c r="D447" s="227">
        <v>150.77000000000001</v>
      </c>
      <c r="E447" s="282"/>
    </row>
    <row r="448" spans="2:5">
      <c r="B448" s="1079">
        <v>40120</v>
      </c>
      <c r="C448" s="884">
        <v>1.1324466688858226E-2</v>
      </c>
      <c r="D448" s="227">
        <v>150.84</v>
      </c>
      <c r="E448" s="282"/>
    </row>
    <row r="449" spans="2:5">
      <c r="B449" s="1079">
        <v>40121</v>
      </c>
      <c r="C449" s="884">
        <v>9.8722950965728876E-2</v>
      </c>
      <c r="D449" s="227">
        <v>150.81</v>
      </c>
      <c r="E449" s="282"/>
    </row>
    <row r="450" spans="2:5">
      <c r="B450" s="1079">
        <v>40122</v>
      </c>
      <c r="C450" s="884">
        <v>0.20220769689731363</v>
      </c>
      <c r="D450" s="227">
        <v>150.82</v>
      </c>
      <c r="E450" s="282"/>
    </row>
    <row r="451" spans="2:5">
      <c r="B451" s="1079">
        <v>40123</v>
      </c>
      <c r="C451" s="884">
        <v>1.7278017917236543E-2</v>
      </c>
      <c r="D451" s="227">
        <v>150.80500000000001</v>
      </c>
      <c r="E451" s="282"/>
    </row>
    <row r="452" spans="2:5">
      <c r="B452" s="1079">
        <v>40126</v>
      </c>
      <c r="C452" s="884">
        <v>-0.12715194177301714</v>
      </c>
      <c r="D452" s="227">
        <v>150.89500000000001</v>
      </c>
      <c r="E452" s="282"/>
    </row>
    <row r="453" spans="2:5">
      <c r="B453" s="1079">
        <v>40127</v>
      </c>
      <c r="C453" s="884">
        <v>-1.1829530647707864E-2</v>
      </c>
      <c r="D453" s="227">
        <v>150.80000000000001</v>
      </c>
      <c r="E453" s="282"/>
    </row>
    <row r="454" spans="2:5">
      <c r="B454" s="1079">
        <v>40129</v>
      </c>
      <c r="C454" s="884">
        <v>-0.55897155624607731</v>
      </c>
      <c r="D454" s="227">
        <v>150.28</v>
      </c>
      <c r="E454" s="282"/>
    </row>
    <row r="455" spans="2:5">
      <c r="B455" s="1079">
        <v>40130</v>
      </c>
      <c r="C455" s="884">
        <v>-0.61702982212469215</v>
      </c>
      <c r="D455" s="227">
        <v>149.89500000000001</v>
      </c>
      <c r="E455" s="282"/>
    </row>
    <row r="456" spans="2:5">
      <c r="B456" s="1079">
        <v>40133</v>
      </c>
      <c r="C456" s="884">
        <v>-1.130893981511838</v>
      </c>
      <c r="D456" s="227">
        <v>149.435</v>
      </c>
      <c r="E456" s="282"/>
    </row>
    <row r="457" spans="2:5">
      <c r="B457" s="1079">
        <v>40134</v>
      </c>
      <c r="C457" s="884">
        <v>-0.57602831702613444</v>
      </c>
      <c r="D457" s="227">
        <v>149.155</v>
      </c>
      <c r="E457" s="282"/>
    </row>
    <row r="458" spans="2:5">
      <c r="B458" s="1079">
        <v>40135</v>
      </c>
      <c r="C458" s="884">
        <v>-0.84278297782758371</v>
      </c>
      <c r="D458" s="227">
        <v>149.07499999999999</v>
      </c>
      <c r="E458" s="282"/>
    </row>
    <row r="459" spans="2:5">
      <c r="B459" s="1079">
        <v>40136</v>
      </c>
      <c r="C459" s="884">
        <v>-0.1257055822788356</v>
      </c>
      <c r="D459" s="227">
        <v>148.93</v>
      </c>
      <c r="E459" s="282"/>
    </row>
    <row r="460" spans="2:5">
      <c r="B460" s="1079">
        <v>40137</v>
      </c>
      <c r="C460" s="884">
        <v>-0.55445099077271598</v>
      </c>
      <c r="D460" s="227">
        <v>148.86500000000001</v>
      </c>
      <c r="E460" s="282"/>
    </row>
    <row r="461" spans="2:5">
      <c r="B461" s="1079">
        <v>40140</v>
      </c>
      <c r="C461" s="884">
        <v>-0.53507647384796275</v>
      </c>
      <c r="D461" s="227">
        <v>148.78</v>
      </c>
      <c r="E461" s="282"/>
    </row>
    <row r="462" spans="2:5">
      <c r="B462" s="1079">
        <v>40141</v>
      </c>
      <c r="C462" s="884">
        <v>-0.28633201937189068</v>
      </c>
      <c r="D462" s="227">
        <v>148.77500000000001</v>
      </c>
      <c r="E462" s="282"/>
    </row>
    <row r="463" spans="2:5">
      <c r="B463" s="1079">
        <v>40142</v>
      </c>
      <c r="C463" s="884">
        <v>-5.8733621025956917E-2</v>
      </c>
      <c r="D463" s="227">
        <v>148.9</v>
      </c>
      <c r="E463" s="282"/>
    </row>
    <row r="464" spans="2:5">
      <c r="B464" s="1079">
        <v>40147</v>
      </c>
      <c r="C464" s="884">
        <v>0.18216551822057739</v>
      </c>
      <c r="D464" s="227">
        <v>148.69999999999999</v>
      </c>
      <c r="E464" s="282"/>
    </row>
    <row r="465" spans="2:5">
      <c r="B465" s="1079">
        <v>40148</v>
      </c>
      <c r="C465" s="884">
        <v>-5.4986577201151798E-3</v>
      </c>
      <c r="D465" s="227">
        <v>148.66499999999999</v>
      </c>
      <c r="E465" s="282"/>
    </row>
    <row r="466" spans="2:5">
      <c r="B466" s="1079">
        <v>40149</v>
      </c>
      <c r="C466" s="884">
        <v>0.17651761061780574</v>
      </c>
      <c r="D466" s="227">
        <v>148.685</v>
      </c>
      <c r="E466" s="282"/>
    </row>
    <row r="467" spans="2:5">
      <c r="B467" s="1079">
        <v>40150</v>
      </c>
      <c r="C467" s="884">
        <v>0.15478178417109187</v>
      </c>
      <c r="D467" s="227">
        <v>148.82</v>
      </c>
      <c r="E467" s="282"/>
    </row>
    <row r="468" spans="2:5">
      <c r="B468" s="1079">
        <v>40151</v>
      </c>
      <c r="C468" s="884">
        <v>0.21824749495163503</v>
      </c>
      <c r="D468" s="227">
        <v>148.755</v>
      </c>
      <c r="E468" s="282"/>
    </row>
    <row r="469" spans="2:5">
      <c r="B469" s="1079">
        <v>40154</v>
      </c>
      <c r="C469" s="884">
        <v>-3.0891158079065076E-2</v>
      </c>
      <c r="D469" s="227">
        <v>148.95500000000001</v>
      </c>
      <c r="E469" s="282"/>
    </row>
    <row r="470" spans="2:5">
      <c r="B470" s="1079">
        <v>40155</v>
      </c>
      <c r="C470" s="884">
        <v>-0.20158475162661704</v>
      </c>
      <c r="D470" s="227">
        <v>149.03</v>
      </c>
      <c r="E470" s="282"/>
    </row>
    <row r="471" spans="2:5">
      <c r="B471" s="1079">
        <v>40156</v>
      </c>
      <c r="C471" s="884">
        <v>-4.8313327185095636E-2</v>
      </c>
      <c r="D471" s="227">
        <v>149.06</v>
      </c>
      <c r="E471" s="282"/>
    </row>
    <row r="472" spans="2:5">
      <c r="B472" s="1079">
        <v>40157</v>
      </c>
      <c r="C472" s="884">
        <v>8.46327885644612E-2</v>
      </c>
      <c r="D472" s="227">
        <v>149.11000000000001</v>
      </c>
      <c r="E472" s="282"/>
    </row>
    <row r="473" spans="2:5">
      <c r="B473" s="1079">
        <v>40158</v>
      </c>
      <c r="C473" s="884">
        <v>8.9500830561923192E-2</v>
      </c>
      <c r="D473" s="227">
        <v>149.14500000000001</v>
      </c>
      <c r="E473" s="282"/>
    </row>
    <row r="474" spans="2:5">
      <c r="B474" s="1079">
        <v>40161</v>
      </c>
      <c r="C474" s="884">
        <v>0.12555004634749106</v>
      </c>
      <c r="D474" s="227">
        <v>148.80000000000001</v>
      </c>
      <c r="E474" s="282"/>
    </row>
    <row r="475" spans="2:5">
      <c r="B475" s="1079">
        <v>40162</v>
      </c>
      <c r="C475" s="884">
        <v>9.1630754720621932E-2</v>
      </c>
      <c r="D475" s="227">
        <v>148.75</v>
      </c>
      <c r="E475" s="282"/>
    </row>
    <row r="476" spans="2:5">
      <c r="B476" s="1079">
        <v>40168</v>
      </c>
      <c r="C476" s="884">
        <v>-0.15184376100941835</v>
      </c>
      <c r="D476" s="227">
        <v>148.58500000000001</v>
      </c>
      <c r="E476" s="282"/>
    </row>
    <row r="477" spans="2:5">
      <c r="B477" s="1079">
        <v>40169</v>
      </c>
      <c r="C477" s="884">
        <v>-0.16607024567378051</v>
      </c>
      <c r="D477" s="227">
        <v>148.465</v>
      </c>
      <c r="E477" s="282"/>
    </row>
    <row r="478" spans="2:5">
      <c r="B478" s="1079">
        <v>40170</v>
      </c>
      <c r="C478" s="884">
        <v>0.32335373195346084</v>
      </c>
      <c r="D478" s="227">
        <v>148.44499999999999</v>
      </c>
      <c r="E478" s="282"/>
    </row>
    <row r="479" spans="2:5">
      <c r="B479" s="1079">
        <v>40171</v>
      </c>
      <c r="C479" s="884">
        <v>-8.9062144964316595E-2</v>
      </c>
      <c r="D479" s="227">
        <v>148.375</v>
      </c>
      <c r="E479" s="282"/>
    </row>
    <row r="480" spans="2:5">
      <c r="B480" s="1079">
        <v>40175</v>
      </c>
      <c r="C480" s="884">
        <v>7.7889023082387238E-2</v>
      </c>
      <c r="D480" s="227">
        <v>148.44999999999999</v>
      </c>
      <c r="E480" s="282"/>
    </row>
    <row r="481" spans="2:5">
      <c r="B481" s="1079">
        <v>40176</v>
      </c>
      <c r="C481" s="884">
        <v>-0.44430431397479575</v>
      </c>
      <c r="D481" s="227">
        <v>148.35</v>
      </c>
      <c r="E481" s="282"/>
    </row>
    <row r="482" spans="2:5">
      <c r="B482" s="1079">
        <v>40177</v>
      </c>
      <c r="C482" s="884">
        <v>-0.11608142545910752</v>
      </c>
      <c r="D482" s="227">
        <v>148.345</v>
      </c>
      <c r="E482" s="282"/>
    </row>
    <row r="483" spans="2:5">
      <c r="B483" s="1079">
        <v>40178</v>
      </c>
      <c r="C483" s="884">
        <v>-0.20895858233204775</v>
      </c>
      <c r="D483" s="227">
        <v>148.51499999999999</v>
      </c>
      <c r="E483" s="282"/>
    </row>
    <row r="484" spans="2:5">
      <c r="B484" s="1079">
        <v>40183</v>
      </c>
      <c r="C484" s="884">
        <v>-0.27943119554078577</v>
      </c>
      <c r="D484" s="227">
        <v>148.33500000000001</v>
      </c>
      <c r="E484" s="282"/>
    </row>
    <row r="485" spans="2:5">
      <c r="B485" s="1079">
        <v>40184</v>
      </c>
      <c r="C485" s="884">
        <v>-0.65349657916366177</v>
      </c>
      <c r="D485" s="227">
        <v>148.19999999999999</v>
      </c>
      <c r="E485" s="282"/>
    </row>
    <row r="486" spans="2:5">
      <c r="B486" s="1079">
        <v>40189</v>
      </c>
      <c r="C486" s="884">
        <v>-9.4055016415455051E-2</v>
      </c>
      <c r="D486" s="227">
        <v>148.13999999999999</v>
      </c>
      <c r="E486" s="282"/>
    </row>
    <row r="487" spans="2:5">
      <c r="B487" s="1079">
        <v>40190</v>
      </c>
      <c r="C487" s="884">
        <v>2.4311551660869124E-3</v>
      </c>
      <c r="D487" s="227">
        <v>148.1</v>
      </c>
      <c r="E487" s="282"/>
    </row>
    <row r="488" spans="2:5">
      <c r="B488" s="1079">
        <v>40191</v>
      </c>
      <c r="C488" s="884">
        <v>7.4031609806305826E-3</v>
      </c>
      <c r="D488" s="227">
        <v>148.07499999999999</v>
      </c>
      <c r="E488" s="282"/>
    </row>
    <row r="489" spans="2:5">
      <c r="B489" s="1079">
        <v>40192</v>
      </c>
      <c r="C489" s="884">
        <v>9.073582829241604E-2</v>
      </c>
      <c r="D489" s="227">
        <v>148.07499999999999</v>
      </c>
      <c r="E489" s="282"/>
    </row>
    <row r="490" spans="2:5">
      <c r="B490" s="1079">
        <v>40193</v>
      </c>
      <c r="C490" s="884">
        <v>-0.47409016644554691</v>
      </c>
      <c r="D490" s="227">
        <v>148.02500000000001</v>
      </c>
      <c r="E490" s="282"/>
    </row>
    <row r="491" spans="2:5">
      <c r="B491" s="1079">
        <v>40197</v>
      </c>
      <c r="C491" s="884">
        <v>-0.43301908304637232</v>
      </c>
      <c r="D491" s="227">
        <v>147.95500000000001</v>
      </c>
      <c r="E491" s="282"/>
    </row>
    <row r="492" spans="2:5">
      <c r="B492" s="1079">
        <v>40198</v>
      </c>
      <c r="C492" s="884">
        <v>-0.28177618979038932</v>
      </c>
      <c r="D492" s="227">
        <v>147.94</v>
      </c>
      <c r="E492" s="282"/>
    </row>
    <row r="493" spans="2:5">
      <c r="B493" s="1079">
        <v>40199</v>
      </c>
      <c r="C493" s="884">
        <v>-0.14688739473365509</v>
      </c>
      <c r="D493" s="227">
        <v>147.905</v>
      </c>
      <c r="E493" s="282"/>
    </row>
    <row r="494" spans="2:5">
      <c r="B494" s="1079">
        <v>40200</v>
      </c>
      <c r="C494" s="884">
        <v>-6.9214643873133183E-2</v>
      </c>
      <c r="D494" s="227">
        <v>147.875</v>
      </c>
      <c r="E494" s="282"/>
    </row>
    <row r="495" spans="2:5">
      <c r="B495" s="1079">
        <v>40203</v>
      </c>
      <c r="C495" s="884">
        <v>0.11789946748931839</v>
      </c>
      <c r="D495" s="227">
        <v>147.99</v>
      </c>
      <c r="E495" s="282"/>
    </row>
    <row r="496" spans="2:5">
      <c r="B496" s="1079">
        <v>40204</v>
      </c>
      <c r="C496" s="884">
        <v>3.7795325126607451E-2</v>
      </c>
      <c r="D496" s="227">
        <v>148.01</v>
      </c>
      <c r="E496" s="282"/>
    </row>
    <row r="497" spans="2:5">
      <c r="B497" s="1079">
        <v>40205</v>
      </c>
      <c r="C497" s="884">
        <v>0.17670209507911749</v>
      </c>
      <c r="D497" s="227">
        <v>148.10499999999999</v>
      </c>
      <c r="E497" s="282"/>
    </row>
    <row r="498" spans="2:5">
      <c r="B498" s="1079">
        <v>40206</v>
      </c>
      <c r="C498" s="884">
        <v>-3.9473879312100876E-2</v>
      </c>
      <c r="D498" s="227">
        <v>148.19999999999999</v>
      </c>
      <c r="E498" s="282"/>
    </row>
    <row r="499" spans="2:5">
      <c r="B499" s="1079">
        <v>40207</v>
      </c>
      <c r="C499" s="884">
        <v>-0.22093390473663141</v>
      </c>
      <c r="D499" s="227">
        <v>148.095</v>
      </c>
      <c r="E499" s="282"/>
    </row>
    <row r="500" spans="2:5">
      <c r="B500" s="1079">
        <v>40210</v>
      </c>
      <c r="C500" s="884">
        <v>0.20010759801216008</v>
      </c>
      <c r="D500" s="227">
        <v>147.995</v>
      </c>
      <c r="E500" s="282"/>
    </row>
    <row r="501" spans="2:5">
      <c r="B501" s="1079">
        <v>40211</v>
      </c>
      <c r="C501" s="884">
        <v>-4.1138306838304772E-3</v>
      </c>
      <c r="D501" s="227">
        <v>147.97</v>
      </c>
      <c r="E501" s="282"/>
    </row>
    <row r="502" spans="2:5">
      <c r="B502" s="1079">
        <v>40212</v>
      </c>
      <c r="C502" s="884">
        <v>2.3203180155233538E-2</v>
      </c>
      <c r="D502" s="227">
        <v>147.89500000000001</v>
      </c>
      <c r="E502" s="282"/>
    </row>
    <row r="503" spans="2:5">
      <c r="B503" s="1079">
        <v>40213</v>
      </c>
      <c r="C503" s="884">
        <v>-0.19757839548767031</v>
      </c>
      <c r="D503" s="227">
        <v>147.84</v>
      </c>
      <c r="E503" s="282"/>
    </row>
    <row r="504" spans="2:5">
      <c r="B504" s="1079">
        <v>40214</v>
      </c>
      <c r="C504" s="884">
        <v>9.1376460485801614E-2</v>
      </c>
      <c r="D504" s="227">
        <v>147.82499999999999</v>
      </c>
      <c r="E504" s="282"/>
    </row>
    <row r="505" spans="2:5">
      <c r="B505" s="1079">
        <v>40217</v>
      </c>
      <c r="C505" s="884">
        <v>0.2369902904240358</v>
      </c>
      <c r="D505" s="227">
        <v>147.97499999999999</v>
      </c>
      <c r="E505" s="282"/>
    </row>
    <row r="506" spans="2:5">
      <c r="B506" s="1079">
        <v>40218</v>
      </c>
      <c r="C506" s="884">
        <v>-0.21452176834666248</v>
      </c>
      <c r="D506" s="227">
        <v>148.15</v>
      </c>
      <c r="E506" s="282"/>
    </row>
    <row r="507" spans="2:5">
      <c r="B507" s="1079">
        <v>40219</v>
      </c>
      <c r="C507" s="884">
        <v>0.10603785728493383</v>
      </c>
      <c r="D507" s="227">
        <v>148.21</v>
      </c>
      <c r="E507" s="282"/>
    </row>
    <row r="508" spans="2:5">
      <c r="B508" s="1079">
        <v>40220</v>
      </c>
      <c r="C508" s="884">
        <v>-0.26486354941246915</v>
      </c>
      <c r="D508" s="227">
        <v>147.94999999999999</v>
      </c>
      <c r="E508" s="282"/>
    </row>
    <row r="509" spans="2:5">
      <c r="B509" s="1079">
        <v>40221</v>
      </c>
      <c r="C509" s="884">
        <v>3.2456261987433288E-4</v>
      </c>
      <c r="D509" s="227">
        <v>147.9</v>
      </c>
      <c r="E509" s="282"/>
    </row>
    <row r="510" spans="2:5">
      <c r="B510" s="1079">
        <v>40225</v>
      </c>
      <c r="C510" s="884">
        <v>4.4529191633955884E-2</v>
      </c>
      <c r="D510" s="227">
        <v>148.155</v>
      </c>
      <c r="E510" s="282"/>
    </row>
    <row r="511" spans="2:5">
      <c r="B511" s="1079">
        <v>40226</v>
      </c>
      <c r="C511" s="884">
        <v>-0.25617985926955777</v>
      </c>
      <c r="D511" s="227">
        <v>147.83500000000001</v>
      </c>
      <c r="E511" s="282"/>
    </row>
    <row r="512" spans="2:5">
      <c r="B512" s="1079">
        <v>40227</v>
      </c>
      <c r="C512" s="884">
        <v>-0.19524434277125607</v>
      </c>
      <c r="D512" s="227">
        <v>147.76499999999999</v>
      </c>
      <c r="E512" s="282"/>
    </row>
    <row r="513" spans="2:5">
      <c r="B513" s="1079">
        <v>40228</v>
      </c>
      <c r="C513" s="884">
        <v>0.17935651880470158</v>
      </c>
      <c r="D513" s="227">
        <v>147.76</v>
      </c>
      <c r="E513" s="282"/>
    </row>
    <row r="514" spans="2:5">
      <c r="B514" s="1079">
        <v>40231</v>
      </c>
      <c r="C514" s="884">
        <v>-0.23609392722914815</v>
      </c>
      <c r="D514" s="227">
        <v>147.65</v>
      </c>
      <c r="E514" s="282"/>
    </row>
    <row r="515" spans="2:5">
      <c r="B515" s="1079">
        <v>40232</v>
      </c>
      <c r="C515" s="884">
        <v>-0.52573811263183068</v>
      </c>
      <c r="D515" s="227">
        <v>147.47</v>
      </c>
      <c r="E515" s="282"/>
    </row>
    <row r="516" spans="2:5">
      <c r="B516" s="1079">
        <v>40233</v>
      </c>
      <c r="C516" s="884">
        <v>-0.7618630028910981</v>
      </c>
      <c r="D516" s="227">
        <v>147.32</v>
      </c>
      <c r="E516" s="282"/>
    </row>
    <row r="517" spans="2:5">
      <c r="B517" s="1079">
        <v>40234</v>
      </c>
      <c r="C517" s="884">
        <v>-4.6320611487346827E-2</v>
      </c>
      <c r="D517" s="227">
        <v>147.34</v>
      </c>
      <c r="E517" s="282"/>
    </row>
    <row r="518" spans="2:5">
      <c r="B518" s="1079">
        <v>40235</v>
      </c>
      <c r="C518" s="884">
        <v>2.7162367261012593E-3</v>
      </c>
      <c r="D518" s="227">
        <v>147.32</v>
      </c>
      <c r="E518" s="282"/>
    </row>
    <row r="519" spans="2:5">
      <c r="B519" s="1079">
        <v>40238</v>
      </c>
      <c r="C519" s="884">
        <v>-8.1079999909408659E-2</v>
      </c>
      <c r="D519" s="227">
        <v>147.22</v>
      </c>
      <c r="E519" s="282"/>
    </row>
    <row r="520" spans="2:5">
      <c r="B520" s="1079">
        <v>40239</v>
      </c>
      <c r="C520" s="884">
        <v>0.19560278288140207</v>
      </c>
      <c r="D520" s="227">
        <v>147.36500000000001</v>
      </c>
      <c r="E520" s="282"/>
    </row>
    <row r="521" spans="2:5">
      <c r="B521" s="1079">
        <v>40240</v>
      </c>
      <c r="C521" s="884">
        <v>-1.6492541494308038E-2</v>
      </c>
      <c r="D521" s="227">
        <v>147.41499999999999</v>
      </c>
      <c r="E521" s="282"/>
    </row>
    <row r="522" spans="2:5">
      <c r="B522" s="1079">
        <v>40241</v>
      </c>
      <c r="C522" s="884">
        <v>0.15019696659093812</v>
      </c>
      <c r="D522" s="227">
        <v>147.28</v>
      </c>
      <c r="E522" s="282"/>
    </row>
    <row r="523" spans="2:5">
      <c r="B523" s="1079">
        <v>40242</v>
      </c>
      <c r="C523" s="884">
        <v>3.8117353777287082E-2</v>
      </c>
      <c r="D523" s="227">
        <v>147.22499999999999</v>
      </c>
      <c r="E523" s="282"/>
    </row>
    <row r="524" spans="2:5">
      <c r="B524" s="1079">
        <v>40246</v>
      </c>
      <c r="C524" s="884">
        <v>-3.1080041569482214E-2</v>
      </c>
      <c r="D524" s="227">
        <v>147.23500000000001</v>
      </c>
      <c r="E524" s="282"/>
    </row>
    <row r="525" spans="2:5">
      <c r="B525" s="1079">
        <v>40247</v>
      </c>
      <c r="C525" s="884">
        <v>7.4376407060999003E-2</v>
      </c>
      <c r="D525" s="227">
        <v>147.285</v>
      </c>
      <c r="E525" s="282"/>
    </row>
    <row r="526" spans="2:5">
      <c r="B526" s="1079">
        <v>40248</v>
      </c>
      <c r="C526" s="884">
        <v>0.12427636641464297</v>
      </c>
      <c r="D526" s="227">
        <v>147.14500000000001</v>
      </c>
      <c r="E526" s="282"/>
    </row>
    <row r="527" spans="2:5">
      <c r="B527" s="1079">
        <v>40249</v>
      </c>
      <c r="C527" s="884">
        <v>0.10699320982017853</v>
      </c>
      <c r="D527" s="227">
        <v>147.11000000000001</v>
      </c>
      <c r="E527" s="282"/>
    </row>
    <row r="528" spans="2:5">
      <c r="B528" s="1079">
        <v>40252</v>
      </c>
      <c r="C528" s="884">
        <v>0.13576688324817515</v>
      </c>
      <c r="D528" s="227">
        <v>147.1</v>
      </c>
      <c r="E528" s="282"/>
    </row>
    <row r="529" spans="2:5">
      <c r="B529" s="1079">
        <v>40253</v>
      </c>
      <c r="C529" s="884">
        <v>0.3028690103701302</v>
      </c>
      <c r="D529" s="227">
        <v>147.05000000000001</v>
      </c>
      <c r="E529" s="282"/>
    </row>
    <row r="530" spans="2:5">
      <c r="B530" s="1079">
        <v>40254</v>
      </c>
      <c r="C530" s="884">
        <v>8.2907003239525365E-2</v>
      </c>
      <c r="D530" s="227">
        <v>147.01</v>
      </c>
      <c r="E530" s="282"/>
    </row>
    <row r="531" spans="2:5">
      <c r="B531" s="1079">
        <v>40255</v>
      </c>
      <c r="C531" s="884">
        <v>0.20669348602770915</v>
      </c>
      <c r="D531" s="227">
        <v>147.04499999999999</v>
      </c>
      <c r="E531" s="282"/>
    </row>
    <row r="532" spans="2:5">
      <c r="B532" s="1079">
        <v>40256</v>
      </c>
      <c r="C532" s="884">
        <v>0.10462669597272974</v>
      </c>
      <c r="D532" s="227">
        <v>146.94999999999999</v>
      </c>
      <c r="E532" s="282"/>
    </row>
    <row r="533" spans="2:5">
      <c r="B533" s="1079">
        <v>40262</v>
      </c>
      <c r="C533" s="884">
        <v>-0.24467804273780946</v>
      </c>
      <c r="D533" s="227">
        <v>146.89500000000001</v>
      </c>
      <c r="E533" s="282"/>
    </row>
    <row r="534" spans="2:5">
      <c r="B534" s="1079">
        <v>40263</v>
      </c>
      <c r="C534" s="884">
        <v>-7.3781355629884984E-2</v>
      </c>
      <c r="D534" s="227">
        <v>146.89500000000001</v>
      </c>
      <c r="E534" s="282"/>
    </row>
    <row r="535" spans="2:5">
      <c r="B535" s="1079">
        <v>40266</v>
      </c>
      <c r="C535" s="884">
        <v>0.14310870251698452</v>
      </c>
      <c r="D535" s="227">
        <v>146.97999999999999</v>
      </c>
      <c r="E535" s="282"/>
    </row>
    <row r="536" spans="2:5">
      <c r="B536" s="1079">
        <v>40267</v>
      </c>
      <c r="C536" s="884">
        <v>-0.10554281623990397</v>
      </c>
      <c r="D536" s="227">
        <v>147.08500000000001</v>
      </c>
      <c r="E536" s="282"/>
    </row>
    <row r="537" spans="2:5">
      <c r="B537" s="1079">
        <v>40268</v>
      </c>
      <c r="C537" s="884">
        <v>0.16494473946521432</v>
      </c>
      <c r="D537" s="227">
        <v>146.97</v>
      </c>
      <c r="E537" s="282"/>
    </row>
    <row r="538" spans="2:5">
      <c r="B538" s="1079">
        <v>40269</v>
      </c>
      <c r="C538" s="884">
        <v>-0.14585708810839199</v>
      </c>
      <c r="D538" s="227">
        <v>147.065</v>
      </c>
      <c r="E538" s="282"/>
    </row>
    <row r="539" spans="2:5">
      <c r="B539" s="1079">
        <v>40270</v>
      </c>
      <c r="C539" s="884">
        <v>-2.7560377006463938E-2</v>
      </c>
      <c r="D539" s="227">
        <v>146.97999999999999</v>
      </c>
      <c r="E539" s="282"/>
    </row>
    <row r="540" spans="2:5">
      <c r="B540" s="1079">
        <v>40273</v>
      </c>
      <c r="C540" s="884">
        <v>5.8696876212798496E-2</v>
      </c>
      <c r="D540" s="227">
        <v>146.88</v>
      </c>
      <c r="E540" s="282"/>
    </row>
    <row r="541" spans="2:5">
      <c r="B541" s="1079">
        <v>40274</v>
      </c>
      <c r="C541" s="884">
        <v>1.9757175045097469E-2</v>
      </c>
      <c r="D541" s="227">
        <v>146.905</v>
      </c>
      <c r="E541" s="282"/>
    </row>
    <row r="542" spans="2:5">
      <c r="B542" s="1079">
        <v>40275</v>
      </c>
      <c r="C542" s="884">
        <v>3.598508104820114E-2</v>
      </c>
      <c r="D542" s="227">
        <v>146.9</v>
      </c>
      <c r="E542" s="282"/>
    </row>
    <row r="543" spans="2:5">
      <c r="B543" s="1079">
        <v>40276</v>
      </c>
      <c r="C543" s="884">
        <v>0.20400675395023635</v>
      </c>
      <c r="D543" s="227">
        <v>146.84</v>
      </c>
      <c r="E543" s="282"/>
    </row>
    <row r="544" spans="2:5">
      <c r="B544" s="1079">
        <v>40277</v>
      </c>
      <c r="C544" s="884">
        <v>0.36802076020219499</v>
      </c>
      <c r="D544" s="227">
        <v>146.785</v>
      </c>
      <c r="E544" s="282"/>
    </row>
    <row r="545" spans="2:5">
      <c r="B545" s="1079">
        <v>40280</v>
      </c>
      <c r="C545" s="884">
        <v>5.3967533523281472E-2</v>
      </c>
      <c r="D545" s="227">
        <v>146.755</v>
      </c>
      <c r="E545" s="282"/>
    </row>
    <row r="546" spans="2:5">
      <c r="B546" s="1079">
        <v>40281</v>
      </c>
      <c r="C546" s="884">
        <v>0.50207319698758368</v>
      </c>
      <c r="D546" s="227">
        <v>146.68</v>
      </c>
      <c r="E546" s="282"/>
    </row>
    <row r="547" spans="2:5">
      <c r="B547" s="1079">
        <v>40282</v>
      </c>
      <c r="C547" s="884">
        <v>0.87079080293812583</v>
      </c>
      <c r="D547" s="227">
        <v>146.63499999999999</v>
      </c>
      <c r="E547" s="282"/>
    </row>
    <row r="548" spans="2:5">
      <c r="B548" s="1079">
        <v>40283</v>
      </c>
      <c r="C548" s="884">
        <v>0.46885096424712913</v>
      </c>
      <c r="D548" s="227">
        <v>146.57499999999999</v>
      </c>
      <c r="E548" s="282"/>
    </row>
    <row r="549" spans="2:5">
      <c r="B549" s="1079">
        <v>40284</v>
      </c>
      <c r="C549" s="884">
        <v>-0.21440867561786497</v>
      </c>
      <c r="D549" s="227">
        <v>146.49</v>
      </c>
      <c r="E549" s="282"/>
    </row>
    <row r="550" spans="2:5">
      <c r="B550" s="1079">
        <v>40287</v>
      </c>
      <c r="C550" s="884">
        <v>0.74410477817462062</v>
      </c>
      <c r="D550" s="227">
        <v>146.625</v>
      </c>
      <c r="E550" s="282"/>
    </row>
    <row r="551" spans="2:5">
      <c r="B551" s="1079">
        <v>40288</v>
      </c>
      <c r="C551" s="884">
        <v>-0.23384387253247746</v>
      </c>
      <c r="D551" s="227">
        <v>146.63499999999999</v>
      </c>
      <c r="E551" s="282"/>
    </row>
    <row r="552" spans="2:5">
      <c r="B552" s="1079">
        <v>40289</v>
      </c>
      <c r="C552" s="884">
        <v>-0.20547661097655162</v>
      </c>
      <c r="D552" s="227">
        <v>146.46</v>
      </c>
      <c r="E552" s="282"/>
    </row>
    <row r="553" spans="2:5">
      <c r="B553" s="1079">
        <v>40290</v>
      </c>
      <c r="C553" s="884">
        <v>9.6129520955697739E-2</v>
      </c>
      <c r="D553" s="227">
        <v>146.61000000000001</v>
      </c>
      <c r="E553" s="282"/>
    </row>
    <row r="554" spans="2:5">
      <c r="B554" s="1079">
        <v>40291</v>
      </c>
      <c r="C554" s="884">
        <v>-7.2291497436143007E-2</v>
      </c>
      <c r="D554" s="227">
        <v>146.495</v>
      </c>
      <c r="E554" s="282"/>
    </row>
    <row r="555" spans="2:5">
      <c r="B555" s="1079">
        <v>40294</v>
      </c>
      <c r="C555" s="884">
        <v>6.4254466087618811E-2</v>
      </c>
      <c r="D555" s="227">
        <v>146.52000000000001</v>
      </c>
      <c r="E555" s="282"/>
    </row>
    <row r="556" spans="2:5">
      <c r="B556" s="1079">
        <v>40295</v>
      </c>
      <c r="C556" s="884">
        <v>-4.3785195403038504E-2</v>
      </c>
      <c r="D556" s="227">
        <v>146.405</v>
      </c>
      <c r="E556" s="282"/>
    </row>
    <row r="557" spans="2:5">
      <c r="B557" s="1079">
        <v>40296</v>
      </c>
      <c r="C557" s="884">
        <v>0.22067021891483446</v>
      </c>
      <c r="D557" s="227">
        <v>146.62</v>
      </c>
      <c r="E557" s="282"/>
    </row>
    <row r="558" spans="2:5">
      <c r="B558" s="1079">
        <v>40297</v>
      </c>
      <c r="C558" s="884">
        <v>4.4807086413756213E-2</v>
      </c>
      <c r="D558" s="227">
        <v>146.73500000000001</v>
      </c>
      <c r="E558" s="282"/>
    </row>
    <row r="559" spans="2:5">
      <c r="B559" s="1079">
        <v>40298</v>
      </c>
      <c r="C559" s="884">
        <v>-0.15268257032439742</v>
      </c>
      <c r="D559" s="227">
        <v>146.435</v>
      </c>
      <c r="E559" s="282"/>
    </row>
    <row r="560" spans="2:5">
      <c r="B560" s="1079">
        <v>40302</v>
      </c>
      <c r="C560" s="884">
        <v>0.29234521965521126</v>
      </c>
      <c r="D560" s="227">
        <v>146.52500000000001</v>
      </c>
      <c r="E560" s="282"/>
    </row>
    <row r="561" spans="2:5">
      <c r="B561" s="1079">
        <v>40303</v>
      </c>
      <c r="C561" s="884">
        <v>-3.7519572074653576E-2</v>
      </c>
      <c r="D561" s="227">
        <v>146.73500000000001</v>
      </c>
      <c r="E561" s="282"/>
    </row>
    <row r="562" spans="2:5">
      <c r="B562" s="1079">
        <v>40304</v>
      </c>
      <c r="C562" s="884">
        <v>-0.37027127485178551</v>
      </c>
      <c r="D562" s="227">
        <v>146.9</v>
      </c>
      <c r="E562" s="282"/>
    </row>
    <row r="563" spans="2:5">
      <c r="B563" s="1079">
        <v>40305</v>
      </c>
      <c r="C563" s="884">
        <v>-0.51633419618983922</v>
      </c>
      <c r="D563" s="227">
        <v>147.065</v>
      </c>
      <c r="E563" s="282"/>
    </row>
    <row r="564" spans="2:5">
      <c r="B564" s="1079">
        <v>40309</v>
      </c>
      <c r="C564" s="884">
        <v>-0.1203078204599449</v>
      </c>
      <c r="D564" s="227">
        <v>147.16999999999999</v>
      </c>
      <c r="E564" s="282"/>
    </row>
    <row r="565" spans="2:5">
      <c r="B565" s="1079">
        <v>40310</v>
      </c>
      <c r="C565" s="884">
        <v>-0.52895457058994377</v>
      </c>
      <c r="D565" s="227">
        <v>147.17500000000001</v>
      </c>
      <c r="E565" s="282"/>
    </row>
    <row r="566" spans="2:5">
      <c r="B566" s="1079">
        <v>40311</v>
      </c>
      <c r="C566" s="884">
        <v>-0.14833003160835873</v>
      </c>
      <c r="D566" s="227">
        <v>146.54</v>
      </c>
      <c r="E566" s="282"/>
    </row>
    <row r="567" spans="2:5">
      <c r="B567" s="1079">
        <v>40312</v>
      </c>
      <c r="C567" s="884">
        <v>-0.16077776603560429</v>
      </c>
      <c r="D567" s="227">
        <v>146.47499999999999</v>
      </c>
      <c r="E567" s="282"/>
    </row>
    <row r="568" spans="2:5">
      <c r="B568" s="1079">
        <v>40315</v>
      </c>
      <c r="C568" s="884">
        <v>-1.3698438720527305E-2</v>
      </c>
      <c r="D568" s="227">
        <v>146.72999999999999</v>
      </c>
      <c r="E568" s="282"/>
    </row>
    <row r="569" spans="2:5">
      <c r="B569" s="1079">
        <v>40316</v>
      </c>
      <c r="C569" s="884">
        <v>-0.22767675557491368</v>
      </c>
      <c r="D569" s="227">
        <v>146.69499999999999</v>
      </c>
      <c r="E569" s="282"/>
    </row>
    <row r="570" spans="2:5">
      <c r="B570" s="1079">
        <v>40317</v>
      </c>
      <c r="C570" s="884">
        <v>-3.1210636663542388E-2</v>
      </c>
      <c r="D570" s="227">
        <v>146.56</v>
      </c>
      <c r="E570" s="282"/>
    </row>
    <row r="571" spans="2:5">
      <c r="B571" s="1079">
        <v>40318</v>
      </c>
      <c r="C571" s="884">
        <v>-0.14412772366400761</v>
      </c>
      <c r="D571" s="227">
        <v>146.54</v>
      </c>
      <c r="E571" s="282"/>
    </row>
    <row r="572" spans="2:5">
      <c r="B572" s="1079">
        <v>40319</v>
      </c>
      <c r="C572" s="884">
        <v>-0.40049179013195918</v>
      </c>
      <c r="D572" s="227">
        <v>146.935</v>
      </c>
      <c r="E572" s="282"/>
    </row>
    <row r="573" spans="2:5">
      <c r="B573" s="1079">
        <v>40322</v>
      </c>
      <c r="C573" s="884">
        <v>-0.68164429182586495</v>
      </c>
      <c r="D573" s="227">
        <v>146.45500000000001</v>
      </c>
      <c r="E573" s="282"/>
    </row>
    <row r="574" spans="2:5">
      <c r="B574" s="1079">
        <v>40323</v>
      </c>
      <c r="C574" s="884">
        <v>-8.1504321339205821E-3</v>
      </c>
      <c r="D574" s="227">
        <v>146.655</v>
      </c>
      <c r="E574" s="282"/>
    </row>
    <row r="575" spans="2:5">
      <c r="B575" s="1079">
        <v>40324</v>
      </c>
      <c r="C575" s="884">
        <v>-7.1650665796402252E-2</v>
      </c>
      <c r="D575" s="227">
        <v>146.83500000000001</v>
      </c>
      <c r="E575" s="282"/>
    </row>
    <row r="576" spans="2:5">
      <c r="B576" s="1079">
        <v>40325</v>
      </c>
      <c r="C576" s="884">
        <v>0.25629820790080932</v>
      </c>
      <c r="D576" s="227">
        <v>146.625</v>
      </c>
      <c r="E576" s="282"/>
    </row>
    <row r="577" spans="2:5">
      <c r="B577" s="1079">
        <v>40326</v>
      </c>
      <c r="C577" s="884">
        <v>1.3567021510989458E-2</v>
      </c>
      <c r="D577" s="227">
        <v>146.505</v>
      </c>
      <c r="E577" s="282"/>
    </row>
    <row r="578" spans="2:5">
      <c r="B578" s="1079">
        <v>40330</v>
      </c>
      <c r="C578" s="884">
        <v>3.4785769754403173E-2</v>
      </c>
      <c r="D578" s="227">
        <v>146.88999999999999</v>
      </c>
      <c r="E578" s="282"/>
    </row>
    <row r="579" spans="2:5">
      <c r="B579" s="1079">
        <v>40331</v>
      </c>
      <c r="C579" s="884">
        <v>0.39318072206459775</v>
      </c>
      <c r="D579" s="227">
        <v>146.83500000000001</v>
      </c>
      <c r="E579" s="282"/>
    </row>
    <row r="580" spans="2:5">
      <c r="B580" s="1079">
        <v>40332</v>
      </c>
      <c r="C580" s="884">
        <v>4.6556073738025616E-2</v>
      </c>
      <c r="D580" s="227">
        <v>146.64500000000001</v>
      </c>
      <c r="E580" s="282"/>
    </row>
    <row r="581" spans="2:5">
      <c r="B581" s="1079">
        <v>40333</v>
      </c>
      <c r="C581" s="884">
        <v>0.2312064089542584</v>
      </c>
      <c r="D581" s="227">
        <v>146.77000000000001</v>
      </c>
      <c r="E581" s="282"/>
    </row>
    <row r="582" spans="2:5">
      <c r="B582" s="1079">
        <v>40336</v>
      </c>
      <c r="C582" s="884">
        <v>-0.20773712906885375</v>
      </c>
      <c r="D582" s="227">
        <v>147.08000000000001</v>
      </c>
      <c r="E582" s="282"/>
    </row>
    <row r="583" spans="2:5">
      <c r="B583" s="1079">
        <v>40337</v>
      </c>
      <c r="C583" s="884">
        <v>4.201213353346863E-2</v>
      </c>
      <c r="D583" s="227">
        <v>147.19</v>
      </c>
      <c r="E583" s="282"/>
    </row>
    <row r="584" spans="2:5">
      <c r="B584" s="1079">
        <v>40338</v>
      </c>
      <c r="C584" s="884">
        <v>-0.39447079043676636</v>
      </c>
      <c r="D584" s="227">
        <v>147.23500000000001</v>
      </c>
      <c r="E584" s="282"/>
    </row>
    <row r="585" spans="2:5">
      <c r="B585" s="1079">
        <v>40339</v>
      </c>
      <c r="C585" s="884">
        <v>0.12987070818515994</v>
      </c>
      <c r="D585" s="227">
        <v>146.95500000000001</v>
      </c>
      <c r="E585" s="282"/>
    </row>
    <row r="586" spans="2:5">
      <c r="B586" s="1079">
        <v>40340</v>
      </c>
      <c r="C586" s="884">
        <v>-0.27323071352770129</v>
      </c>
      <c r="D586" s="227">
        <v>147.04</v>
      </c>
      <c r="E586" s="282"/>
    </row>
    <row r="587" spans="2:5">
      <c r="B587" s="1079">
        <v>40343</v>
      </c>
      <c r="C587" s="884">
        <v>-0.2236609976355593</v>
      </c>
      <c r="D587" s="227">
        <v>147.08500000000001</v>
      </c>
      <c r="E587" s="282"/>
    </row>
    <row r="588" spans="2:5">
      <c r="B588" s="1079">
        <v>40344</v>
      </c>
      <c r="C588" s="884">
        <v>1.5871779824536719E-2</v>
      </c>
      <c r="D588" s="227">
        <v>147.26</v>
      </c>
      <c r="E588" s="282"/>
    </row>
    <row r="589" spans="2:5">
      <c r="B589" s="1079">
        <v>40345</v>
      </c>
      <c r="C589" s="884">
        <v>-0.12189367953004325</v>
      </c>
      <c r="D589" s="227">
        <v>147.08500000000001</v>
      </c>
      <c r="E589" s="282"/>
    </row>
    <row r="590" spans="2:5">
      <c r="B590" s="1079">
        <v>40346</v>
      </c>
      <c r="C590" s="884">
        <v>-0.48020796131092625</v>
      </c>
      <c r="D590" s="227">
        <v>147.06</v>
      </c>
      <c r="E590" s="282"/>
    </row>
    <row r="591" spans="2:5">
      <c r="B591" s="1079">
        <v>40347</v>
      </c>
      <c r="C591" s="884">
        <v>4.6508940876577268E-2</v>
      </c>
      <c r="D591" s="227">
        <v>147</v>
      </c>
      <c r="E591" s="282"/>
    </row>
    <row r="592" spans="2:5">
      <c r="B592" s="1079">
        <v>40350</v>
      </c>
      <c r="C592" s="884">
        <v>5.6199814904528633E-2</v>
      </c>
      <c r="D592" s="227">
        <v>146.94499999999999</v>
      </c>
      <c r="E592" s="282"/>
    </row>
    <row r="593" spans="2:5">
      <c r="B593" s="1079">
        <v>40351</v>
      </c>
      <c r="C593" s="884">
        <v>-0.10288847065708807</v>
      </c>
      <c r="D593" s="227">
        <v>146.99</v>
      </c>
      <c r="E593" s="282"/>
    </row>
    <row r="594" spans="2:5">
      <c r="B594" s="1079">
        <v>40352</v>
      </c>
      <c r="C594" s="884">
        <v>1.1463901441992324</v>
      </c>
      <c r="D594" s="227">
        <v>147.13499999999999</v>
      </c>
      <c r="E594" s="282"/>
    </row>
    <row r="595" spans="2:5">
      <c r="B595" s="1079">
        <v>40353</v>
      </c>
      <c r="C595" s="884">
        <v>0.3137938109515902</v>
      </c>
      <c r="D595" s="227">
        <v>147.19999999999999</v>
      </c>
      <c r="E595" s="282"/>
    </row>
    <row r="596" spans="2:5">
      <c r="B596" s="1079">
        <v>40354</v>
      </c>
      <c r="C596" s="884">
        <v>-0.13439420643967945</v>
      </c>
      <c r="D596" s="227">
        <v>147.32499999999999</v>
      </c>
      <c r="E596" s="282"/>
    </row>
    <row r="597" spans="2:5">
      <c r="B597" s="1079">
        <v>40357</v>
      </c>
      <c r="C597" s="884">
        <v>-0.21853810917718314</v>
      </c>
      <c r="D597" s="227">
        <v>147.41999999999999</v>
      </c>
      <c r="E597" s="282"/>
    </row>
    <row r="598" spans="2:5">
      <c r="B598" s="1079">
        <v>40358</v>
      </c>
      <c r="C598" s="884">
        <v>0.35528572526229707</v>
      </c>
      <c r="D598" s="227">
        <v>147.47499999999999</v>
      </c>
      <c r="E598" s="282"/>
    </row>
    <row r="599" spans="2:5">
      <c r="B599" s="1079">
        <v>40359</v>
      </c>
      <c r="C599" s="884">
        <v>-0.10367255795659189</v>
      </c>
      <c r="D599" s="227">
        <v>147.535</v>
      </c>
      <c r="E599" s="282"/>
    </row>
    <row r="600" spans="2:5">
      <c r="B600" s="1079">
        <v>40360</v>
      </c>
      <c r="C600" s="884">
        <v>1.3808494920637834E-2</v>
      </c>
      <c r="D600" s="227">
        <v>147.47499999999999</v>
      </c>
      <c r="E600" s="282"/>
    </row>
    <row r="601" spans="2:5">
      <c r="B601" s="1079">
        <v>40361</v>
      </c>
      <c r="C601" s="884">
        <v>-0.2892572173603693</v>
      </c>
      <c r="D601" s="227">
        <v>147.46</v>
      </c>
      <c r="E601" s="282"/>
    </row>
    <row r="602" spans="2:5">
      <c r="B602" s="1079">
        <v>40366</v>
      </c>
      <c r="C602" s="884">
        <v>-0.40126978138023323</v>
      </c>
      <c r="D602" s="227">
        <v>147.35499999999999</v>
      </c>
      <c r="E602" s="282"/>
    </row>
    <row r="603" spans="2:5">
      <c r="B603" s="1079">
        <v>40367</v>
      </c>
      <c r="C603" s="884">
        <v>-8.2110567760537975E-2</v>
      </c>
      <c r="D603" s="227">
        <v>147.505</v>
      </c>
      <c r="E603" s="282"/>
    </row>
    <row r="604" spans="2:5">
      <c r="B604" s="1079">
        <v>40368</v>
      </c>
      <c r="C604" s="884">
        <v>-0.35688771801972169</v>
      </c>
      <c r="D604" s="227">
        <v>147.535</v>
      </c>
      <c r="E604" s="282"/>
    </row>
    <row r="605" spans="2:5">
      <c r="B605" s="1079">
        <v>40371</v>
      </c>
      <c r="C605" s="884">
        <v>0.53104423099865417</v>
      </c>
      <c r="D605" s="227">
        <v>147.61500000000001</v>
      </c>
      <c r="E605" s="282"/>
    </row>
    <row r="606" spans="2:5">
      <c r="B606" s="1079">
        <v>40372</v>
      </c>
      <c r="C606" s="884">
        <v>-0.35694189058311138</v>
      </c>
      <c r="D606" s="227">
        <v>147.715</v>
      </c>
      <c r="E606" s="282"/>
    </row>
    <row r="607" spans="2:5">
      <c r="B607" s="1079">
        <v>40373</v>
      </c>
      <c r="C607" s="884">
        <v>-0.35814584474959565</v>
      </c>
      <c r="D607" s="227">
        <v>147.72499999999999</v>
      </c>
      <c r="E607" s="282"/>
    </row>
    <row r="608" spans="2:5">
      <c r="B608" s="1079">
        <v>40374</v>
      </c>
      <c r="C608" s="884">
        <v>-0.56091060032450435</v>
      </c>
      <c r="D608" s="227">
        <v>147.565</v>
      </c>
      <c r="E608" s="282"/>
    </row>
    <row r="609" spans="2:5">
      <c r="B609" s="1079">
        <v>40375</v>
      </c>
      <c r="C609" s="884">
        <v>-0.11792264967425972</v>
      </c>
      <c r="D609" s="227">
        <v>147.54</v>
      </c>
      <c r="E609" s="282"/>
    </row>
    <row r="610" spans="2:5">
      <c r="B610" s="1079">
        <v>40378</v>
      </c>
      <c r="C610" s="884">
        <v>-0.30089555675808505</v>
      </c>
      <c r="D610" s="227">
        <v>147.47</v>
      </c>
      <c r="E610" s="282"/>
    </row>
    <row r="611" spans="2:5">
      <c r="B611" s="1079">
        <v>40379</v>
      </c>
      <c r="C611" s="884">
        <v>-0.13138962364681775</v>
      </c>
      <c r="D611" s="227">
        <v>147.54</v>
      </c>
      <c r="E611" s="282"/>
    </row>
    <row r="612" spans="2:5">
      <c r="B612" s="1079">
        <v>40380</v>
      </c>
      <c r="C612" s="884">
        <v>0.18858175443987241</v>
      </c>
      <c r="D612" s="227">
        <v>147.56</v>
      </c>
      <c r="E612" s="282"/>
    </row>
    <row r="613" spans="2:5">
      <c r="B613" s="1079">
        <v>40381</v>
      </c>
      <c r="C613" s="884">
        <v>0.17377983985656448</v>
      </c>
      <c r="D613" s="227">
        <v>147.63499999999999</v>
      </c>
      <c r="E613" s="282"/>
    </row>
    <row r="614" spans="2:5">
      <c r="B614" s="1079">
        <v>40382</v>
      </c>
      <c r="C614" s="884">
        <v>-0.1764756453404277</v>
      </c>
      <c r="D614" s="227">
        <v>147.435</v>
      </c>
      <c r="E614" s="282"/>
    </row>
    <row r="615" spans="2:5">
      <c r="B615" s="1079">
        <v>40385</v>
      </c>
      <c r="C615" s="884">
        <v>0.28640638799023016</v>
      </c>
      <c r="D615" s="227">
        <v>147.315</v>
      </c>
      <c r="E615" s="282"/>
    </row>
    <row r="616" spans="2:5">
      <c r="B616" s="1079">
        <v>40386</v>
      </c>
      <c r="C616" s="884">
        <v>0.27009251927561118</v>
      </c>
      <c r="D616" s="227">
        <v>147.43</v>
      </c>
      <c r="E616" s="282"/>
    </row>
    <row r="617" spans="2:5">
      <c r="B617" s="1079">
        <v>40387</v>
      </c>
      <c r="C617" s="884">
        <v>0.26359641696723746</v>
      </c>
      <c r="D617" s="227">
        <v>147.56</v>
      </c>
      <c r="E617" s="282"/>
    </row>
    <row r="618" spans="2:5">
      <c r="B618" s="1079">
        <v>40388</v>
      </c>
      <c r="C618" s="884">
        <v>-0.1860117558137013</v>
      </c>
      <c r="D618" s="227">
        <v>147.6</v>
      </c>
      <c r="E618" s="282"/>
    </row>
    <row r="619" spans="2:5">
      <c r="B619" s="1079">
        <v>40389</v>
      </c>
      <c r="C619" s="884">
        <v>-0.24193599770657137</v>
      </c>
      <c r="D619" s="227">
        <v>147.72</v>
      </c>
      <c r="E619" s="282"/>
    </row>
    <row r="620" spans="2:5">
      <c r="B620" s="1079">
        <v>40392</v>
      </c>
      <c r="C620" s="884">
        <v>-0.31810253787587173</v>
      </c>
      <c r="D620" s="227">
        <v>147.78</v>
      </c>
      <c r="E620" s="282"/>
    </row>
    <row r="621" spans="2:5">
      <c r="B621" s="1079">
        <v>40393</v>
      </c>
      <c r="C621" s="884">
        <v>-0.26482929963351265</v>
      </c>
      <c r="D621" s="227">
        <v>147.655</v>
      </c>
      <c r="E621" s="282"/>
    </row>
    <row r="622" spans="2:5">
      <c r="B622" s="1079">
        <v>40394</v>
      </c>
      <c r="C622" s="884">
        <v>-0.32778364539000443</v>
      </c>
      <c r="D622" s="227">
        <v>147.465</v>
      </c>
      <c r="E622" s="282"/>
    </row>
    <row r="623" spans="2:5">
      <c r="B623" s="1079">
        <v>40395</v>
      </c>
      <c r="C623" s="884">
        <v>-0.40250283267731835</v>
      </c>
      <c r="D623" s="227">
        <v>147.375</v>
      </c>
      <c r="E623" s="282"/>
    </row>
    <row r="624" spans="2:5">
      <c r="B624" s="1079">
        <v>40396</v>
      </c>
      <c r="C624" s="884">
        <v>-0.11174741636557425</v>
      </c>
      <c r="D624" s="227">
        <v>147.27500000000001</v>
      </c>
      <c r="E624" s="282"/>
    </row>
    <row r="625" spans="2:5">
      <c r="B625" s="1079">
        <v>40399</v>
      </c>
      <c r="C625" s="884">
        <v>-9.0335652376468664E-2</v>
      </c>
      <c r="D625" s="227">
        <v>147.25</v>
      </c>
      <c r="E625" s="282"/>
    </row>
    <row r="626" spans="2:5">
      <c r="B626" s="1079">
        <v>40400</v>
      </c>
      <c r="C626" s="884">
        <v>-0.1937317916872236</v>
      </c>
      <c r="D626" s="227">
        <v>147.36500000000001</v>
      </c>
      <c r="E626" s="282"/>
    </row>
    <row r="627" spans="2:5">
      <c r="B627" s="1079">
        <v>40401</v>
      </c>
      <c r="C627" s="884">
        <v>-0.55516827732160889</v>
      </c>
      <c r="D627" s="227">
        <v>147.33500000000001</v>
      </c>
      <c r="E627" s="282"/>
    </row>
    <row r="628" spans="2:5">
      <c r="B628" s="1079">
        <v>40402</v>
      </c>
      <c r="C628" s="884">
        <v>-0.24515585297426823</v>
      </c>
      <c r="D628" s="227">
        <v>147.67500000000001</v>
      </c>
      <c r="E628" s="282"/>
    </row>
    <row r="629" spans="2:5">
      <c r="B629" s="1079">
        <v>40403</v>
      </c>
      <c r="C629" s="884">
        <v>-0.13449050555260356</v>
      </c>
      <c r="D629" s="227">
        <v>147.36500000000001</v>
      </c>
      <c r="E629" s="282"/>
    </row>
    <row r="630" spans="2:5">
      <c r="B630" s="1079">
        <v>40406</v>
      </c>
      <c r="C630" s="884">
        <v>8.4081600099968526E-2</v>
      </c>
      <c r="D630" s="227">
        <v>147.37</v>
      </c>
      <c r="E630" s="282"/>
    </row>
    <row r="631" spans="2:5">
      <c r="B631" s="1079">
        <v>40407</v>
      </c>
      <c r="C631" s="884">
        <v>-0.41072516482535915</v>
      </c>
      <c r="D631" s="227">
        <v>147.255</v>
      </c>
      <c r="E631" s="282"/>
    </row>
    <row r="632" spans="2:5">
      <c r="B632" s="1079">
        <v>40408</v>
      </c>
      <c r="C632" s="884">
        <v>-0.75866658375930429</v>
      </c>
      <c r="D632" s="227">
        <v>147.16999999999999</v>
      </c>
      <c r="E632" s="282"/>
    </row>
    <row r="633" spans="2:5">
      <c r="B633" s="1079">
        <v>40409</v>
      </c>
      <c r="C633" s="884">
        <v>-0.12480001500921187</v>
      </c>
      <c r="D633" s="227">
        <v>147.16499999999999</v>
      </c>
      <c r="E633" s="282"/>
    </row>
    <row r="634" spans="2:5">
      <c r="B634" s="1079">
        <v>40410</v>
      </c>
      <c r="C634" s="884">
        <v>-0.70094001401782591</v>
      </c>
      <c r="D634" s="227">
        <v>147.11500000000001</v>
      </c>
      <c r="E634" s="282"/>
    </row>
    <row r="635" spans="2:5">
      <c r="B635" s="1079">
        <v>40413</v>
      </c>
      <c r="C635" s="884">
        <v>4.3681503948731354E-3</v>
      </c>
      <c r="D635" s="227">
        <v>147.21</v>
      </c>
      <c r="E635" s="282"/>
    </row>
    <row r="636" spans="2:5">
      <c r="B636" s="1079">
        <v>40414</v>
      </c>
      <c r="C636" s="884">
        <v>-0.31825326651769364</v>
      </c>
      <c r="D636" s="227">
        <v>147.16499999999999</v>
      </c>
      <c r="E636" s="282"/>
    </row>
    <row r="637" spans="2:5">
      <c r="B637" s="1079">
        <v>40415</v>
      </c>
      <c r="C637" s="884">
        <v>-0.17069472394467075</v>
      </c>
      <c r="D637" s="227">
        <v>147.26</v>
      </c>
      <c r="E637" s="282"/>
    </row>
    <row r="638" spans="2:5">
      <c r="B638" s="1079">
        <v>40416</v>
      </c>
      <c r="C638" s="884">
        <v>-7.0490954464192054E-2</v>
      </c>
      <c r="D638" s="227">
        <v>147.16</v>
      </c>
      <c r="E638" s="282"/>
    </row>
    <row r="639" spans="2:5">
      <c r="B639" s="1079">
        <v>40417</v>
      </c>
      <c r="C639" s="884">
        <v>0.11577438330208183</v>
      </c>
      <c r="D639" s="227">
        <v>147.14500000000001</v>
      </c>
      <c r="E639" s="282"/>
    </row>
    <row r="640" spans="2:5">
      <c r="B640" s="1079">
        <v>40421</v>
      </c>
      <c r="C640" s="884">
        <v>0.26234220093548988</v>
      </c>
      <c r="D640" s="227">
        <v>147.34</v>
      </c>
      <c r="E640" s="282"/>
    </row>
    <row r="641" spans="2:5">
      <c r="B641" s="1079">
        <v>40422</v>
      </c>
      <c r="C641" s="884">
        <v>-0.39450806373273761</v>
      </c>
      <c r="D641" s="227">
        <v>147.23500000000001</v>
      </c>
      <c r="E641" s="282"/>
    </row>
    <row r="642" spans="2:5">
      <c r="B642" s="1079">
        <v>40423</v>
      </c>
      <c r="C642" s="884">
        <v>-2.3167521210365569E-2</v>
      </c>
      <c r="D642" s="227">
        <v>147.27000000000001</v>
      </c>
      <c r="E642" s="282"/>
    </row>
    <row r="643" spans="2:5">
      <c r="B643" s="1079">
        <v>40424</v>
      </c>
      <c r="C643" s="884">
        <v>3.1233965536599718E-2</v>
      </c>
      <c r="D643" s="227">
        <v>147.285</v>
      </c>
      <c r="E643" s="282"/>
    </row>
    <row r="644" spans="2:5">
      <c r="B644" s="1079">
        <v>40428</v>
      </c>
      <c r="C644" s="884">
        <v>-1.2491728336415018</v>
      </c>
      <c r="D644" s="227">
        <v>147.35499999999999</v>
      </c>
      <c r="E644" s="282"/>
    </row>
    <row r="645" spans="2:5">
      <c r="B645" s="1079">
        <v>40429</v>
      </c>
      <c r="C645" s="884">
        <v>-0.37023514822965486</v>
      </c>
      <c r="D645" s="227">
        <v>147.47999999999999</v>
      </c>
      <c r="E645" s="282"/>
    </row>
    <row r="646" spans="2:5">
      <c r="B646" s="1079">
        <v>40430</v>
      </c>
      <c r="C646" s="884">
        <v>-1.2569422589309995</v>
      </c>
      <c r="D646" s="227">
        <v>147.47</v>
      </c>
      <c r="E646" s="282"/>
    </row>
    <row r="647" spans="2:5">
      <c r="B647" s="1079">
        <v>40431</v>
      </c>
      <c r="C647" s="884">
        <v>-0.23268210561284663</v>
      </c>
      <c r="D647" s="227">
        <v>147.38</v>
      </c>
      <c r="E647" s="282"/>
    </row>
    <row r="648" spans="2:5">
      <c r="B648" s="1079">
        <v>40434</v>
      </c>
      <c r="C648" s="884">
        <v>-1.7927551174127949</v>
      </c>
      <c r="D648" s="227">
        <v>147.245</v>
      </c>
      <c r="E648" s="282"/>
    </row>
    <row r="649" spans="2:5">
      <c r="B649" s="1079">
        <v>40435</v>
      </c>
      <c r="C649" s="884">
        <v>-7.5020492386980275E-2</v>
      </c>
      <c r="D649" s="227">
        <v>147.19999999999999</v>
      </c>
      <c r="E649" s="282"/>
    </row>
    <row r="650" spans="2:5">
      <c r="B650" s="1079">
        <v>40436</v>
      </c>
      <c r="C650" s="884">
        <v>-0.63824446134050805</v>
      </c>
      <c r="D650" s="227">
        <v>147.16499999999999</v>
      </c>
      <c r="E650" s="282"/>
    </row>
    <row r="651" spans="2:5">
      <c r="B651" s="1079">
        <v>40437</v>
      </c>
      <c r="C651" s="884">
        <v>0.13617872268811643</v>
      </c>
      <c r="D651" s="227">
        <v>147.29499999999999</v>
      </c>
      <c r="E651" s="282"/>
    </row>
    <row r="652" spans="2:5">
      <c r="B652" s="1079">
        <v>40438</v>
      </c>
      <c r="C652" s="884">
        <v>0.15498406369063533</v>
      </c>
      <c r="D652" s="227">
        <v>147.39500000000001</v>
      </c>
      <c r="E652" s="282"/>
    </row>
    <row r="653" spans="2:5">
      <c r="B653" s="1079">
        <v>40441</v>
      </c>
      <c r="C653" s="884">
        <v>-0.38494703606932501</v>
      </c>
      <c r="D653" s="227">
        <v>147.44999999999999</v>
      </c>
      <c r="E653" s="282"/>
    </row>
    <row r="654" spans="2:5">
      <c r="B654" s="1079">
        <v>40442</v>
      </c>
      <c r="C654" s="884">
        <v>0.28651487687232419</v>
      </c>
      <c r="D654" s="227">
        <v>147.47999999999999</v>
      </c>
      <c r="E654" s="282"/>
    </row>
    <row r="655" spans="2:5">
      <c r="B655" s="1079">
        <v>40443</v>
      </c>
      <c r="C655" s="884">
        <v>-0.14529266921817496</v>
      </c>
      <c r="D655" s="227">
        <v>147.32</v>
      </c>
      <c r="E655" s="282"/>
    </row>
    <row r="656" spans="2:5">
      <c r="B656" s="1079">
        <v>40444</v>
      </c>
      <c r="C656" s="884">
        <v>0.20215536095373449</v>
      </c>
      <c r="D656" s="227">
        <v>147.48500000000001</v>
      </c>
      <c r="E656" s="282"/>
    </row>
    <row r="657" spans="2:5">
      <c r="B657" s="1079">
        <v>40445</v>
      </c>
      <c r="C657" s="884">
        <v>0.15486678715249286</v>
      </c>
      <c r="D657" s="227">
        <v>147.535</v>
      </c>
      <c r="E657" s="282"/>
    </row>
    <row r="658" spans="2:5">
      <c r="B658" s="1079">
        <v>40448</v>
      </c>
      <c r="C658" s="884">
        <v>0.20349650462322727</v>
      </c>
      <c r="D658" s="227">
        <v>147.54</v>
      </c>
      <c r="E658" s="282"/>
    </row>
    <row r="659" spans="2:5">
      <c r="B659" s="1079">
        <v>40449</v>
      </c>
      <c r="C659" s="884">
        <v>-3.4365786215749691E-2</v>
      </c>
      <c r="D659" s="227">
        <v>147.42500000000001</v>
      </c>
      <c r="E659" s="282"/>
    </row>
    <row r="660" spans="2:5">
      <c r="B660" s="1079">
        <v>40450</v>
      </c>
      <c r="C660" s="884">
        <v>0.12634396768038542</v>
      </c>
      <c r="D660" s="227">
        <v>147.49</v>
      </c>
      <c r="E660" s="282"/>
    </row>
    <row r="661" spans="2:5">
      <c r="B661" s="1079">
        <v>40451</v>
      </c>
      <c r="C661" s="884">
        <v>0.10259984651853886</v>
      </c>
      <c r="D661" s="227">
        <v>147.62</v>
      </c>
      <c r="E661" s="282"/>
    </row>
  </sheetData>
  <phoneticPr fontId="38" type="noConversion"/>
  <hyperlinks>
    <hyperlink ref="G19" location="Contents!B50" display="to contents"/>
  </hyperlinks>
  <pageMargins left="0.75" right="0.75" top="1" bottom="1" header="0.5" footer="0.5"/>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2:AM684"/>
  <sheetViews>
    <sheetView workbookViewId="0">
      <selection activeCell="B2" sqref="B2"/>
    </sheetView>
  </sheetViews>
  <sheetFormatPr defaultRowHeight="12.75"/>
  <cols>
    <col min="1" max="1" width="9.140625" style="887"/>
    <col min="2" max="2" width="10.140625" style="1082" bestFit="1" customWidth="1"/>
    <col min="3" max="3" width="10.140625" style="887" customWidth="1"/>
    <col min="4" max="4" width="16" style="887" customWidth="1"/>
    <col min="5" max="5" width="13.85546875" style="887" customWidth="1"/>
    <col min="6" max="16384" width="9.140625" style="887"/>
  </cols>
  <sheetData>
    <row r="2" spans="1:39">
      <c r="A2" s="887" t="s">
        <v>326</v>
      </c>
      <c r="B2" s="836" t="s">
        <v>371</v>
      </c>
      <c r="G2" s="836" t="s">
        <v>371</v>
      </c>
    </row>
    <row r="3" spans="1:39" ht="28.5" customHeight="1">
      <c r="B3" s="1005" t="s">
        <v>1215</v>
      </c>
      <c r="C3" s="1006" t="s">
        <v>1216</v>
      </c>
      <c r="D3" s="1005" t="s">
        <v>1392</v>
      </c>
      <c r="E3" s="1005" t="s">
        <v>1393</v>
      </c>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889"/>
      <c r="AJ3" s="889"/>
      <c r="AK3" s="889"/>
      <c r="AL3" s="889"/>
      <c r="AM3" s="889"/>
    </row>
    <row r="4" spans="1:39">
      <c r="A4" s="883"/>
      <c r="B4" s="228">
        <v>39450</v>
      </c>
      <c r="C4" s="1225">
        <v>120.44499999999999</v>
      </c>
      <c r="D4" s="1225">
        <v>9.8593913955928647E-2</v>
      </c>
      <c r="E4" s="1225">
        <v>-2.5645330535152153E-2</v>
      </c>
      <c r="F4" s="889"/>
      <c r="G4" s="889"/>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c r="AK4" s="889"/>
      <c r="AL4" s="889"/>
      <c r="AM4" s="889"/>
    </row>
    <row r="5" spans="1:39">
      <c r="A5" s="883"/>
      <c r="B5" s="228">
        <v>39451</v>
      </c>
      <c r="C5" s="1225">
        <v>120.55</v>
      </c>
      <c r="D5" s="1225">
        <v>4.8855758347481605E-2</v>
      </c>
      <c r="E5" s="1225">
        <v>-1.5448146576117714E-2</v>
      </c>
      <c r="F5" s="889"/>
      <c r="G5" s="889"/>
      <c r="H5" s="889"/>
      <c r="I5" s="889"/>
      <c r="J5" s="889"/>
      <c r="K5" s="889"/>
      <c r="L5" s="889"/>
      <c r="M5" s="889"/>
      <c r="N5" s="889"/>
      <c r="O5" s="889"/>
      <c r="P5" s="889"/>
      <c r="Q5" s="889"/>
      <c r="R5" s="889"/>
      <c r="S5" s="889"/>
      <c r="T5" s="889"/>
      <c r="U5" s="889"/>
      <c r="V5" s="889"/>
      <c r="W5" s="889"/>
      <c r="X5" s="889"/>
      <c r="Y5" s="889"/>
      <c r="Z5" s="889"/>
      <c r="AA5" s="889"/>
      <c r="AB5" s="889"/>
      <c r="AC5" s="889"/>
      <c r="AD5" s="889"/>
      <c r="AE5" s="889"/>
      <c r="AF5" s="889"/>
      <c r="AG5" s="889"/>
      <c r="AH5" s="889"/>
      <c r="AI5" s="889"/>
      <c r="AJ5" s="889"/>
      <c r="AK5" s="889"/>
      <c r="AL5" s="889"/>
      <c r="AM5" s="889"/>
    </row>
    <row r="6" spans="1:39">
      <c r="A6" s="883"/>
      <c r="B6" s="228">
        <v>39455</v>
      </c>
      <c r="C6" s="1225">
        <v>120.65</v>
      </c>
      <c r="D6" s="1225">
        <v>1.3184970657724259E-2</v>
      </c>
      <c r="E6" s="1225">
        <v>-1.4251962502858014E-2</v>
      </c>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9"/>
      <c r="AL6" s="889"/>
      <c r="AM6" s="889"/>
    </row>
    <row r="7" spans="1:39">
      <c r="A7" s="883"/>
      <c r="B7" s="228">
        <v>39456</v>
      </c>
      <c r="C7" s="1225">
        <v>120.65</v>
      </c>
      <c r="D7" s="1225">
        <v>-2.7183146449201497E-3</v>
      </c>
      <c r="E7" s="1225">
        <v>-2.7183146449201497E-3</v>
      </c>
      <c r="F7" s="889"/>
      <c r="G7" s="889"/>
      <c r="H7" s="889"/>
      <c r="I7" s="889"/>
      <c r="J7" s="889"/>
      <c r="K7" s="889"/>
      <c r="L7" s="889"/>
      <c r="M7" s="889"/>
      <c r="N7" s="889"/>
      <c r="O7" s="889"/>
      <c r="P7" s="889"/>
      <c r="Q7" s="889"/>
      <c r="R7" s="889"/>
      <c r="S7" s="889"/>
      <c r="T7" s="889"/>
      <c r="U7" s="889"/>
      <c r="V7" s="889"/>
      <c r="W7" s="889"/>
      <c r="X7" s="889"/>
      <c r="Y7" s="889"/>
      <c r="Z7" s="889"/>
      <c r="AA7" s="889"/>
      <c r="AB7" s="889"/>
      <c r="AC7" s="889"/>
      <c r="AD7" s="889"/>
      <c r="AE7" s="889"/>
      <c r="AF7" s="889"/>
      <c r="AG7" s="889"/>
      <c r="AH7" s="889"/>
      <c r="AI7" s="889"/>
      <c r="AJ7" s="889"/>
      <c r="AK7" s="889"/>
      <c r="AL7" s="889"/>
      <c r="AM7" s="889"/>
    </row>
    <row r="8" spans="1:39">
      <c r="A8" s="883"/>
      <c r="B8" s="228">
        <v>39457</v>
      </c>
      <c r="C8" s="1225">
        <v>120.565</v>
      </c>
      <c r="D8" s="1225">
        <v>-3.5428235796668088E-2</v>
      </c>
      <c r="E8" s="1225">
        <v>3.9513028620247756E-3</v>
      </c>
      <c r="F8" s="889"/>
      <c r="G8" s="889"/>
      <c r="H8" s="889"/>
      <c r="I8" s="889"/>
      <c r="J8" s="889"/>
      <c r="K8" s="889"/>
      <c r="L8" s="889"/>
      <c r="M8" s="889"/>
      <c r="N8" s="889"/>
      <c r="O8" s="889"/>
      <c r="P8" s="889"/>
      <c r="Q8" s="889"/>
      <c r="R8" s="889"/>
      <c r="S8" s="889"/>
      <c r="T8" s="889"/>
      <c r="U8" s="889"/>
      <c r="V8" s="889"/>
      <c r="W8" s="889"/>
      <c r="X8" s="889"/>
      <c r="Y8" s="889"/>
      <c r="Z8" s="889"/>
      <c r="AA8" s="889"/>
      <c r="AB8" s="889"/>
      <c r="AC8" s="889"/>
      <c r="AD8" s="889"/>
      <c r="AE8" s="889"/>
      <c r="AF8" s="889"/>
      <c r="AG8" s="889"/>
      <c r="AH8" s="889"/>
      <c r="AI8" s="889"/>
      <c r="AJ8" s="889"/>
      <c r="AK8" s="889"/>
      <c r="AL8" s="889"/>
      <c r="AM8" s="889"/>
    </row>
    <row r="9" spans="1:39">
      <c r="A9" s="883"/>
      <c r="B9" s="228">
        <v>39458</v>
      </c>
      <c r="C9" s="1225">
        <v>120.5</v>
      </c>
      <c r="D9" s="1225">
        <v>-0.18061857098327158</v>
      </c>
      <c r="E9" s="1225">
        <v>-7.4464032140754335E-3</v>
      </c>
      <c r="F9" s="889"/>
      <c r="G9" s="889"/>
      <c r="H9" s="889"/>
      <c r="I9" s="889"/>
      <c r="J9" s="889"/>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89"/>
      <c r="AM9" s="889"/>
    </row>
    <row r="10" spans="1:39">
      <c r="A10" s="883"/>
      <c r="B10" s="228">
        <v>39461</v>
      </c>
      <c r="C10" s="1225">
        <v>120.425</v>
      </c>
      <c r="D10" s="1225">
        <v>1.8227928356316374E-3</v>
      </c>
      <c r="E10" s="1225">
        <v>1.8227928356316374E-3</v>
      </c>
      <c r="F10" s="889"/>
      <c r="G10" s="889"/>
      <c r="H10" s="889"/>
      <c r="I10" s="889"/>
      <c r="J10" s="889"/>
      <c r="K10" s="889"/>
      <c r="L10" s="889"/>
      <c r="M10" s="889"/>
      <c r="N10" s="889"/>
      <c r="O10" s="889"/>
      <c r="P10" s="889"/>
      <c r="Q10" s="889"/>
      <c r="R10" s="889"/>
      <c r="S10" s="889"/>
      <c r="T10" s="889"/>
      <c r="U10" s="889"/>
      <c r="V10" s="889"/>
      <c r="W10" s="889"/>
      <c r="X10" s="889"/>
      <c r="Y10" s="889"/>
      <c r="Z10" s="889"/>
      <c r="AA10" s="889"/>
      <c r="AB10" s="889"/>
      <c r="AC10" s="889"/>
      <c r="AD10" s="889"/>
      <c r="AE10" s="889"/>
      <c r="AF10" s="889"/>
      <c r="AG10" s="889"/>
      <c r="AH10" s="889"/>
      <c r="AI10" s="889"/>
      <c r="AJ10" s="889"/>
      <c r="AK10" s="889"/>
      <c r="AL10" s="889"/>
      <c r="AM10" s="889"/>
    </row>
    <row r="11" spans="1:39">
      <c r="A11" s="883"/>
      <c r="B11" s="228">
        <v>39462</v>
      </c>
      <c r="C11" s="1225">
        <v>120.38</v>
      </c>
      <c r="D11" s="1225">
        <v>-0.11769434124035438</v>
      </c>
      <c r="E11" s="1225">
        <v>1.9648470991711917E-4</v>
      </c>
    </row>
    <row r="12" spans="1:39">
      <c r="A12" s="883"/>
      <c r="B12" s="228">
        <v>39463</v>
      </c>
      <c r="C12" s="1225">
        <v>120.22499999999999</v>
      </c>
      <c r="D12" s="1225">
        <v>-0.18853143418467583</v>
      </c>
      <c r="E12" s="1225">
        <v>-5.2472167648984934E-3</v>
      </c>
    </row>
    <row r="13" spans="1:39">
      <c r="A13" s="883"/>
      <c r="B13" s="228">
        <v>39464</v>
      </c>
      <c r="C13" s="1225">
        <v>120.065</v>
      </c>
      <c r="D13" s="1225">
        <v>-0.11993171624305447</v>
      </c>
      <c r="E13" s="1225">
        <v>-3.8939593421551781E-3</v>
      </c>
    </row>
    <row r="14" spans="1:39">
      <c r="A14" s="883"/>
      <c r="B14" s="228">
        <v>39465</v>
      </c>
      <c r="C14" s="1225">
        <v>120.255</v>
      </c>
      <c r="D14" s="1225">
        <v>5.6989514177576472E-2</v>
      </c>
      <c r="E14" s="1225">
        <v>1.147856300800397E-3</v>
      </c>
    </row>
    <row r="15" spans="1:39">
      <c r="A15" s="883"/>
      <c r="B15" s="228">
        <v>39468</v>
      </c>
      <c r="C15" s="1225">
        <v>120.5</v>
      </c>
      <c r="D15" s="1225">
        <v>-3.7039804712798288E-2</v>
      </c>
      <c r="E15" s="1225">
        <v>-2.2094355602052508E-2</v>
      </c>
    </row>
    <row r="16" spans="1:39">
      <c r="A16" s="883"/>
      <c r="B16" s="228">
        <v>39469</v>
      </c>
      <c r="C16" s="1225">
        <v>120.375</v>
      </c>
      <c r="D16" s="1225">
        <v>-0.23898323670107049</v>
      </c>
      <c r="E16" s="1225">
        <v>6.3667639842647037E-3</v>
      </c>
    </row>
    <row r="17" spans="1:8">
      <c r="A17" s="883"/>
      <c r="B17" s="228">
        <v>39470</v>
      </c>
      <c r="C17" s="1225">
        <v>120.245</v>
      </c>
      <c r="D17" s="1225">
        <v>-0.2465266339837619</v>
      </c>
      <c r="E17" s="1225">
        <v>1.3128064022322554E-2</v>
      </c>
    </row>
    <row r="18" spans="1:8">
      <c r="A18" s="883"/>
      <c r="B18" s="228">
        <v>39471</v>
      </c>
      <c r="C18" s="1225">
        <v>120.21</v>
      </c>
      <c r="D18" s="1225">
        <v>-0.12399476564358791</v>
      </c>
      <c r="E18" s="1225">
        <v>-1.6773733047822984E-3</v>
      </c>
      <c r="G18" s="837" t="s">
        <v>1217</v>
      </c>
    </row>
    <row r="19" spans="1:8">
      <c r="A19" s="883"/>
      <c r="B19" s="228">
        <v>39472</v>
      </c>
      <c r="C19" s="1225">
        <v>120.12</v>
      </c>
      <c r="D19" s="1225">
        <v>-0.20292686120872166</v>
      </c>
      <c r="E19" s="1225">
        <v>-2.7282449745727569E-4</v>
      </c>
    </row>
    <row r="20" spans="1:8">
      <c r="A20" s="883"/>
      <c r="B20" s="228">
        <v>39475</v>
      </c>
      <c r="C20" s="1225">
        <v>120.21</v>
      </c>
      <c r="D20" s="1225">
        <v>-4.9290601925232923E-3</v>
      </c>
      <c r="E20" s="1225">
        <v>-4.9290601925232923E-3</v>
      </c>
      <c r="G20" s="930" t="s">
        <v>1270</v>
      </c>
    </row>
    <row r="21" spans="1:8">
      <c r="A21" s="883"/>
      <c r="B21" s="228">
        <v>39476</v>
      </c>
      <c r="C21" s="1225">
        <v>120.22499999999999</v>
      </c>
      <c r="D21" s="1225">
        <v>-4.1706184188127719E-3</v>
      </c>
      <c r="E21" s="1225">
        <v>-4.1706184188127719E-3</v>
      </c>
    </row>
    <row r="22" spans="1:8">
      <c r="A22" s="883"/>
      <c r="B22" s="228">
        <v>39477</v>
      </c>
      <c r="C22" s="1225">
        <v>120.22</v>
      </c>
      <c r="D22" s="1225">
        <v>-8.495831567048185E-3</v>
      </c>
      <c r="E22" s="1225">
        <v>-8.495831567048185E-3</v>
      </c>
    </row>
    <row r="23" spans="1:8">
      <c r="A23" s="883"/>
      <c r="B23" s="228">
        <v>39478</v>
      </c>
      <c r="C23" s="1225">
        <v>120.2</v>
      </c>
      <c r="D23" s="1225">
        <v>-3.529496506518764E-3</v>
      </c>
      <c r="E23" s="1225">
        <v>-3.529496506518764E-3</v>
      </c>
    </row>
    <row r="24" spans="1:8">
      <c r="A24" s="883"/>
      <c r="B24" s="228">
        <v>39479</v>
      </c>
      <c r="C24" s="1225">
        <v>120.09</v>
      </c>
      <c r="D24" s="1225">
        <v>-2.9716353352187655E-2</v>
      </c>
      <c r="E24" s="1225">
        <v>-6.8416236899018464E-3</v>
      </c>
    </row>
    <row r="25" spans="1:8">
      <c r="A25" s="883"/>
      <c r="B25" s="228">
        <v>39482</v>
      </c>
      <c r="C25" s="1225">
        <v>120.23</v>
      </c>
      <c r="D25" s="1225">
        <v>-5.9964479341933073E-2</v>
      </c>
      <c r="E25" s="1225">
        <v>-1.3226771359132548E-2</v>
      </c>
    </row>
    <row r="26" spans="1:8">
      <c r="A26" s="883"/>
      <c r="B26" s="228">
        <v>39483</v>
      </c>
      <c r="C26" s="1225">
        <v>120.36</v>
      </c>
      <c r="D26" s="1225">
        <v>4.5051318538254261E-2</v>
      </c>
      <c r="E26" s="1225">
        <v>2.6643252898967576E-3</v>
      </c>
    </row>
    <row r="27" spans="1:8">
      <c r="A27" s="883"/>
      <c r="B27" s="228">
        <v>39484</v>
      </c>
      <c r="C27" s="1225">
        <v>120.36</v>
      </c>
      <c r="D27" s="1225">
        <v>-9.2347731184149774E-3</v>
      </c>
      <c r="E27" s="1225">
        <v>-9.2347731184149774E-3</v>
      </c>
    </row>
    <row r="28" spans="1:8">
      <c r="A28" s="883"/>
      <c r="B28" s="228">
        <v>39485</v>
      </c>
      <c r="C28" s="1225">
        <v>120.255</v>
      </c>
      <c r="D28" s="1225">
        <v>-3.516650751969444E-2</v>
      </c>
      <c r="E28" s="1225">
        <v>-3.516650751969444E-2</v>
      </c>
      <c r="H28" s="1074"/>
    </row>
    <row r="29" spans="1:8">
      <c r="A29" s="883"/>
      <c r="B29" s="228">
        <v>39486</v>
      </c>
      <c r="C29" s="1225">
        <v>120.325</v>
      </c>
      <c r="D29" s="1225">
        <v>-2.0758872161449871E-3</v>
      </c>
      <c r="E29" s="1225">
        <v>-2.0758872161449871E-3</v>
      </c>
    </row>
    <row r="30" spans="1:8">
      <c r="A30" s="883"/>
      <c r="B30" s="228">
        <v>39489</v>
      </c>
      <c r="C30" s="1225">
        <v>120.355</v>
      </c>
      <c r="D30" s="1225">
        <v>-6.835524971043129E-2</v>
      </c>
      <c r="E30" s="1225">
        <v>-2.2143489813994686E-4</v>
      </c>
    </row>
    <row r="31" spans="1:8">
      <c r="A31" s="883"/>
      <c r="B31" s="228">
        <v>39490</v>
      </c>
      <c r="C31" s="1225">
        <v>120.38</v>
      </c>
      <c r="D31" s="1225">
        <v>-1.4813193228254523E-2</v>
      </c>
      <c r="E31" s="1225">
        <v>-1.4813193228254523E-2</v>
      </c>
    </row>
    <row r="32" spans="1:8">
      <c r="A32" s="883"/>
      <c r="B32" s="228">
        <v>39491</v>
      </c>
      <c r="C32" s="1225">
        <v>120.3</v>
      </c>
      <c r="D32" s="1225">
        <v>-2.4578722972287078E-2</v>
      </c>
      <c r="E32" s="1225">
        <v>-2.4578722972287078E-2</v>
      </c>
    </row>
    <row r="33" spans="1:5">
      <c r="A33" s="883"/>
      <c r="B33" s="228">
        <v>39492</v>
      </c>
      <c r="C33" s="1225">
        <v>120.155</v>
      </c>
      <c r="D33" s="1225">
        <v>2.0927792695631758E-2</v>
      </c>
      <c r="E33" s="1225">
        <v>-7.1935848336781563E-3</v>
      </c>
    </row>
    <row r="34" spans="1:5">
      <c r="A34" s="883"/>
      <c r="B34" s="228">
        <v>39493</v>
      </c>
      <c r="C34" s="1225">
        <v>120.185</v>
      </c>
      <c r="D34" s="1225">
        <v>-0.16185240055686664</v>
      </c>
      <c r="E34" s="1225">
        <v>4.4296211371098023E-4</v>
      </c>
    </row>
    <row r="35" spans="1:5">
      <c r="A35" s="883"/>
      <c r="B35" s="228">
        <v>39496</v>
      </c>
      <c r="C35" s="1225">
        <v>120.095</v>
      </c>
      <c r="D35" s="1225">
        <v>-6.1670569867291183E-3</v>
      </c>
      <c r="E35" s="1225">
        <v>-6.1670569867291183E-3</v>
      </c>
    </row>
    <row r="36" spans="1:5">
      <c r="A36" s="883"/>
      <c r="B36" s="228">
        <v>39497</v>
      </c>
      <c r="C36" s="1225">
        <v>120.19</v>
      </c>
      <c r="D36" s="1225">
        <v>-4.1883715338996631E-2</v>
      </c>
      <c r="E36" s="1225">
        <v>1.4926270235614682E-3</v>
      </c>
    </row>
    <row r="37" spans="1:5">
      <c r="A37" s="883"/>
      <c r="B37" s="228">
        <v>39498</v>
      </c>
      <c r="C37" s="1225">
        <v>120.1</v>
      </c>
      <c r="D37" s="1225">
        <v>-0.21993736233480177</v>
      </c>
      <c r="E37" s="1225">
        <v>-1.8602009911894275E-2</v>
      </c>
    </row>
    <row r="38" spans="1:5">
      <c r="A38" s="883"/>
      <c r="B38" s="228">
        <v>39499</v>
      </c>
      <c r="C38" s="1225">
        <v>120.25</v>
      </c>
      <c r="D38" s="1225">
        <v>9.1820879888268161E-2</v>
      </c>
      <c r="E38" s="1225">
        <v>4.530377094972067E-3</v>
      </c>
    </row>
    <row r="39" spans="1:5">
      <c r="A39" s="883"/>
      <c r="B39" s="228">
        <v>39500</v>
      </c>
      <c r="C39" s="1225">
        <v>120.4</v>
      </c>
      <c r="D39" s="1225">
        <v>0.1173500611995104</v>
      </c>
      <c r="E39" s="1225">
        <v>-1.3922888616891066E-2</v>
      </c>
    </row>
    <row r="40" spans="1:5">
      <c r="A40" s="883"/>
      <c r="B40" s="228">
        <v>39503</v>
      </c>
      <c r="C40" s="1225">
        <v>120.52</v>
      </c>
      <c r="D40" s="1225">
        <v>-5.533092147265376E-3</v>
      </c>
      <c r="E40" s="1225">
        <v>-5.533092147265376E-3</v>
      </c>
    </row>
    <row r="41" spans="1:5">
      <c r="A41" s="883"/>
      <c r="B41" s="228">
        <v>39504</v>
      </c>
      <c r="C41" s="1225">
        <v>120.77</v>
      </c>
      <c r="D41" s="1225">
        <v>9.8595020951441955E-3</v>
      </c>
      <c r="E41" s="1225">
        <v>9.8595020951441955E-3</v>
      </c>
    </row>
    <row r="42" spans="1:5">
      <c r="A42" s="883"/>
      <c r="B42" s="228">
        <v>39505</v>
      </c>
      <c r="C42" s="1225">
        <v>120.78</v>
      </c>
      <c r="D42" s="1225">
        <v>-3.772335077111217E-2</v>
      </c>
      <c r="E42" s="1225">
        <v>-1.0547591548338882E-2</v>
      </c>
    </row>
    <row r="43" spans="1:5">
      <c r="A43" s="883"/>
      <c r="B43" s="228">
        <v>39506</v>
      </c>
      <c r="C43" s="1225">
        <v>120.82</v>
      </c>
      <c r="D43" s="1225">
        <v>-5.8395685021066394E-2</v>
      </c>
      <c r="E43" s="1225">
        <v>-5.7296963533343022E-3</v>
      </c>
    </row>
    <row r="44" spans="1:5">
      <c r="A44" s="883"/>
      <c r="B44" s="228">
        <v>39507</v>
      </c>
      <c r="C44" s="1225">
        <v>120.845</v>
      </c>
      <c r="D44" s="1225">
        <v>-0.29073524022604974</v>
      </c>
      <c r="E44" s="1225">
        <v>-1.1066214052886377E-2</v>
      </c>
    </row>
    <row r="45" spans="1:5">
      <c r="A45" s="883"/>
      <c r="B45" s="228">
        <v>39510</v>
      </c>
      <c r="C45" s="1225">
        <v>120.66500000000001</v>
      </c>
      <c r="D45" s="1225">
        <v>-0.20154302395625781</v>
      </c>
      <c r="E45" s="1225">
        <v>-8.4773643482693103E-2</v>
      </c>
    </row>
    <row r="46" spans="1:5">
      <c r="A46" s="883"/>
      <c r="B46" s="228">
        <v>39511</v>
      </c>
      <c r="C46" s="1225">
        <v>120.76</v>
      </c>
      <c r="D46" s="1225">
        <v>-0.17203966005665722</v>
      </c>
      <c r="E46" s="1225">
        <v>1.2662889518413599E-2</v>
      </c>
    </row>
    <row r="47" spans="1:5">
      <c r="A47" s="883"/>
      <c r="B47" s="228">
        <v>39512</v>
      </c>
      <c r="C47" s="1225">
        <v>120.795</v>
      </c>
      <c r="D47" s="1225">
        <v>-1.3197586726998492E-2</v>
      </c>
      <c r="E47" s="1225">
        <v>-1.3197586726998492E-2</v>
      </c>
    </row>
    <row r="48" spans="1:5">
      <c r="A48" s="883"/>
      <c r="B48" s="228">
        <v>39513</v>
      </c>
      <c r="C48" s="1225">
        <v>120.7</v>
      </c>
      <c r="D48" s="1225">
        <v>-0.27200541101475056</v>
      </c>
      <c r="E48" s="1225">
        <v>-1.9059002297828181E-2</v>
      </c>
    </row>
    <row r="49" spans="1:5">
      <c r="A49" s="883"/>
      <c r="B49" s="228">
        <v>39514</v>
      </c>
      <c r="C49" s="1225">
        <v>120.655</v>
      </c>
      <c r="D49" s="1225">
        <v>-8.5212545360290309E-3</v>
      </c>
      <c r="E49" s="1225">
        <v>-8.5212545360290309E-3</v>
      </c>
    </row>
    <row r="50" spans="1:5">
      <c r="A50" s="883"/>
      <c r="B50" s="228">
        <v>39518</v>
      </c>
      <c r="C50" s="1225">
        <v>120.655</v>
      </c>
      <c r="D50" s="1225">
        <v>-6.8333938147655343E-2</v>
      </c>
      <c r="E50" s="1225">
        <v>-9.9794363130518938E-4</v>
      </c>
    </row>
    <row r="51" spans="1:5">
      <c r="A51" s="883"/>
      <c r="B51" s="228">
        <v>39519</v>
      </c>
      <c r="C51" s="1225">
        <v>120.73</v>
      </c>
      <c r="D51" s="1225">
        <v>-9.2816059546633592E-2</v>
      </c>
      <c r="E51" s="1225">
        <v>8.6838840645088525E-3</v>
      </c>
    </row>
    <row r="52" spans="1:5">
      <c r="A52" s="883"/>
      <c r="B52" s="228">
        <v>39520</v>
      </c>
      <c r="C52" s="1225">
        <v>120.56</v>
      </c>
      <c r="D52" s="1225">
        <v>-0.12434942500077913</v>
      </c>
      <c r="E52" s="1225">
        <v>3.1165269423754168E-4</v>
      </c>
    </row>
    <row r="53" spans="1:5">
      <c r="A53" s="883"/>
      <c r="B53" s="228">
        <v>39521</v>
      </c>
      <c r="C53" s="1225">
        <v>120.53</v>
      </c>
      <c r="D53" s="1225">
        <v>7.5464300916280216E-2</v>
      </c>
      <c r="E53" s="1225">
        <v>-9.6668682931200581E-3</v>
      </c>
    </row>
    <row r="54" spans="1:5">
      <c r="A54" s="883"/>
      <c r="B54" s="228">
        <v>39524</v>
      </c>
      <c r="C54" s="1225">
        <v>120.685</v>
      </c>
      <c r="D54" s="1225">
        <v>-1.0131216883087348E-2</v>
      </c>
      <c r="E54" s="1225">
        <v>-1.0131216883087348E-2</v>
      </c>
    </row>
    <row r="55" spans="1:5">
      <c r="A55" s="883"/>
      <c r="B55" s="228">
        <v>39525</v>
      </c>
      <c r="C55" s="1225">
        <v>120.75</v>
      </c>
      <c r="D55" s="1225">
        <v>4.477829526359807E-2</v>
      </c>
      <c r="E55" s="1225">
        <v>6.4144370871089765E-3</v>
      </c>
    </row>
    <row r="56" spans="1:5">
      <c r="A56" s="883"/>
      <c r="B56" s="228">
        <v>39526</v>
      </c>
      <c r="C56" s="1225">
        <v>120.67</v>
      </c>
      <c r="D56" s="1225">
        <v>4.3208847393575636E-3</v>
      </c>
      <c r="E56" s="1225">
        <v>4.3208847393575636E-3</v>
      </c>
    </row>
    <row r="57" spans="1:5">
      <c r="A57" s="883"/>
      <c r="B57" s="228">
        <v>39527</v>
      </c>
      <c r="C57" s="1225">
        <v>120.455</v>
      </c>
      <c r="D57" s="1225">
        <v>-4.1957957522850482E-2</v>
      </c>
      <c r="E57" s="1225">
        <v>2.7167022856521895E-3</v>
      </c>
    </row>
    <row r="58" spans="1:5">
      <c r="A58" s="883"/>
      <c r="B58" s="228">
        <v>39528</v>
      </c>
      <c r="C58" s="1225">
        <v>120.44499999999999</v>
      </c>
      <c r="D58" s="1225">
        <v>-4.7500080074308962E-2</v>
      </c>
      <c r="E58" s="1225">
        <v>-1.4189167547484066E-2</v>
      </c>
    </row>
    <row r="59" spans="1:5">
      <c r="A59" s="883"/>
      <c r="B59" s="228">
        <v>39532</v>
      </c>
      <c r="C59" s="1225">
        <v>120.66</v>
      </c>
      <c r="D59" s="1225">
        <v>-7.2400810889081959E-4</v>
      </c>
      <c r="E59" s="1225">
        <v>-7.2400810889081959E-4</v>
      </c>
    </row>
    <row r="60" spans="1:5">
      <c r="A60" s="883"/>
      <c r="B60" s="228">
        <v>39533</v>
      </c>
      <c r="C60" s="1225">
        <v>120.77500000000001</v>
      </c>
      <c r="D60" s="1225">
        <v>-3.6255767963085037E-3</v>
      </c>
      <c r="E60" s="1225">
        <v>-3.6255767963085037E-3</v>
      </c>
    </row>
    <row r="61" spans="1:5">
      <c r="A61" s="883"/>
      <c r="B61" s="228">
        <v>39534</v>
      </c>
      <c r="C61" s="1225">
        <v>120.675</v>
      </c>
      <c r="D61" s="1225">
        <v>-2.1302635101541286E-2</v>
      </c>
      <c r="E61" s="1225">
        <v>1.7038283550694151E-2</v>
      </c>
    </row>
    <row r="62" spans="1:5">
      <c r="A62" s="883"/>
      <c r="B62" s="228">
        <v>39535</v>
      </c>
      <c r="C62" s="1225">
        <v>120.69499999999999</v>
      </c>
      <c r="D62" s="1225">
        <v>-4.3979734828069423E-3</v>
      </c>
      <c r="E62" s="1225">
        <v>-4.3979734828069423E-3</v>
      </c>
    </row>
    <row r="63" spans="1:5">
      <c r="A63" s="883"/>
      <c r="B63" s="228">
        <v>39538</v>
      </c>
      <c r="C63" s="1225">
        <v>120.685</v>
      </c>
      <c r="D63" s="1225">
        <v>-0.24838741937096856</v>
      </c>
      <c r="E63" s="1225">
        <v>9.8754937746887341E-3</v>
      </c>
    </row>
    <row r="64" spans="1:5">
      <c r="A64" s="883"/>
      <c r="B64" s="228">
        <v>39539</v>
      </c>
      <c r="C64" s="1225">
        <v>120.605</v>
      </c>
      <c r="D64" s="1225">
        <v>-1.1011151719613907E-2</v>
      </c>
      <c r="E64" s="1225">
        <v>7.0283947146471744E-4</v>
      </c>
    </row>
    <row r="65" spans="1:5">
      <c r="A65" s="883"/>
      <c r="B65" s="228">
        <v>39540</v>
      </c>
      <c r="C65" s="1225">
        <v>120.605</v>
      </c>
      <c r="D65" s="1225">
        <v>-1.7424613346389794E-2</v>
      </c>
      <c r="E65" s="1225">
        <v>-4.464157138331269E-3</v>
      </c>
    </row>
    <row r="66" spans="1:5">
      <c r="A66" s="883"/>
      <c r="B66" s="228">
        <v>39541</v>
      </c>
      <c r="C66" s="1225">
        <v>120.465</v>
      </c>
      <c r="D66" s="1225">
        <v>-6.1287371168698368E-2</v>
      </c>
      <c r="E66" s="1225">
        <v>-7.467506256559296E-3</v>
      </c>
    </row>
    <row r="67" spans="1:5">
      <c r="A67" s="883"/>
      <c r="B67" s="228">
        <v>39542</v>
      </c>
      <c r="C67" s="1225">
        <v>120.61</v>
      </c>
      <c r="D67" s="1225">
        <v>-5.7148101181338853E-3</v>
      </c>
      <c r="E67" s="1225">
        <v>-7.091370219582193E-4</v>
      </c>
    </row>
    <row r="68" spans="1:5">
      <c r="A68" s="883"/>
      <c r="B68" s="228">
        <v>39545</v>
      </c>
      <c r="C68" s="1225">
        <v>120.565</v>
      </c>
      <c r="D68" s="1225">
        <v>-6.2662057044079511E-2</v>
      </c>
      <c r="E68" s="1225">
        <v>-2.7304156517639663E-2</v>
      </c>
    </row>
    <row r="69" spans="1:5">
      <c r="A69" s="883"/>
      <c r="B69" s="228">
        <v>39546</v>
      </c>
      <c r="C69" s="1225">
        <v>120.55500000000001</v>
      </c>
      <c r="D69" s="1225">
        <v>-7.4825377293619488E-2</v>
      </c>
      <c r="E69" s="1225">
        <v>-6.3334660345264378E-4</v>
      </c>
    </row>
    <row r="70" spans="1:5">
      <c r="A70" s="883"/>
      <c r="B70" s="228">
        <v>39547</v>
      </c>
      <c r="C70" s="1225">
        <v>120.55</v>
      </c>
      <c r="D70" s="1225">
        <v>-1.748099891422367E-2</v>
      </c>
      <c r="E70" s="1225">
        <v>-1.0694896851248643E-2</v>
      </c>
    </row>
    <row r="71" spans="1:5">
      <c r="A71" s="883"/>
      <c r="B71" s="228">
        <v>39548</v>
      </c>
      <c r="C71" s="1225">
        <v>120.535</v>
      </c>
      <c r="D71" s="1225">
        <v>-0.11449662912884637</v>
      </c>
      <c r="E71" s="1225">
        <v>1.1675643101954729E-2</v>
      </c>
    </row>
    <row r="72" spans="1:5">
      <c r="A72" s="883"/>
      <c r="B72" s="228">
        <v>39549</v>
      </c>
      <c r="C72" s="1225">
        <v>120.51</v>
      </c>
      <c r="D72" s="1225">
        <v>-0.16412947932006805</v>
      </c>
      <c r="E72" s="1225">
        <v>-4.3066543374773109E-3</v>
      </c>
    </row>
    <row r="73" spans="1:5">
      <c r="A73" s="883"/>
      <c r="B73" s="228">
        <v>39552</v>
      </c>
      <c r="C73" s="1225">
        <v>120.44499999999999</v>
      </c>
      <c r="D73" s="1225">
        <v>5.2945810867370803E-2</v>
      </c>
      <c r="E73" s="1225">
        <v>5.2945810867370803E-2</v>
      </c>
    </row>
    <row r="74" spans="1:5">
      <c r="A74" s="883"/>
      <c r="B74" s="228">
        <v>39553</v>
      </c>
      <c r="C74" s="1225">
        <v>120.315</v>
      </c>
      <c r="D74" s="1225">
        <v>-1.9667009412323026E-2</v>
      </c>
      <c r="E74" s="1225">
        <v>1.0677845448074033E-4</v>
      </c>
    </row>
    <row r="75" spans="1:5">
      <c r="A75" s="883"/>
      <c r="B75" s="228">
        <v>39554</v>
      </c>
      <c r="C75" s="1225">
        <v>120.28</v>
      </c>
      <c r="D75" s="1225">
        <v>-5.0905962351770459E-2</v>
      </c>
      <c r="E75" s="1225">
        <v>-5.0905962351770459E-2</v>
      </c>
    </row>
    <row r="76" spans="1:5">
      <c r="A76" s="883"/>
      <c r="B76" s="228">
        <v>39555</v>
      </c>
      <c r="C76" s="1225">
        <v>120.455</v>
      </c>
      <c r="D76" s="1225">
        <v>-0.1641937154847716</v>
      </c>
      <c r="E76" s="1225">
        <v>-1.8305691884915583E-3</v>
      </c>
    </row>
    <row r="77" spans="1:5">
      <c r="A77" s="883"/>
      <c r="B77" s="228">
        <v>39556</v>
      </c>
      <c r="C77" s="1225">
        <v>120.57</v>
      </c>
      <c r="D77" s="1225">
        <v>-0.19180205943664039</v>
      </c>
      <c r="E77" s="1225">
        <v>1.1491363145930885E-2</v>
      </c>
    </row>
    <row r="78" spans="1:5">
      <c r="A78" s="883"/>
      <c r="B78" s="228">
        <v>39559</v>
      </c>
      <c r="C78" s="1225">
        <v>120.535</v>
      </c>
      <c r="D78" s="1225">
        <v>-0.27396516731958276</v>
      </c>
      <c r="E78" s="1225">
        <v>-1.1563694718459434E-3</v>
      </c>
    </row>
    <row r="79" spans="1:5">
      <c r="A79" s="883"/>
      <c r="B79" s="228">
        <v>39560</v>
      </c>
      <c r="C79" s="1225">
        <v>120.45</v>
      </c>
      <c r="D79" s="1225">
        <v>-5.0694355968913238E-2</v>
      </c>
      <c r="E79" s="1225">
        <v>-3.5545929417760223E-3</v>
      </c>
    </row>
    <row r="80" spans="1:5">
      <c r="A80" s="883"/>
      <c r="B80" s="228">
        <v>39561</v>
      </c>
      <c r="C80" s="1225">
        <v>120.36499999999999</v>
      </c>
      <c r="D80" s="1225">
        <v>-0.16038390780658821</v>
      </c>
      <c r="E80" s="1225">
        <v>4.4951230518240825E-3</v>
      </c>
    </row>
    <row r="81" spans="1:5">
      <c r="A81" s="883"/>
      <c r="B81" s="228">
        <v>39562</v>
      </c>
      <c r="C81" s="1225">
        <v>120.44499999999999</v>
      </c>
      <c r="D81" s="1225">
        <v>-0.16548946032446749</v>
      </c>
      <c r="E81" s="1225">
        <v>-1.1312217194570135E-2</v>
      </c>
    </row>
    <row r="82" spans="1:5">
      <c r="A82" s="883"/>
      <c r="B82" s="228">
        <v>39563</v>
      </c>
      <c r="C82" s="1225">
        <v>120.49</v>
      </c>
      <c r="D82" s="1225">
        <v>-2.631578947368421E-4</v>
      </c>
      <c r="E82" s="1225">
        <v>-2.631578947368421E-4</v>
      </c>
    </row>
    <row r="83" spans="1:5">
      <c r="A83" s="883"/>
      <c r="B83" s="228">
        <v>39566</v>
      </c>
      <c r="C83" s="1225">
        <v>120.515</v>
      </c>
      <c r="D83" s="1225">
        <v>-5.7593856655290101E-3</v>
      </c>
      <c r="E83" s="1225">
        <v>-5.7593856655290101E-3</v>
      </c>
    </row>
    <row r="84" spans="1:5">
      <c r="A84" s="883"/>
      <c r="B84" s="228">
        <v>39567</v>
      </c>
      <c r="C84" s="1225">
        <v>120.4</v>
      </c>
      <c r="D84" s="1225">
        <v>-0.14251121812411077</v>
      </c>
      <c r="E84" s="1225">
        <v>-6.0878844259603807E-3</v>
      </c>
    </row>
    <row r="85" spans="1:5">
      <c r="A85" s="883"/>
      <c r="B85" s="228">
        <v>39568</v>
      </c>
      <c r="C85" s="1225">
        <v>120.375</v>
      </c>
      <c r="D85" s="1225">
        <v>-0.35672390643770757</v>
      </c>
      <c r="E85" s="1225">
        <v>-3.0622099733823285E-3</v>
      </c>
    </row>
    <row r="86" spans="1:5">
      <c r="A86" s="883"/>
      <c r="B86" s="228">
        <v>39572</v>
      </c>
      <c r="C86" s="1225">
        <v>120.36</v>
      </c>
      <c r="D86" s="1225">
        <v>-7.4454091028676667E-3</v>
      </c>
      <c r="E86" s="1225">
        <v>-7.4454091028676667E-3</v>
      </c>
    </row>
    <row r="87" spans="1:5">
      <c r="A87" s="883"/>
      <c r="B87" s="228">
        <v>39573</v>
      </c>
      <c r="C87" s="1225">
        <v>120.46</v>
      </c>
      <c r="D87" s="1225">
        <v>-9.6471108965073236E-3</v>
      </c>
      <c r="E87" s="1225">
        <v>-2.6054241107355547E-3</v>
      </c>
    </row>
    <row r="88" spans="1:5">
      <c r="A88" s="883"/>
      <c r="B88" s="228">
        <v>39574</v>
      </c>
      <c r="C88" s="1225">
        <v>120.47499999999999</v>
      </c>
      <c r="D88" s="1225">
        <v>-1.4432628257566905E-2</v>
      </c>
      <c r="E88" s="1225">
        <v>-1.4432628257566905E-2</v>
      </c>
    </row>
    <row r="89" spans="1:5">
      <c r="A89" s="883"/>
      <c r="B89" s="228">
        <v>39575</v>
      </c>
      <c r="C89" s="1225">
        <v>120.505</v>
      </c>
      <c r="D89" s="1225">
        <v>-7.956660849331007E-2</v>
      </c>
      <c r="E89" s="1225">
        <v>4.2175683536940079E-4</v>
      </c>
    </row>
    <row r="90" spans="1:5">
      <c r="A90" s="883"/>
      <c r="B90" s="228">
        <v>39576</v>
      </c>
      <c r="C90" s="1225">
        <v>120.565</v>
      </c>
      <c r="D90" s="1225">
        <v>1.1478420569329659E-2</v>
      </c>
      <c r="E90" s="1225">
        <v>1.1478420569329659E-2</v>
      </c>
    </row>
    <row r="91" spans="1:5">
      <c r="A91" s="883"/>
      <c r="B91" s="228">
        <v>39580</v>
      </c>
      <c r="C91" s="1225">
        <v>120.57</v>
      </c>
      <c r="D91" s="1225">
        <v>1.228739571881265E-3</v>
      </c>
      <c r="E91" s="1225">
        <v>1.228739571881265E-3</v>
      </c>
    </row>
    <row r="92" spans="1:5">
      <c r="A92" s="883"/>
      <c r="B92" s="228">
        <v>39581</v>
      </c>
      <c r="C92" s="1225">
        <v>120.595</v>
      </c>
      <c r="D92" s="1225">
        <v>2.202269275440007E-2</v>
      </c>
      <c r="E92" s="1225">
        <v>-3.1269543464665416E-4</v>
      </c>
    </row>
    <row r="93" spans="1:5">
      <c r="A93" s="883"/>
      <c r="B93" s="228">
        <v>39582</v>
      </c>
      <c r="C93" s="1225">
        <v>120.58</v>
      </c>
      <c r="D93" s="1225">
        <v>-2.3610216784717749E-3</v>
      </c>
      <c r="E93" s="1225">
        <v>-2.3610216784717749E-3</v>
      </c>
    </row>
    <row r="94" spans="1:5">
      <c r="A94" s="883"/>
      <c r="B94" s="228">
        <v>39583</v>
      </c>
      <c r="C94" s="1225">
        <v>120.73</v>
      </c>
      <c r="D94" s="1225">
        <v>-0.30639298695745137</v>
      </c>
      <c r="E94" s="1225">
        <v>-1.4830796742278461E-2</v>
      </c>
    </row>
    <row r="95" spans="1:5">
      <c r="A95" s="883"/>
      <c r="B95" s="228">
        <v>39584</v>
      </c>
      <c r="C95" s="1225">
        <v>120.69499999999999</v>
      </c>
      <c r="D95" s="1225">
        <v>-0.16002550207204336</v>
      </c>
      <c r="E95" s="1225">
        <v>-6.3755180108383803E-4</v>
      </c>
    </row>
    <row r="96" spans="1:5">
      <c r="A96" s="883"/>
      <c r="B96" s="228">
        <v>39587</v>
      </c>
      <c r="C96" s="1225">
        <v>120.685</v>
      </c>
      <c r="D96" s="1225">
        <v>-0.22175826180935204</v>
      </c>
      <c r="E96" s="1225">
        <v>-1.1221603868260195E-2</v>
      </c>
    </row>
    <row r="97" spans="1:5">
      <c r="A97" s="883"/>
      <c r="B97" s="228">
        <v>39588</v>
      </c>
      <c r="C97" s="1225">
        <v>120.605</v>
      </c>
      <c r="D97" s="1225">
        <v>-0.10337166753789859</v>
      </c>
      <c r="E97" s="1225">
        <v>-6.6649242028227916E-3</v>
      </c>
    </row>
    <row r="98" spans="1:5">
      <c r="A98" s="883"/>
      <c r="B98" s="228">
        <v>39589</v>
      </c>
      <c r="C98" s="1225">
        <v>120.58499999999999</v>
      </c>
      <c r="D98" s="1225">
        <v>7.2967338429464909E-3</v>
      </c>
      <c r="E98" s="1225">
        <v>7.2967338429464909E-3</v>
      </c>
    </row>
    <row r="99" spans="1:5">
      <c r="A99" s="883"/>
      <c r="B99" s="228">
        <v>39590</v>
      </c>
      <c r="C99" s="1225">
        <v>120.58</v>
      </c>
      <c r="D99" s="1225">
        <v>2.3563683807981285E-3</v>
      </c>
      <c r="E99" s="1225">
        <v>2.75003374274531E-3</v>
      </c>
    </row>
    <row r="100" spans="1:5">
      <c r="A100" s="883"/>
      <c r="B100" s="228">
        <v>39591</v>
      </c>
      <c r="C100" s="1225">
        <v>120.59</v>
      </c>
      <c r="D100" s="1225">
        <v>-1.1395899053627759E-2</v>
      </c>
      <c r="E100" s="1225">
        <v>-1.1395899053627759E-2</v>
      </c>
    </row>
    <row r="101" spans="1:5">
      <c r="A101" s="883"/>
      <c r="B101" s="228">
        <v>39594</v>
      </c>
      <c r="C101" s="1225">
        <v>120.545</v>
      </c>
      <c r="D101" s="1225">
        <v>0.13859730969598008</v>
      </c>
      <c r="E101" s="1225">
        <v>0.13859730969598008</v>
      </c>
    </row>
    <row r="102" spans="1:5">
      <c r="A102" s="883"/>
      <c r="B102" s="228">
        <v>39595</v>
      </c>
      <c r="C102" s="1225">
        <v>120.575</v>
      </c>
      <c r="D102" s="1225">
        <v>-8.5133841222263858E-3</v>
      </c>
      <c r="E102" s="1225">
        <v>-8.5133841222263858E-3</v>
      </c>
    </row>
    <row r="103" spans="1:5">
      <c r="A103" s="883"/>
      <c r="B103" s="228">
        <v>39596</v>
      </c>
      <c r="C103" s="1225">
        <v>120.54</v>
      </c>
      <c r="D103" s="1225">
        <v>-3.7886583978768346E-2</v>
      </c>
      <c r="E103" s="1225">
        <v>-3.7886583978768346E-2</v>
      </c>
    </row>
    <row r="104" spans="1:5">
      <c r="A104" s="883"/>
      <c r="B104" s="228">
        <v>39597</v>
      </c>
      <c r="C104" s="1225">
        <v>120.485</v>
      </c>
      <c r="D104" s="1225">
        <v>-2.657994468913244E-2</v>
      </c>
      <c r="E104" s="1225">
        <v>-1.4851992215507528E-3</v>
      </c>
    </row>
    <row r="105" spans="1:5">
      <c r="A105" s="883"/>
      <c r="B105" s="228">
        <v>39598</v>
      </c>
      <c r="C105" s="1225">
        <v>120.58</v>
      </c>
      <c r="D105" s="1225">
        <v>-1.3533130414422851E-2</v>
      </c>
      <c r="E105" s="1225">
        <v>-1.3533130414422851E-2</v>
      </c>
    </row>
    <row r="106" spans="1:5">
      <c r="A106" s="883"/>
      <c r="B106" s="228">
        <v>39601</v>
      </c>
      <c r="C106" s="1225">
        <v>120.65</v>
      </c>
      <c r="D106" s="1225">
        <v>-0.24504861361181129</v>
      </c>
      <c r="E106" s="1225">
        <v>-7.3820669787540514E-3</v>
      </c>
    </row>
    <row r="107" spans="1:5">
      <c r="A107" s="883"/>
      <c r="B107" s="228">
        <v>39602</v>
      </c>
      <c r="C107" s="1225">
        <v>120.745</v>
      </c>
      <c r="D107" s="1225">
        <v>-6.9670227589410129E-4</v>
      </c>
      <c r="E107" s="1225">
        <v>-6.9670227589410129E-4</v>
      </c>
    </row>
    <row r="108" spans="1:5">
      <c r="A108" s="883"/>
      <c r="B108" s="228">
        <v>39603</v>
      </c>
      <c r="C108" s="1225">
        <v>120.73</v>
      </c>
      <c r="D108" s="1225">
        <v>-0.19966482863012217</v>
      </c>
      <c r="E108" s="1225">
        <v>3.1679100443291167E-3</v>
      </c>
    </row>
    <row r="109" spans="1:5">
      <c r="A109" s="883"/>
      <c r="B109" s="228">
        <v>39604</v>
      </c>
      <c r="C109" s="1225">
        <v>120.66500000000001</v>
      </c>
      <c r="D109" s="1225">
        <v>-0.35843034171986482</v>
      </c>
      <c r="E109" s="1225">
        <v>-4.318437852046564E-3</v>
      </c>
    </row>
    <row r="110" spans="1:5">
      <c r="A110" s="883"/>
      <c r="B110" s="228">
        <v>39605</v>
      </c>
      <c r="C110" s="1225">
        <v>120.61499999999999</v>
      </c>
      <c r="D110" s="1225">
        <v>-4.3402992457029804E-2</v>
      </c>
      <c r="E110" s="1225">
        <v>-1.2365524916532706E-4</v>
      </c>
    </row>
    <row r="111" spans="1:5">
      <c r="A111" s="883"/>
      <c r="B111" s="228">
        <v>39608</v>
      </c>
      <c r="C111" s="1225">
        <v>120.69499999999999</v>
      </c>
      <c r="D111" s="1225">
        <v>-0.18473016363605144</v>
      </c>
      <c r="E111" s="1225">
        <v>2.1317330311303423E-2</v>
      </c>
    </row>
    <row r="112" spans="1:5">
      <c r="A112" s="883"/>
      <c r="B112" s="228">
        <v>39609</v>
      </c>
      <c r="C112" s="1225">
        <v>120.7</v>
      </c>
      <c r="D112" s="1225">
        <v>-0.13221479610693607</v>
      </c>
      <c r="E112" s="1225">
        <v>1.1773130466921276E-2</v>
      </c>
    </row>
    <row r="113" spans="1:5">
      <c r="A113" s="883"/>
      <c r="B113" s="228">
        <v>39610</v>
      </c>
      <c r="C113" s="1225">
        <v>120.72499999999999</v>
      </c>
      <c r="D113" s="1225">
        <v>-8.5594677431412129E-3</v>
      </c>
      <c r="E113" s="1225">
        <v>-8.5594677431412129E-3</v>
      </c>
    </row>
    <row r="114" spans="1:5">
      <c r="A114" s="883"/>
      <c r="B114" s="228">
        <v>39611</v>
      </c>
      <c r="C114" s="1225">
        <v>120.755</v>
      </c>
      <c r="D114" s="1225">
        <v>4.1989192347013293E-3</v>
      </c>
      <c r="E114" s="1225">
        <v>4.1989192347013293E-3</v>
      </c>
    </row>
    <row r="115" spans="1:5">
      <c r="A115" s="883"/>
      <c r="B115" s="228">
        <v>39612</v>
      </c>
      <c r="C115" s="1225">
        <v>120.67</v>
      </c>
      <c r="D115" s="1225">
        <v>-0.11575728929721427</v>
      </c>
      <c r="E115" s="1225">
        <v>1.4224099731174854E-2</v>
      </c>
    </row>
    <row r="116" spans="1:5">
      <c r="A116" s="883"/>
      <c r="B116" s="228">
        <v>39615</v>
      </c>
      <c r="C116" s="1225">
        <v>120.705</v>
      </c>
      <c r="D116" s="1225">
        <v>4.1340602950609366E-2</v>
      </c>
      <c r="E116" s="1225">
        <v>4.1340602950609366E-2</v>
      </c>
    </row>
    <row r="117" spans="1:5">
      <c r="A117" s="883"/>
      <c r="B117" s="228">
        <v>39616</v>
      </c>
      <c r="C117" s="1225">
        <v>120.69499999999999</v>
      </c>
      <c r="D117" s="1225">
        <v>-8.6654120997889279E-3</v>
      </c>
      <c r="E117" s="1225">
        <v>-8.6654120997889279E-3</v>
      </c>
    </row>
    <row r="118" spans="1:5">
      <c r="A118" s="883"/>
      <c r="B118" s="228">
        <v>39617</v>
      </c>
      <c r="C118" s="1225">
        <v>120.66</v>
      </c>
      <c r="D118" s="1225">
        <v>-6.0503340493880692E-3</v>
      </c>
      <c r="E118" s="1225">
        <v>5.774423050393173E-3</v>
      </c>
    </row>
    <row r="119" spans="1:5">
      <c r="A119" s="883"/>
      <c r="B119" s="228">
        <v>39618</v>
      </c>
      <c r="C119" s="1225">
        <v>120.735</v>
      </c>
      <c r="D119" s="1225">
        <v>3.6701746944834718E-2</v>
      </c>
      <c r="E119" s="1225">
        <v>3.6701746944834718E-2</v>
      </c>
    </row>
    <row r="120" spans="1:5">
      <c r="A120" s="883"/>
      <c r="B120" s="228">
        <v>39619</v>
      </c>
      <c r="C120" s="1225">
        <v>120.74</v>
      </c>
      <c r="D120" s="1225">
        <v>-2.6919962355825E-3</v>
      </c>
      <c r="E120" s="1225">
        <v>-2.6919962355825E-3</v>
      </c>
    </row>
    <row r="121" spans="1:5">
      <c r="A121" s="883"/>
      <c r="B121" s="228">
        <v>39622</v>
      </c>
      <c r="C121" s="1225">
        <v>120.715</v>
      </c>
      <c r="D121" s="1225">
        <v>1.6795315411232366E-2</v>
      </c>
      <c r="E121" s="1225">
        <v>1.6795315411232366E-2</v>
      </c>
    </row>
    <row r="122" spans="1:5">
      <c r="A122" s="883"/>
      <c r="B122" s="228">
        <v>39623</v>
      </c>
      <c r="C122" s="1225">
        <v>120.77500000000001</v>
      </c>
      <c r="D122" s="1225">
        <v>2.0519319211789587E-2</v>
      </c>
      <c r="E122" s="1225">
        <v>2.0519319211789587E-2</v>
      </c>
    </row>
    <row r="123" spans="1:5">
      <c r="A123" s="883"/>
      <c r="B123" s="228">
        <v>39624</v>
      </c>
      <c r="C123" s="1225">
        <v>120.83499999999999</v>
      </c>
      <c r="D123" s="1225">
        <v>0.13264810126582277</v>
      </c>
      <c r="E123" s="1225">
        <v>-2.8455696202531644E-3</v>
      </c>
    </row>
    <row r="124" spans="1:5">
      <c r="A124" s="883"/>
      <c r="B124" s="228">
        <v>39625</v>
      </c>
      <c r="C124" s="1225">
        <v>120.735</v>
      </c>
      <c r="D124" s="1225">
        <v>-3.1019912226614921E-2</v>
      </c>
      <c r="E124" s="1225">
        <v>-2.7392912843204817E-2</v>
      </c>
    </row>
    <row r="125" spans="1:5">
      <c r="A125" s="883"/>
      <c r="B125" s="228">
        <v>39626</v>
      </c>
      <c r="C125" s="1225">
        <v>120.75</v>
      </c>
      <c r="D125" s="1225">
        <v>-4.9248267018528495E-3</v>
      </c>
      <c r="E125" s="1225">
        <v>-4.9248267018528495E-3</v>
      </c>
    </row>
    <row r="126" spans="1:5">
      <c r="A126" s="883"/>
      <c r="B126" s="228">
        <v>39629</v>
      </c>
      <c r="C126" s="1225">
        <v>120.745</v>
      </c>
      <c r="D126" s="1225">
        <v>1.5782622844126262E-2</v>
      </c>
      <c r="E126" s="1225">
        <v>1.5782622844126262E-2</v>
      </c>
    </row>
    <row r="127" spans="1:5">
      <c r="A127" s="883"/>
      <c r="B127" s="228">
        <v>39630</v>
      </c>
      <c r="C127" s="1225">
        <v>120.65</v>
      </c>
      <c r="D127" s="1225">
        <v>0.13512495769599267</v>
      </c>
      <c r="E127" s="1225">
        <v>1.1821288806478829E-3</v>
      </c>
    </row>
    <row r="128" spans="1:5">
      <c r="A128" s="883"/>
      <c r="B128" s="228">
        <v>39631</v>
      </c>
      <c r="C128" s="1225">
        <v>120.58</v>
      </c>
      <c r="D128" s="1225">
        <v>9.800212121934361E-2</v>
      </c>
      <c r="E128" s="1225">
        <v>8.6249016850585124E-3</v>
      </c>
    </row>
    <row r="129" spans="1:5">
      <c r="A129" s="883"/>
      <c r="B129" s="228">
        <v>39632</v>
      </c>
      <c r="C129" s="1225">
        <v>120.56</v>
      </c>
      <c r="D129" s="1225">
        <v>0.11456372680828179</v>
      </c>
      <c r="E129" s="1225">
        <v>-8.5002688894864217E-2</v>
      </c>
    </row>
    <row r="130" spans="1:5">
      <c r="A130" s="883"/>
      <c r="B130" s="228">
        <v>39633</v>
      </c>
      <c r="C130" s="1225">
        <v>120.545</v>
      </c>
      <c r="D130" s="1225">
        <v>-0.32558808636007919</v>
      </c>
      <c r="E130" s="1225">
        <v>-0.22339225705473462</v>
      </c>
    </row>
    <row r="131" spans="1:5">
      <c r="A131" s="883"/>
      <c r="B131" s="228">
        <v>39637</v>
      </c>
      <c r="C131" s="1225">
        <v>120.47499999999999</v>
      </c>
      <c r="D131" s="1225">
        <v>5.1889229497468395E-2</v>
      </c>
      <c r="E131" s="1225">
        <v>-6.3496710639616982E-2</v>
      </c>
    </row>
    <row r="132" spans="1:5">
      <c r="A132" s="883"/>
      <c r="B132" s="228">
        <v>39638</v>
      </c>
      <c r="C132" s="1225">
        <v>120.38500000000001</v>
      </c>
      <c r="D132" s="1225">
        <v>0.11274549422128829</v>
      </c>
      <c r="E132" s="1225">
        <v>-2.0205285702739836E-3</v>
      </c>
    </row>
    <row r="133" spans="1:5">
      <c r="A133" s="883"/>
      <c r="B133" s="228">
        <v>39639</v>
      </c>
      <c r="C133" s="1225">
        <v>120.215</v>
      </c>
      <c r="D133" s="1225">
        <v>0.10190862300524704</v>
      </c>
      <c r="E133" s="1225">
        <v>-9.6223629219950452E-3</v>
      </c>
    </row>
    <row r="134" spans="1:5">
      <c r="A134" s="883"/>
      <c r="B134" s="228">
        <v>39640</v>
      </c>
      <c r="C134" s="1225">
        <v>120.22499999999999</v>
      </c>
      <c r="D134" s="1225">
        <v>0.25456323751698912</v>
      </c>
      <c r="E134" s="1225">
        <v>5.2078702351162883E-4</v>
      </c>
    </row>
    <row r="135" spans="1:5">
      <c r="A135" s="883"/>
      <c r="B135" s="228">
        <v>39643</v>
      </c>
      <c r="C135" s="1225">
        <v>120.2</v>
      </c>
      <c r="D135" s="1225">
        <v>0.13240935181296373</v>
      </c>
      <c r="E135" s="1225">
        <v>3.611927761444771E-3</v>
      </c>
    </row>
    <row r="136" spans="1:5">
      <c r="A136" s="883"/>
      <c r="B136" s="228">
        <v>39644</v>
      </c>
      <c r="C136" s="1225">
        <v>120.06</v>
      </c>
      <c r="D136" s="1225">
        <v>3.5140967385392727E-2</v>
      </c>
      <c r="E136" s="1225">
        <v>-2.3684626046070983E-3</v>
      </c>
    </row>
    <row r="137" spans="1:5">
      <c r="A137" s="883"/>
      <c r="B137" s="228">
        <v>39645</v>
      </c>
      <c r="C137" s="1225">
        <v>120.05</v>
      </c>
      <c r="D137" s="1225">
        <v>-3.3353186420488387E-2</v>
      </c>
      <c r="E137" s="1225">
        <v>-1.4889815366289458E-2</v>
      </c>
    </row>
    <row r="138" spans="1:5">
      <c r="A138" s="883"/>
      <c r="B138" s="228">
        <v>39646</v>
      </c>
      <c r="C138" s="1225">
        <v>120.145</v>
      </c>
      <c r="D138" s="1225">
        <v>-3.4063629590794953E-2</v>
      </c>
      <c r="E138" s="1225">
        <v>-3.4063629590794953E-2</v>
      </c>
    </row>
    <row r="139" spans="1:5">
      <c r="A139" s="883"/>
      <c r="B139" s="228">
        <v>39647</v>
      </c>
      <c r="C139" s="1225">
        <v>120.185</v>
      </c>
      <c r="D139" s="1225">
        <v>-3.9681831166976149E-2</v>
      </c>
      <c r="E139" s="1225">
        <v>-3.9681831166976149E-2</v>
      </c>
    </row>
    <row r="140" spans="1:5">
      <c r="A140" s="883"/>
      <c r="B140" s="228">
        <v>39650</v>
      </c>
      <c r="C140" s="1225">
        <v>120.19499999999999</v>
      </c>
      <c r="D140" s="1225">
        <v>-7.5257731958762883E-2</v>
      </c>
      <c r="E140" s="1225">
        <v>-7.5257731958762883E-2</v>
      </c>
    </row>
    <row r="141" spans="1:5">
      <c r="A141" s="883"/>
      <c r="B141" s="228">
        <v>39651</v>
      </c>
      <c r="C141" s="1225">
        <v>120.18</v>
      </c>
      <c r="D141" s="1225">
        <v>-0.16422337378971771</v>
      </c>
      <c r="E141" s="1225">
        <v>-0.11649393154234283</v>
      </c>
    </row>
    <row r="142" spans="1:5">
      <c r="A142" s="883"/>
      <c r="B142" s="228">
        <v>39652</v>
      </c>
      <c r="C142" s="1225">
        <v>120.16500000000001</v>
      </c>
      <c r="D142" s="1225">
        <v>-3.7964923286024202E-2</v>
      </c>
      <c r="E142" s="1225">
        <v>1.4310358347055595E-2</v>
      </c>
    </row>
    <row r="143" spans="1:5">
      <c r="A143" s="883"/>
      <c r="B143" s="228">
        <v>39653</v>
      </c>
      <c r="C143" s="1225">
        <v>120.185</v>
      </c>
      <c r="D143" s="1225">
        <v>-8.1449799048707638E-2</v>
      </c>
      <c r="E143" s="1225">
        <v>-1.6924154714059215E-2</v>
      </c>
    </row>
    <row r="144" spans="1:5">
      <c r="A144" s="883"/>
      <c r="B144" s="228">
        <v>39654</v>
      </c>
      <c r="C144" s="1225">
        <v>120.18</v>
      </c>
      <c r="D144" s="1225">
        <v>2.7618986447427578E-4</v>
      </c>
      <c r="E144" s="1225">
        <v>2.7618986447427578E-4</v>
      </c>
    </row>
    <row r="145" spans="1:5">
      <c r="A145" s="883"/>
      <c r="B145" s="228">
        <v>39657</v>
      </c>
      <c r="C145" s="1225">
        <v>120.175</v>
      </c>
      <c r="D145" s="1225">
        <v>4.6992750508610563E-2</v>
      </c>
      <c r="E145" s="1225">
        <v>4.6992750508610563E-2</v>
      </c>
    </row>
    <row r="146" spans="1:5">
      <c r="A146" s="883"/>
      <c r="B146" s="228">
        <v>39658</v>
      </c>
      <c r="C146" s="1225">
        <v>120.18</v>
      </c>
      <c r="D146" s="1225">
        <v>-1.0821412870717932E-3</v>
      </c>
      <c r="E146" s="1225">
        <v>-1.0821412870717932E-3</v>
      </c>
    </row>
    <row r="147" spans="1:5">
      <c r="A147" s="883"/>
      <c r="B147" s="228">
        <v>39659</v>
      </c>
      <c r="C147" s="1225">
        <v>120.185</v>
      </c>
      <c r="D147" s="1225">
        <v>-1.7544391249015211E-2</v>
      </c>
      <c r="E147" s="1225">
        <v>-1.7544391249015211E-2</v>
      </c>
    </row>
    <row r="148" spans="1:5">
      <c r="A148" s="883"/>
      <c r="B148" s="228">
        <v>39660</v>
      </c>
      <c r="C148" s="1225">
        <v>120.18</v>
      </c>
      <c r="D148" s="1225">
        <v>6.0163765770427106E-4</v>
      </c>
      <c r="E148" s="1225">
        <v>6.0163765770427106E-4</v>
      </c>
    </row>
    <row r="149" spans="1:5">
      <c r="A149" s="883"/>
      <c r="B149" s="228">
        <v>39661</v>
      </c>
      <c r="C149" s="1225">
        <v>120.17</v>
      </c>
      <c r="D149" s="1225">
        <v>-1.6207760724640054E-2</v>
      </c>
      <c r="E149" s="1225">
        <v>-0.12694304761592767</v>
      </c>
    </row>
    <row r="150" spans="1:5">
      <c r="A150" s="883"/>
      <c r="B150" s="228">
        <v>39664</v>
      </c>
      <c r="C150" s="1225">
        <v>120.145</v>
      </c>
      <c r="D150" s="1225">
        <v>-0.11145654659805604</v>
      </c>
      <c r="E150" s="1225">
        <v>-1.4722698684962836E-2</v>
      </c>
    </row>
    <row r="151" spans="1:5">
      <c r="A151" s="883"/>
      <c r="B151" s="228">
        <v>39665</v>
      </c>
      <c r="C151" s="1225">
        <v>120.11</v>
      </c>
      <c r="D151" s="1225">
        <v>-6.0907370041395376E-2</v>
      </c>
      <c r="E151" s="1225">
        <v>-3.3241112474777942E-2</v>
      </c>
    </row>
    <row r="152" spans="1:5">
      <c r="A152" s="883"/>
      <c r="B152" s="228">
        <v>39666</v>
      </c>
      <c r="C152" s="1225">
        <v>120.04</v>
      </c>
      <c r="D152" s="1225">
        <v>-3.3543804262036307E-3</v>
      </c>
      <c r="E152" s="1225">
        <v>-3.3543804262036307E-3</v>
      </c>
    </row>
    <row r="153" spans="1:5">
      <c r="A153" s="883"/>
      <c r="B153" s="228">
        <v>39667</v>
      </c>
      <c r="C153" s="1225">
        <v>120.08499999999999</v>
      </c>
      <c r="D153" s="1225">
        <v>-4.0948215827738936E-3</v>
      </c>
      <c r="E153" s="1225">
        <v>-4.0948215827738936E-3</v>
      </c>
    </row>
    <row r="154" spans="1:5">
      <c r="A154" s="883"/>
      <c r="B154" s="228">
        <v>39668</v>
      </c>
      <c r="C154" s="1225">
        <v>120.065</v>
      </c>
      <c r="D154" s="1225">
        <v>-2.4778966961377383E-2</v>
      </c>
      <c r="E154" s="1225">
        <v>8.1433224755700329E-4</v>
      </c>
    </row>
    <row r="155" spans="1:5">
      <c r="A155" s="883"/>
      <c r="B155" s="228">
        <v>39671</v>
      </c>
      <c r="C155" s="1225">
        <v>120.14</v>
      </c>
      <c r="D155" s="1225">
        <v>0.19561842158325604</v>
      </c>
      <c r="E155" s="1225">
        <v>-3.4127112150663386E-2</v>
      </c>
    </row>
    <row r="156" spans="1:5">
      <c r="A156" s="883"/>
      <c r="B156" s="228">
        <v>39672</v>
      </c>
      <c r="C156" s="1225">
        <v>120.17</v>
      </c>
      <c r="D156" s="1225">
        <v>7.3252901212697581E-3</v>
      </c>
      <c r="E156" s="1225">
        <v>-6.3183346697248278E-3</v>
      </c>
    </row>
    <row r="157" spans="1:5">
      <c r="A157" s="883"/>
      <c r="B157" s="228">
        <v>39673</v>
      </c>
      <c r="C157" s="1225">
        <v>120.06</v>
      </c>
      <c r="D157" s="1225">
        <v>6.4406779661016949E-3</v>
      </c>
      <c r="E157" s="1225">
        <v>-7.8564307078763714E-3</v>
      </c>
    </row>
    <row r="158" spans="1:5">
      <c r="A158" s="883"/>
      <c r="B158" s="228">
        <v>39674</v>
      </c>
      <c r="C158" s="1225">
        <v>120.145</v>
      </c>
      <c r="D158" s="1225">
        <v>3.5173429451400749E-2</v>
      </c>
      <c r="E158" s="1225">
        <v>3.5173429451400749E-2</v>
      </c>
    </row>
    <row r="159" spans="1:5">
      <c r="A159" s="883"/>
      <c r="B159" s="228">
        <v>39675</v>
      </c>
      <c r="C159" s="1225">
        <v>120.15</v>
      </c>
      <c r="D159" s="1225">
        <v>-0.33363006845915688</v>
      </c>
      <c r="E159" s="1225">
        <v>-8.2718198791526497E-3</v>
      </c>
    </row>
    <row r="160" spans="1:5">
      <c r="A160" s="883"/>
      <c r="B160" s="228">
        <v>39678</v>
      </c>
      <c r="C160" s="1225">
        <v>120.125</v>
      </c>
      <c r="D160" s="1225">
        <v>-0.11006986551792793</v>
      </c>
      <c r="E160" s="1225">
        <v>2.4570580462994806E-3</v>
      </c>
    </row>
    <row r="161" spans="1:5">
      <c r="A161" s="883"/>
      <c r="B161" s="228">
        <v>39679</v>
      </c>
      <c r="C161" s="1225">
        <v>120.075</v>
      </c>
      <c r="D161" s="1225">
        <v>-0.15598149372108394</v>
      </c>
      <c r="E161" s="1225">
        <v>-1.277814496585151E-2</v>
      </c>
    </row>
    <row r="162" spans="1:5">
      <c r="A162" s="883"/>
      <c r="B162" s="228">
        <v>39680</v>
      </c>
      <c r="C162" s="1225">
        <v>120.005</v>
      </c>
      <c r="D162" s="1225">
        <v>-1.359898798228969E-2</v>
      </c>
      <c r="E162" s="1225">
        <v>9.1714104996837437E-3</v>
      </c>
    </row>
    <row r="163" spans="1:5">
      <c r="A163" s="883"/>
      <c r="B163" s="228">
        <v>39681</v>
      </c>
      <c r="C163" s="1225">
        <v>119.94</v>
      </c>
      <c r="D163" s="1225">
        <v>-1.4887637514757045E-2</v>
      </c>
      <c r="E163" s="1225">
        <v>6.7908521997137397E-4</v>
      </c>
    </row>
    <row r="164" spans="1:5">
      <c r="A164" s="883"/>
      <c r="B164" s="228">
        <v>39682</v>
      </c>
      <c r="C164" s="1225">
        <v>119.715</v>
      </c>
      <c r="D164" s="1225">
        <v>-9.8833650426007114E-2</v>
      </c>
      <c r="E164" s="1225">
        <v>-1.6113822483249236E-2</v>
      </c>
    </row>
    <row r="165" spans="1:5">
      <c r="A165" s="883"/>
      <c r="B165" s="228">
        <v>39685</v>
      </c>
      <c r="C165" s="1225">
        <v>119.80500000000001</v>
      </c>
      <c r="D165" s="1225">
        <v>-0.18084451557306414</v>
      </c>
      <c r="E165" s="1225">
        <v>2.5852517542779762E-3</v>
      </c>
    </row>
    <row r="166" spans="1:5">
      <c r="A166" s="883"/>
      <c r="B166" s="228">
        <v>39686</v>
      </c>
      <c r="C166" s="1225">
        <v>119.83499999999999</v>
      </c>
      <c r="D166" s="1225">
        <v>-0.12145417306707629</v>
      </c>
      <c r="E166" s="1225">
        <v>-1.7767537122375832E-2</v>
      </c>
    </row>
    <row r="167" spans="1:5">
      <c r="A167" s="883"/>
      <c r="B167" s="228">
        <v>39687</v>
      </c>
      <c r="C167" s="1225">
        <v>119.79</v>
      </c>
      <c r="D167" s="1225">
        <v>-3.174484891389396E-2</v>
      </c>
      <c r="E167" s="1225">
        <v>-6.9550529701802109E-4</v>
      </c>
    </row>
    <row r="168" spans="1:5">
      <c r="A168" s="883"/>
      <c r="B168" s="228">
        <v>39688</v>
      </c>
      <c r="C168" s="1225">
        <v>119.625</v>
      </c>
      <c r="D168" s="1225">
        <v>-2.9776156272564892E-2</v>
      </c>
      <c r="E168" s="1225">
        <v>-8.8739406377075971E-3</v>
      </c>
    </row>
    <row r="169" spans="1:5">
      <c r="A169" s="883"/>
      <c r="B169" s="228">
        <v>39689</v>
      </c>
      <c r="C169" s="1225">
        <v>119.595</v>
      </c>
      <c r="D169" s="1225">
        <v>8.4955887158261634E-2</v>
      </c>
      <c r="E169" s="1225">
        <v>1.3026903387430564E-3</v>
      </c>
    </row>
    <row r="170" spans="1:5">
      <c r="A170" s="883"/>
      <c r="B170" s="228">
        <v>39693</v>
      </c>
      <c r="C170" s="1225">
        <v>119.66</v>
      </c>
      <c r="D170" s="1225">
        <v>0.23410008229162585</v>
      </c>
      <c r="E170" s="1225">
        <v>1.2761733087764671E-2</v>
      </c>
    </row>
    <row r="171" spans="1:5">
      <c r="A171" s="883"/>
      <c r="B171" s="228">
        <v>39694</v>
      </c>
      <c r="C171" s="1225">
        <v>119.77</v>
      </c>
      <c r="D171" s="1225">
        <v>9.2363313892015422E-2</v>
      </c>
      <c r="E171" s="1225">
        <v>8.7997544254578945E-3</v>
      </c>
    </row>
    <row r="172" spans="1:5">
      <c r="A172" s="883"/>
      <c r="B172" s="228">
        <v>39695</v>
      </c>
      <c r="C172" s="1225">
        <v>119.67</v>
      </c>
      <c r="D172" s="1225">
        <v>-0.15357236077165839</v>
      </c>
      <c r="E172" s="1225">
        <v>-1.6736666429379335E-2</v>
      </c>
    </row>
    <row r="173" spans="1:5">
      <c r="A173" s="883"/>
      <c r="B173" s="228">
        <v>39696</v>
      </c>
      <c r="C173" s="1225">
        <v>119.61499999999999</v>
      </c>
      <c r="D173" s="1225">
        <v>-3.4534812515131234E-2</v>
      </c>
      <c r="E173" s="1225">
        <v>3.7739073470143408E-3</v>
      </c>
    </row>
    <row r="174" spans="1:5">
      <c r="A174" s="883"/>
      <c r="B174" s="228">
        <v>39699</v>
      </c>
      <c r="C174" s="1225">
        <v>119.63</v>
      </c>
      <c r="D174" s="1225">
        <v>-2.6869797522408689E-3</v>
      </c>
      <c r="E174" s="1225">
        <v>-2.6869797522408689E-3</v>
      </c>
    </row>
    <row r="175" spans="1:5">
      <c r="A175" s="883"/>
      <c r="B175" s="228">
        <v>39700</v>
      </c>
      <c r="C175" s="1225">
        <v>119.705</v>
      </c>
      <c r="D175" s="1225">
        <v>-2.3622882377329746E-4</v>
      </c>
      <c r="E175" s="1225">
        <v>-2.3622882377329746E-4</v>
      </c>
    </row>
    <row r="176" spans="1:5">
      <c r="A176" s="883"/>
      <c r="B176" s="228">
        <v>39701</v>
      </c>
      <c r="C176" s="1225">
        <v>119.605</v>
      </c>
      <c r="D176" s="1225">
        <v>-1.7974401780745688E-2</v>
      </c>
      <c r="E176" s="1225">
        <v>-2.763865702096086E-3</v>
      </c>
    </row>
    <row r="177" spans="1:5">
      <c r="A177" s="883"/>
      <c r="B177" s="228">
        <v>39702</v>
      </c>
      <c r="C177" s="1225">
        <v>119.59</v>
      </c>
      <c r="D177" s="1225">
        <v>-5.4114739401184067E-3</v>
      </c>
      <c r="E177" s="1225">
        <v>-2.584584568414761E-3</v>
      </c>
    </row>
    <row r="178" spans="1:5">
      <c r="A178" s="883"/>
      <c r="B178" s="228">
        <v>39703</v>
      </c>
      <c r="C178" s="1225">
        <v>119.485</v>
      </c>
      <c r="D178" s="1225">
        <v>-1.8168851619449668E-2</v>
      </c>
      <c r="E178" s="1225">
        <v>-7.9213512724418342E-4</v>
      </c>
    </row>
    <row r="179" spans="1:5">
      <c r="A179" s="883"/>
      <c r="B179" s="228">
        <v>39706</v>
      </c>
      <c r="C179" s="1225">
        <v>119.465</v>
      </c>
      <c r="D179" s="1225">
        <v>-1.2746794219417872E-3</v>
      </c>
      <c r="E179" s="1225">
        <v>-1.2746794219417872E-3</v>
      </c>
    </row>
    <row r="180" spans="1:5">
      <c r="A180" s="883"/>
      <c r="B180" s="228">
        <v>39707</v>
      </c>
      <c r="C180" s="1225">
        <v>119.545</v>
      </c>
      <c r="D180" s="1225">
        <v>5.2799974361165715E-2</v>
      </c>
      <c r="E180" s="1225">
        <v>-6.1426373814203912E-4</v>
      </c>
    </row>
    <row r="181" spans="1:5">
      <c r="A181" s="883"/>
      <c r="B181" s="228">
        <v>39708</v>
      </c>
      <c r="C181" s="1225">
        <v>119.735</v>
      </c>
      <c r="D181" s="1225">
        <v>2.018178636107687E-2</v>
      </c>
      <c r="E181" s="1225">
        <v>1.1585170981144135E-3</v>
      </c>
    </row>
    <row r="182" spans="1:5">
      <c r="A182" s="883"/>
      <c r="B182" s="228">
        <v>39709</v>
      </c>
      <c r="C182" s="1225">
        <v>119.85</v>
      </c>
      <c r="D182" s="1225">
        <v>7.7182212906123676E-2</v>
      </c>
      <c r="E182" s="1225">
        <v>3.7545924654773283E-3</v>
      </c>
    </row>
    <row r="183" spans="1:5">
      <c r="A183" s="883"/>
      <c r="B183" s="228">
        <v>39710</v>
      </c>
      <c r="C183" s="1225">
        <v>119.79</v>
      </c>
      <c r="D183" s="1225">
        <v>-9.538593701724904E-2</v>
      </c>
      <c r="E183" s="1225">
        <v>2.5937620099018108E-2</v>
      </c>
    </row>
    <row r="184" spans="1:5">
      <c r="A184" s="883"/>
      <c r="B184" s="228">
        <v>39713</v>
      </c>
      <c r="C184" s="1225">
        <v>119.73</v>
      </c>
      <c r="D184" s="1225">
        <v>-4.1400420993995747E-2</v>
      </c>
      <c r="E184" s="1225">
        <v>-8.5430715421984881E-4</v>
      </c>
    </row>
    <row r="185" spans="1:5">
      <c r="A185" s="883"/>
      <c r="B185" s="228">
        <v>39714</v>
      </c>
      <c r="C185" s="1225">
        <v>119.71</v>
      </c>
      <c r="D185" s="1225">
        <v>-2.8704655735339212E-2</v>
      </c>
      <c r="E185" s="1225">
        <v>-2.3269657448996158E-3</v>
      </c>
    </row>
    <row r="186" spans="1:5">
      <c r="A186" s="883"/>
      <c r="B186" s="228">
        <v>39715</v>
      </c>
      <c r="C186" s="1225">
        <v>119.755</v>
      </c>
      <c r="D186" s="1225">
        <v>-1.9581341804616462E-2</v>
      </c>
      <c r="E186" s="1225">
        <v>3.0055082769876429E-3</v>
      </c>
    </row>
    <row r="187" spans="1:5">
      <c r="A187" s="883"/>
      <c r="B187" s="228">
        <v>39716</v>
      </c>
      <c r="C187" s="1225">
        <v>119.78</v>
      </c>
      <c r="D187" s="1225">
        <v>-3.5609309720116833E-3</v>
      </c>
      <c r="E187" s="1225">
        <v>-3.5609309720116833E-3</v>
      </c>
    </row>
    <row r="188" spans="1:5">
      <c r="A188" s="883"/>
      <c r="B188" s="228">
        <v>39717</v>
      </c>
      <c r="C188" s="1225">
        <v>119.785</v>
      </c>
      <c r="D188" s="1225">
        <v>-0.19926332094626534</v>
      </c>
      <c r="E188" s="1225">
        <v>7.9958402722730883E-3</v>
      </c>
    </row>
    <row r="189" spans="1:5">
      <c r="A189" s="883"/>
      <c r="B189" s="228">
        <v>39720</v>
      </c>
      <c r="C189" s="1225">
        <v>119.82</v>
      </c>
      <c r="D189" s="1225">
        <v>-7.6124596002902181E-2</v>
      </c>
      <c r="E189" s="1225">
        <v>6.3237913066420421E-3</v>
      </c>
    </row>
    <row r="190" spans="1:5">
      <c r="A190" s="883"/>
      <c r="B190" s="228">
        <v>39721</v>
      </c>
      <c r="C190" s="1225">
        <v>119.86499999999999</v>
      </c>
      <c r="D190" s="1225">
        <v>-6.7176302330281226E-2</v>
      </c>
      <c r="E190" s="1225">
        <v>-4.4227151895782487E-3</v>
      </c>
    </row>
    <row r="191" spans="1:5">
      <c r="A191" s="883"/>
      <c r="B191" s="228">
        <v>39722</v>
      </c>
      <c r="C191" s="1225">
        <v>120.02500000000001</v>
      </c>
      <c r="D191" s="1225">
        <v>1.226094887782413E-3</v>
      </c>
      <c r="E191" s="1225">
        <v>1.226094887782413E-3</v>
      </c>
    </row>
    <row r="192" spans="1:5">
      <c r="A192" s="883"/>
      <c r="B192" s="228">
        <v>39723</v>
      </c>
      <c r="C192" s="1225">
        <v>119.99</v>
      </c>
      <c r="D192" s="1225">
        <v>-4.7618368673791787E-2</v>
      </c>
      <c r="E192" s="1225">
        <v>-9.4073296757194516E-3</v>
      </c>
    </row>
    <row r="193" spans="1:5">
      <c r="A193" s="883"/>
      <c r="B193" s="228">
        <v>39724</v>
      </c>
      <c r="C193" s="1225">
        <v>119.97499999999999</v>
      </c>
      <c r="D193" s="1225">
        <v>-9.0993206165037047E-2</v>
      </c>
      <c r="E193" s="1225">
        <v>-1.3478814888807781E-3</v>
      </c>
    </row>
    <row r="194" spans="1:5">
      <c r="A194" s="883"/>
      <c r="B194" s="228">
        <v>39727</v>
      </c>
      <c r="C194" s="1225">
        <v>120.005</v>
      </c>
      <c r="D194" s="1225">
        <v>-1.4017235664567451E-2</v>
      </c>
      <c r="E194" s="1225">
        <v>-1.4017235664567451E-2</v>
      </c>
    </row>
    <row r="195" spans="1:5">
      <c r="A195" s="883"/>
      <c r="B195" s="228">
        <v>39728</v>
      </c>
      <c r="C195" s="1225">
        <v>120.05</v>
      </c>
      <c r="D195" s="1225">
        <v>-1.2871046228710463E-2</v>
      </c>
      <c r="E195" s="1225">
        <v>-3.4861313868613138E-2</v>
      </c>
    </row>
    <row r="196" spans="1:5">
      <c r="A196" s="883"/>
      <c r="B196" s="228">
        <v>39729</v>
      </c>
      <c r="C196" s="1225">
        <v>119.97</v>
      </c>
      <c r="D196" s="1225">
        <v>4.9870332840998864E-2</v>
      </c>
      <c r="E196" s="1225">
        <v>3.2695874695153365E-2</v>
      </c>
    </row>
    <row r="197" spans="1:5">
      <c r="A197" s="883"/>
      <c r="B197" s="228">
        <v>39730</v>
      </c>
      <c r="C197" s="1225">
        <v>119.88500000000001</v>
      </c>
      <c r="D197" s="1225">
        <v>0.10914247906633694</v>
      </c>
      <c r="E197" s="1225">
        <v>6.7790359668532256E-4</v>
      </c>
    </row>
    <row r="198" spans="1:5">
      <c r="A198" s="883"/>
      <c r="B198" s="228">
        <v>39731</v>
      </c>
      <c r="C198" s="1225">
        <v>119.86499999999999</v>
      </c>
      <c r="D198" s="1225">
        <v>0.13003234206043687</v>
      </c>
      <c r="E198" s="1225">
        <v>1.0614349069133968E-2</v>
      </c>
    </row>
    <row r="199" spans="1:5">
      <c r="A199" s="883"/>
      <c r="B199" s="228">
        <v>39734</v>
      </c>
      <c r="C199" s="1225">
        <v>119.855</v>
      </c>
      <c r="D199" s="1225">
        <v>9.8963220116344536E-2</v>
      </c>
      <c r="E199" s="1225">
        <v>-1.8319572152373804E-2</v>
      </c>
    </row>
    <row r="200" spans="1:5">
      <c r="A200" s="883"/>
      <c r="B200" s="228">
        <v>39735</v>
      </c>
      <c r="C200" s="1225">
        <v>119.875</v>
      </c>
      <c r="D200" s="1225">
        <v>6.933357251771459E-3</v>
      </c>
      <c r="E200" s="1225">
        <v>6.933357251771459E-3</v>
      </c>
    </row>
    <row r="201" spans="1:5">
      <c r="A201" s="883"/>
      <c r="B201" s="228">
        <v>39736</v>
      </c>
      <c r="C201" s="1225">
        <v>119.795</v>
      </c>
      <c r="D201" s="1225">
        <v>3.0629469482787296E-2</v>
      </c>
      <c r="E201" s="1225">
        <v>-2.3823382670879762E-3</v>
      </c>
    </row>
    <row r="202" spans="1:5">
      <c r="A202" s="883"/>
      <c r="B202" s="228">
        <v>39737</v>
      </c>
      <c r="C202" s="1225">
        <v>119.76</v>
      </c>
      <c r="D202" s="1225">
        <v>4.5583588073020917E-2</v>
      </c>
      <c r="E202" s="1225">
        <v>-8.7175457814534212E-4</v>
      </c>
    </row>
    <row r="203" spans="1:5">
      <c r="A203" s="883"/>
      <c r="B203" s="228">
        <v>39738</v>
      </c>
      <c r="C203" s="1225">
        <v>119.76</v>
      </c>
      <c r="D203" s="1225">
        <v>3.2762037481110139E-2</v>
      </c>
      <c r="E203" s="1225">
        <v>2.1581952601145609E-3</v>
      </c>
    </row>
    <row r="204" spans="1:5">
      <c r="A204" s="883"/>
      <c r="B204" s="228">
        <v>39741</v>
      </c>
      <c r="C204" s="1225">
        <v>119.755</v>
      </c>
      <c r="D204" s="1225">
        <v>0.12945919262834577</v>
      </c>
      <c r="E204" s="1225">
        <v>-1.8664984642387011E-2</v>
      </c>
    </row>
    <row r="205" spans="1:5">
      <c r="A205" s="883"/>
      <c r="B205" s="228">
        <v>39742</v>
      </c>
      <c r="C205" s="1225">
        <v>119.795</v>
      </c>
      <c r="D205" s="1225">
        <v>7.557876608371897E-3</v>
      </c>
      <c r="E205" s="1225">
        <v>-4.2125869620433529E-3</v>
      </c>
    </row>
    <row r="206" spans="1:5">
      <c r="A206" s="883"/>
      <c r="B206" s="228">
        <v>39743</v>
      </c>
      <c r="C206" s="1225">
        <v>119.85</v>
      </c>
      <c r="D206" s="1225">
        <v>0.19257725758697261</v>
      </c>
      <c r="E206" s="1225">
        <v>-8.0264618800888227E-2</v>
      </c>
    </row>
    <row r="207" spans="1:5">
      <c r="A207" s="883"/>
      <c r="B207" s="228">
        <v>39744</v>
      </c>
      <c r="C207" s="1225">
        <v>119.79</v>
      </c>
      <c r="D207" s="1225">
        <v>0.2179617453676031</v>
      </c>
      <c r="E207" s="1225">
        <v>6.1950303133805826E-3</v>
      </c>
    </row>
    <row r="208" spans="1:5">
      <c r="A208" s="883"/>
      <c r="B208" s="228">
        <v>39745</v>
      </c>
      <c r="C208" s="1225">
        <v>119.8</v>
      </c>
      <c r="D208" s="1225">
        <v>-5.5106512253051756E-2</v>
      </c>
      <c r="E208" s="1225">
        <v>-1.3679966122291165E-2</v>
      </c>
    </row>
    <row r="209" spans="1:5">
      <c r="A209" s="883"/>
      <c r="B209" s="228">
        <v>39749</v>
      </c>
      <c r="C209" s="1225">
        <v>119.82</v>
      </c>
      <c r="D209" s="1225">
        <v>-6.0488073182028715E-2</v>
      </c>
      <c r="E209" s="1225">
        <v>-0.13932955071792497</v>
      </c>
    </row>
    <row r="210" spans="1:5">
      <c r="A210" s="883"/>
      <c r="B210" s="228">
        <v>39750</v>
      </c>
      <c r="C210" s="1225">
        <v>119.815</v>
      </c>
      <c r="D210" s="1225">
        <v>-3.5916894749937797E-2</v>
      </c>
      <c r="E210" s="1225">
        <v>-1.3523264493655138E-2</v>
      </c>
    </row>
    <row r="211" spans="1:5">
      <c r="A211" s="883"/>
      <c r="B211" s="228">
        <v>39751</v>
      </c>
      <c r="C211" s="1225">
        <v>119.815</v>
      </c>
      <c r="D211" s="1225">
        <v>-9.8533139977673684E-2</v>
      </c>
      <c r="E211" s="1225">
        <v>-9.8533139977673684E-2</v>
      </c>
    </row>
    <row r="212" spans="1:5">
      <c r="A212" s="883"/>
      <c r="B212" s="228">
        <v>39752</v>
      </c>
      <c r="C212" s="1225">
        <v>119.89</v>
      </c>
      <c r="D212" s="1225">
        <v>-5.9599617097432058E-3</v>
      </c>
      <c r="E212" s="1225">
        <v>-5.9599617097432058E-3</v>
      </c>
    </row>
    <row r="213" spans="1:5">
      <c r="A213" s="883"/>
      <c r="B213" s="228">
        <v>39755</v>
      </c>
      <c r="C213" s="1225">
        <v>120.015</v>
      </c>
      <c r="D213" s="1225">
        <v>2.7860650314012747E-4</v>
      </c>
      <c r="E213" s="1225">
        <v>2.7860650314012747E-4</v>
      </c>
    </row>
    <row r="214" spans="1:5">
      <c r="A214" s="883"/>
      <c r="B214" s="228">
        <v>39756</v>
      </c>
      <c r="C214" s="1225">
        <v>119.94</v>
      </c>
      <c r="D214" s="1225">
        <v>8.2137847189750299E-2</v>
      </c>
      <c r="E214" s="1225">
        <v>-2.7279528663611708E-2</v>
      </c>
    </row>
    <row r="215" spans="1:5">
      <c r="A215" s="883"/>
      <c r="B215" s="228">
        <v>39757</v>
      </c>
      <c r="C215" s="1225">
        <v>119.91500000000001</v>
      </c>
      <c r="D215" s="1225">
        <v>5.6670709177254644E-4</v>
      </c>
      <c r="E215" s="1225">
        <v>1.4734384386086207E-3</v>
      </c>
    </row>
    <row r="216" spans="1:5">
      <c r="A216" s="883"/>
      <c r="B216" s="228">
        <v>39758</v>
      </c>
      <c r="C216" s="1225">
        <v>119.87</v>
      </c>
      <c r="D216" s="1225">
        <v>0.10267903788686185</v>
      </c>
      <c r="E216" s="1225">
        <v>3.2103525379808998E-2</v>
      </c>
    </row>
    <row r="217" spans="1:5">
      <c r="A217" s="883"/>
      <c r="B217" s="228">
        <v>39759</v>
      </c>
      <c r="C217" s="1225">
        <v>119.89</v>
      </c>
      <c r="D217" s="1225">
        <v>-5.301857585139319E-3</v>
      </c>
      <c r="E217" s="1225">
        <v>-5.301857585139319E-3</v>
      </c>
    </row>
    <row r="218" spans="1:5">
      <c r="A218" s="883"/>
      <c r="B218" s="228">
        <v>39762</v>
      </c>
      <c r="C218" s="1225">
        <v>119.93</v>
      </c>
      <c r="D218" s="1225">
        <v>2.7728907277086073E-2</v>
      </c>
      <c r="E218" s="1225">
        <v>5.4955146547057462E-3</v>
      </c>
    </row>
    <row r="219" spans="1:5">
      <c r="A219" s="883"/>
      <c r="B219" s="228">
        <v>39763</v>
      </c>
      <c r="C219" s="1225">
        <v>120.005</v>
      </c>
      <c r="D219" s="1225">
        <v>6.7494679680046965E-2</v>
      </c>
      <c r="E219" s="1225">
        <v>6.7494679680046965E-2</v>
      </c>
    </row>
    <row r="220" spans="1:5">
      <c r="A220" s="883"/>
      <c r="B220" s="228">
        <v>39764</v>
      </c>
      <c r="C220" s="1225">
        <v>120.08</v>
      </c>
      <c r="D220" s="1225">
        <v>6.6999345549738215E-2</v>
      </c>
      <c r="E220" s="1225">
        <v>3.5449389179755672E-3</v>
      </c>
    </row>
    <row r="221" spans="1:5">
      <c r="A221" s="883"/>
      <c r="B221" s="228">
        <v>39765</v>
      </c>
      <c r="C221" s="1225">
        <v>120.12</v>
      </c>
      <c r="D221" s="1225">
        <v>8.044801558315072E-2</v>
      </c>
      <c r="E221" s="1225">
        <v>9.0901712523334141E-4</v>
      </c>
    </row>
    <row r="222" spans="1:5">
      <c r="A222" s="883"/>
      <c r="B222" s="228">
        <v>39766</v>
      </c>
      <c r="C222" s="1225">
        <v>120.12</v>
      </c>
      <c r="D222" s="1225">
        <v>-5.5360222900358233E-2</v>
      </c>
      <c r="E222" s="1225">
        <v>-3.608862942815444E-2</v>
      </c>
    </row>
    <row r="223" spans="1:5">
      <c r="A223" s="883"/>
      <c r="B223" s="228">
        <v>39769</v>
      </c>
      <c r="C223" s="1225">
        <v>120.12</v>
      </c>
      <c r="D223" s="1225">
        <v>7.7087239219753483E-3</v>
      </c>
      <c r="E223" s="1225">
        <v>7.7087239219753483E-3</v>
      </c>
    </row>
    <row r="224" spans="1:5">
      <c r="A224" s="883"/>
      <c r="B224" s="228">
        <v>39770</v>
      </c>
      <c r="C224" s="1225">
        <v>120.105</v>
      </c>
      <c r="D224" s="1225">
        <v>-4.0952122293784433E-3</v>
      </c>
      <c r="E224" s="1225">
        <v>-4.2506013812369056E-2</v>
      </c>
    </row>
    <row r="225" spans="1:5">
      <c r="A225" s="883"/>
      <c r="B225" s="228">
        <v>39771</v>
      </c>
      <c r="C225" s="1225">
        <v>120.155</v>
      </c>
      <c r="D225" s="1225">
        <v>2.4151167793930662E-2</v>
      </c>
      <c r="E225" s="1225">
        <v>2.0766958514428818E-2</v>
      </c>
    </row>
    <row r="226" spans="1:5">
      <c r="A226" s="883"/>
      <c r="B226" s="228">
        <v>39772</v>
      </c>
      <c r="C226" s="1225">
        <v>120.21</v>
      </c>
      <c r="D226" s="1225">
        <v>0.16041976637437083</v>
      </c>
      <c r="E226" s="1225">
        <v>2.5879261768337079E-2</v>
      </c>
    </row>
    <row r="227" spans="1:5">
      <c r="A227" s="883"/>
      <c r="B227" s="228">
        <v>39773</v>
      </c>
      <c r="C227" s="1225">
        <v>120.22</v>
      </c>
      <c r="D227" s="1225">
        <v>3.2729419578613334E-3</v>
      </c>
      <c r="E227" s="1225">
        <v>3.2729419578613334E-3</v>
      </c>
    </row>
    <row r="228" spans="1:5">
      <c r="A228" s="883"/>
      <c r="B228" s="228">
        <v>39776</v>
      </c>
      <c r="C228" s="1225">
        <v>120.17</v>
      </c>
      <c r="D228" s="1225">
        <v>-3.7850445345397055E-2</v>
      </c>
      <c r="E228" s="1225">
        <v>1.6937213343142934E-2</v>
      </c>
    </row>
    <row r="229" spans="1:5">
      <c r="A229" s="883"/>
      <c r="B229" s="228">
        <v>39777</v>
      </c>
      <c r="C229" s="1225">
        <v>120.22499999999999</v>
      </c>
      <c r="D229" s="1225">
        <v>1.815890629532927E-2</v>
      </c>
      <c r="E229" s="1225">
        <v>1.815890629532927E-2</v>
      </c>
    </row>
    <row r="230" spans="1:5">
      <c r="A230" s="883"/>
      <c r="B230" s="228">
        <v>39778</v>
      </c>
      <c r="C230" s="1225">
        <v>120.255</v>
      </c>
      <c r="D230" s="1225">
        <v>1.1873051549845205E-2</v>
      </c>
      <c r="E230" s="1225">
        <v>1.1873051549845205E-2</v>
      </c>
    </row>
    <row r="231" spans="1:5">
      <c r="A231" s="883"/>
      <c r="B231" s="228">
        <v>39779</v>
      </c>
      <c r="C231" s="1225">
        <v>120.35</v>
      </c>
      <c r="D231" s="1225">
        <v>0.16584947534331962</v>
      </c>
      <c r="E231" s="1225">
        <v>9.5577638469265008E-2</v>
      </c>
    </row>
    <row r="232" spans="1:5">
      <c r="A232" s="883"/>
      <c r="B232" s="228">
        <v>39780</v>
      </c>
      <c r="C232" s="1225">
        <v>120.35</v>
      </c>
      <c r="D232" s="1225">
        <v>-3.0111968692249158E-3</v>
      </c>
      <c r="E232" s="1225">
        <v>8.6929738739718078E-3</v>
      </c>
    </row>
    <row r="233" spans="1:5">
      <c r="A233" s="883"/>
      <c r="B233" s="228">
        <v>39783</v>
      </c>
      <c r="C233" s="1225">
        <v>120.405</v>
      </c>
      <c r="D233" s="1225">
        <v>1.5583497188588775E-2</v>
      </c>
      <c r="E233" s="1225">
        <v>1.4833212597881956E-2</v>
      </c>
    </row>
    <row r="234" spans="1:5">
      <c r="A234" s="883"/>
      <c r="B234" s="228">
        <v>39784</v>
      </c>
      <c r="C234" s="1225">
        <v>120.485</v>
      </c>
      <c r="D234" s="1225">
        <v>-5.1038311158484534E-2</v>
      </c>
      <c r="E234" s="1225">
        <v>-0.10474845184811368</v>
      </c>
    </row>
    <row r="235" spans="1:5">
      <c r="A235" s="883"/>
      <c r="B235" s="228">
        <v>39785</v>
      </c>
      <c r="C235" s="1225">
        <v>120.48</v>
      </c>
      <c r="D235" s="1225">
        <v>0.17837099740981269</v>
      </c>
      <c r="E235" s="1225">
        <v>-9.3237358759713194E-3</v>
      </c>
    </row>
    <row r="236" spans="1:5">
      <c r="A236" s="883"/>
      <c r="B236" s="228">
        <v>39786</v>
      </c>
      <c r="C236" s="1225">
        <v>120.425</v>
      </c>
      <c r="D236" s="1225">
        <v>-1.4820930270957515E-2</v>
      </c>
      <c r="E236" s="1225">
        <v>-1.280980136386903E-2</v>
      </c>
    </row>
    <row r="237" spans="1:5">
      <c r="A237" s="883"/>
      <c r="B237" s="228">
        <v>39787</v>
      </c>
      <c r="C237" s="1225">
        <v>120.36499999999999</v>
      </c>
      <c r="D237" s="1225">
        <v>3.2355711863342337E-2</v>
      </c>
      <c r="E237" s="1225">
        <v>1.4758525403504364E-4</v>
      </c>
    </row>
    <row r="238" spans="1:5">
      <c r="A238" s="883"/>
      <c r="B238" s="228">
        <v>39791</v>
      </c>
      <c r="C238" s="1225">
        <v>120.45</v>
      </c>
      <c r="D238" s="1225">
        <v>7.5873308586612955E-3</v>
      </c>
      <c r="E238" s="1225">
        <v>6.8558168969517982E-3</v>
      </c>
    </row>
    <row r="239" spans="1:5">
      <c r="A239" s="883"/>
      <c r="B239" s="228">
        <v>39792</v>
      </c>
      <c r="C239" s="1225">
        <v>120.46</v>
      </c>
      <c r="D239" s="1225">
        <v>-4.5240950453359092E-3</v>
      </c>
      <c r="E239" s="1225">
        <v>-4.659750069184062E-3</v>
      </c>
    </row>
    <row r="240" spans="1:5">
      <c r="A240" s="883"/>
      <c r="B240" s="228">
        <v>39793</v>
      </c>
      <c r="C240" s="1225">
        <v>120.46</v>
      </c>
      <c r="D240" s="1225">
        <v>-5.5632194567775293E-3</v>
      </c>
      <c r="E240" s="1225">
        <v>-1.15808631742462E-3</v>
      </c>
    </row>
    <row r="241" spans="1:5">
      <c r="A241" s="883"/>
      <c r="B241" s="228">
        <v>39794</v>
      </c>
      <c r="C241" s="1225">
        <v>120.51</v>
      </c>
      <c r="D241" s="1225">
        <v>2.8259631172718844E-3</v>
      </c>
      <c r="E241" s="1225">
        <v>-9.145285779708915E-3</v>
      </c>
    </row>
    <row r="242" spans="1:5">
      <c r="A242" s="883"/>
      <c r="B242" s="228">
        <v>39797</v>
      </c>
      <c r="C242" s="1225">
        <v>120.625</v>
      </c>
      <c r="D242" s="1225">
        <v>1.6237040723231316E-2</v>
      </c>
      <c r="E242" s="1225">
        <v>-3.5083354068176162E-4</v>
      </c>
    </row>
    <row r="243" spans="1:5">
      <c r="A243" s="883"/>
      <c r="B243" s="228">
        <v>39800</v>
      </c>
      <c r="C243" s="1225">
        <v>120.675</v>
      </c>
      <c r="D243" s="1225">
        <v>8.9157314639478069E-3</v>
      </c>
      <c r="E243" s="1225">
        <v>2.1163175734251706E-3</v>
      </c>
    </row>
    <row r="244" spans="1:5">
      <c r="A244" s="883"/>
      <c r="B244" s="228">
        <v>39801</v>
      </c>
      <c r="C244" s="1225">
        <v>120.77</v>
      </c>
      <c r="D244" s="1225">
        <v>-0.14414919499862483</v>
      </c>
      <c r="E244" s="1225">
        <v>-0.14414919499862483</v>
      </c>
    </row>
    <row r="245" spans="1:5">
      <c r="A245" s="883"/>
      <c r="B245" s="228">
        <v>39804</v>
      </c>
      <c r="C245" s="1225">
        <v>120.825</v>
      </c>
      <c r="D245" s="1225">
        <v>-1.6277582664343481E-3</v>
      </c>
      <c r="E245" s="1225">
        <v>-1.6277582664343481E-3</v>
      </c>
    </row>
    <row r="246" spans="1:5">
      <c r="A246" s="883"/>
      <c r="B246" s="228">
        <v>39805</v>
      </c>
      <c r="C246" s="1225">
        <v>120.80500000000001</v>
      </c>
      <c r="D246" s="1225">
        <v>0.12010991864289423</v>
      </c>
      <c r="E246" s="1225">
        <v>0.12010991864289423</v>
      </c>
    </row>
    <row r="247" spans="1:5">
      <c r="A247" s="883"/>
      <c r="B247" s="228">
        <v>39806</v>
      </c>
      <c r="C247" s="1225">
        <v>120.73</v>
      </c>
      <c r="D247" s="1225">
        <v>6.9120658708675864E-4</v>
      </c>
      <c r="E247" s="1225">
        <v>-8.9020028518037265E-4</v>
      </c>
    </row>
    <row r="248" spans="1:5">
      <c r="A248" s="883"/>
      <c r="B248" s="228">
        <v>39807</v>
      </c>
      <c r="C248" s="1225">
        <v>120.69</v>
      </c>
      <c r="D248" s="1225">
        <v>-1.4663317479949507E-3</v>
      </c>
      <c r="E248" s="1225">
        <v>-1.4663317479949507E-3</v>
      </c>
    </row>
    <row r="249" spans="1:5">
      <c r="A249" s="883"/>
      <c r="B249" s="228">
        <v>39808</v>
      </c>
      <c r="C249" s="1225">
        <v>120.685</v>
      </c>
      <c r="D249" s="1225">
        <v>-1.0596951354362054E-2</v>
      </c>
      <c r="E249" s="1225">
        <v>-1.2849443429685388E-2</v>
      </c>
    </row>
    <row r="250" spans="1:5">
      <c r="A250" s="883"/>
      <c r="B250" s="228">
        <v>39811</v>
      </c>
      <c r="C250" s="1225">
        <v>120.77500000000001</v>
      </c>
      <c r="D250" s="1225">
        <v>6.0551575699121472E-3</v>
      </c>
      <c r="E250" s="1225">
        <v>-4.9431264688910501E-4</v>
      </c>
    </row>
    <row r="251" spans="1:5">
      <c r="A251" s="883"/>
      <c r="B251" s="228">
        <v>39812</v>
      </c>
      <c r="C251" s="1225">
        <v>120.8</v>
      </c>
      <c r="D251" s="1225">
        <v>0.11108212686404939</v>
      </c>
      <c r="E251" s="1225">
        <v>-4.9818486152775968E-2</v>
      </c>
    </row>
    <row r="252" spans="1:5">
      <c r="A252" s="883"/>
      <c r="B252" s="228">
        <v>39813</v>
      </c>
      <c r="C252" s="1225">
        <v>120.8</v>
      </c>
      <c r="D252" s="1225">
        <v>7.5962273770073918E-2</v>
      </c>
      <c r="E252" s="1225">
        <v>-9.3975698869912486E-2</v>
      </c>
    </row>
    <row r="253" spans="1:5">
      <c r="A253" s="883"/>
      <c r="B253" s="228">
        <v>39818</v>
      </c>
      <c r="C253" s="1225">
        <v>120.925</v>
      </c>
      <c r="D253" s="1225">
        <v>9.999632388981472E-2</v>
      </c>
      <c r="E253" s="1225">
        <v>-2.2540682286050388E-2</v>
      </c>
    </row>
    <row r="254" spans="1:5">
      <c r="A254" s="883"/>
      <c r="B254" s="228">
        <v>39819</v>
      </c>
      <c r="C254" s="1225">
        <v>120.95</v>
      </c>
      <c r="D254" s="1225">
        <v>0.10688055662930035</v>
      </c>
      <c r="E254" s="1225">
        <v>-4.7738693467336682E-2</v>
      </c>
    </row>
    <row r="255" spans="1:5">
      <c r="A255" s="883"/>
      <c r="B255" s="228">
        <v>39821</v>
      </c>
      <c r="C255" s="1225">
        <v>121</v>
      </c>
      <c r="D255" s="1225">
        <v>2.0394322067898287E-2</v>
      </c>
      <c r="E255" s="1225">
        <v>-8.2628049595934502E-3</v>
      </c>
    </row>
    <row r="256" spans="1:5">
      <c r="A256" s="883"/>
      <c r="B256" s="228">
        <v>39822</v>
      </c>
      <c r="C256" s="1225">
        <v>120.995</v>
      </c>
      <c r="D256" s="1225">
        <v>0.17183226982680036</v>
      </c>
      <c r="E256" s="1225">
        <v>-1.8770199718239827E-2</v>
      </c>
    </row>
    <row r="257" spans="1:5">
      <c r="A257" s="883"/>
      <c r="B257" s="228">
        <v>39825</v>
      </c>
      <c r="C257" s="1225">
        <v>121.08</v>
      </c>
      <c r="D257" s="1225">
        <v>0.10130557950486513</v>
      </c>
      <c r="E257" s="1225">
        <v>2.7712772508929669E-3</v>
      </c>
    </row>
    <row r="258" spans="1:5">
      <c r="A258" s="883"/>
      <c r="B258" s="228">
        <v>39826</v>
      </c>
      <c r="C258" s="1225">
        <v>121.14</v>
      </c>
      <c r="D258" s="1225">
        <v>0.27410534997131381</v>
      </c>
      <c r="E258" s="1225">
        <v>-2.0618187033849685E-4</v>
      </c>
    </row>
    <row r="259" spans="1:5">
      <c r="A259" s="883"/>
      <c r="B259" s="228">
        <v>39827</v>
      </c>
      <c r="C259" s="1225">
        <v>121.265</v>
      </c>
      <c r="D259" s="1225">
        <v>8.4632290473903887E-2</v>
      </c>
      <c r="E259" s="1225">
        <v>-4.2800945591548775E-2</v>
      </c>
    </row>
    <row r="260" spans="1:5">
      <c r="A260" s="883"/>
      <c r="B260" s="228">
        <v>39828</v>
      </c>
      <c r="C260" s="1225">
        <v>121.395</v>
      </c>
      <c r="D260" s="1225">
        <v>9.4170654800966758E-2</v>
      </c>
      <c r="E260" s="1225">
        <v>-2.5873521455895769E-2</v>
      </c>
    </row>
    <row r="261" spans="1:5">
      <c r="A261" s="883"/>
      <c r="B261" s="228">
        <v>39829</v>
      </c>
      <c r="C261" s="1225">
        <v>121.30500000000001</v>
      </c>
      <c r="D261" s="1225">
        <v>-7.6135858384138305E-2</v>
      </c>
      <c r="E261" s="1225">
        <v>-0.2215799905046836</v>
      </c>
    </row>
    <row r="262" spans="1:5">
      <c r="A262" s="883"/>
      <c r="B262" s="228">
        <v>39832</v>
      </c>
      <c r="C262" s="1225">
        <v>121.285</v>
      </c>
      <c r="D262" s="1225">
        <v>0.28629441624365481</v>
      </c>
      <c r="E262" s="1225">
        <v>-7.4492385786802034E-2</v>
      </c>
    </row>
    <row r="263" spans="1:5">
      <c r="A263" s="883"/>
      <c r="B263" s="228">
        <v>39833</v>
      </c>
      <c r="C263" s="1225">
        <v>121.33</v>
      </c>
      <c r="D263" s="1225">
        <v>-3.4124501334557876E-2</v>
      </c>
      <c r="E263" s="1225">
        <v>-0.13084407198002468</v>
      </c>
    </row>
    <row r="264" spans="1:5">
      <c r="A264" s="883"/>
      <c r="B264" s="228">
        <v>39834</v>
      </c>
      <c r="C264" s="1225">
        <v>121.31</v>
      </c>
      <c r="D264" s="1225">
        <v>0.26999480654375485</v>
      </c>
      <c r="E264" s="1225">
        <v>1.0321994287198131E-2</v>
      </c>
    </row>
    <row r="265" spans="1:5">
      <c r="A265" s="883"/>
      <c r="B265" s="228">
        <v>39835</v>
      </c>
      <c r="C265" s="1225">
        <v>121.375</v>
      </c>
      <c r="D265" s="1225">
        <v>0.2293302900564235</v>
      </c>
      <c r="E265" s="1225">
        <v>-5.4204825767671327E-2</v>
      </c>
    </row>
    <row r="266" spans="1:5">
      <c r="A266" s="883"/>
      <c r="B266" s="228">
        <v>39836</v>
      </c>
      <c r="C266" s="1225">
        <v>121.575</v>
      </c>
      <c r="D266" s="1225">
        <v>0.29071179180900242</v>
      </c>
      <c r="E266" s="1225">
        <v>-7.1563770181511058E-3</v>
      </c>
    </row>
    <row r="267" spans="1:5">
      <c r="A267" s="883"/>
      <c r="B267" s="228">
        <v>39839</v>
      </c>
      <c r="C267" s="1225">
        <v>121.69</v>
      </c>
      <c r="D267" s="1225">
        <v>0.18942359194099956</v>
      </c>
      <c r="E267" s="1225">
        <v>-1.6583577108483374E-2</v>
      </c>
    </row>
    <row r="268" spans="1:5">
      <c r="A268" s="883"/>
      <c r="B268" s="228">
        <v>39840</v>
      </c>
      <c r="C268" s="1225">
        <v>121.715</v>
      </c>
      <c r="D268" s="1225">
        <v>0.1381317556430765</v>
      </c>
      <c r="E268" s="1225">
        <v>-3.5367906032583239E-2</v>
      </c>
    </row>
    <row r="269" spans="1:5">
      <c r="A269" s="883"/>
      <c r="B269" s="228">
        <v>39841</v>
      </c>
      <c r="C269" s="1225">
        <v>121.705</v>
      </c>
      <c r="D269" s="1225">
        <v>0.22288415463316713</v>
      </c>
      <c r="E269" s="1225">
        <v>4.8047659133588036E-2</v>
      </c>
    </row>
    <row r="270" spans="1:5">
      <c r="A270" s="883"/>
      <c r="B270" s="228">
        <v>39842</v>
      </c>
      <c r="C270" s="1225">
        <v>121.45</v>
      </c>
      <c r="D270" s="1225">
        <v>-1.4536256323777403E-2</v>
      </c>
      <c r="E270" s="1225">
        <v>-1.4536256323777403E-2</v>
      </c>
    </row>
    <row r="271" spans="1:5">
      <c r="A271" s="883"/>
      <c r="B271" s="228">
        <v>39843</v>
      </c>
      <c r="C271" s="1225">
        <v>121.55</v>
      </c>
      <c r="D271" s="1225">
        <v>-2.5907770999280709E-3</v>
      </c>
      <c r="E271" s="1225">
        <v>-2.5907770999280709E-3</v>
      </c>
    </row>
    <row r="272" spans="1:5">
      <c r="A272" s="883"/>
      <c r="B272" s="228">
        <v>39846</v>
      </c>
      <c r="C272" s="1225">
        <v>121.94499999999999</v>
      </c>
      <c r="D272" s="1225">
        <v>0.27503299500361372</v>
      </c>
      <c r="E272" s="1225">
        <v>-0.10283835590610564</v>
      </c>
    </row>
    <row r="273" spans="1:5">
      <c r="A273" s="883"/>
      <c r="B273" s="228">
        <v>39847</v>
      </c>
      <c r="C273" s="1225">
        <v>122.855</v>
      </c>
      <c r="D273" s="1225">
        <v>0.36842725396784959</v>
      </c>
      <c r="E273" s="1225">
        <v>3.787927037423891E-2</v>
      </c>
    </row>
    <row r="274" spans="1:5">
      <c r="A274" s="883"/>
      <c r="B274" s="228">
        <v>39848</v>
      </c>
      <c r="C274" s="1225">
        <v>147.01</v>
      </c>
      <c r="D274" s="1225">
        <v>1.4355987930320422E-2</v>
      </c>
      <c r="E274" s="1225">
        <v>8.3494628654501191E-2</v>
      </c>
    </row>
    <row r="275" spans="1:5">
      <c r="A275" s="883"/>
      <c r="B275" s="228">
        <v>39849</v>
      </c>
      <c r="C275" s="1225">
        <v>149.99</v>
      </c>
      <c r="D275" s="1225">
        <v>0.31367239101717304</v>
      </c>
      <c r="E275" s="1225">
        <v>1.915455746367239E-3</v>
      </c>
    </row>
    <row r="276" spans="1:5">
      <c r="A276" s="883"/>
      <c r="B276" s="228">
        <v>39850</v>
      </c>
      <c r="C276" s="1225">
        <v>149.16999999999999</v>
      </c>
      <c r="D276" s="1225">
        <v>2.4448118253427988E-2</v>
      </c>
      <c r="E276" s="1225">
        <v>2.4448118253427988E-2</v>
      </c>
    </row>
    <row r="277" spans="1:5">
      <c r="A277" s="883"/>
      <c r="B277" s="228">
        <v>39853</v>
      </c>
      <c r="C277" s="1225">
        <v>148.53</v>
      </c>
      <c r="D277" s="1225">
        <v>-8.3531024302809842E-2</v>
      </c>
      <c r="E277" s="1225">
        <v>0.14157309294111445</v>
      </c>
    </row>
    <row r="278" spans="1:5">
      <c r="A278" s="883"/>
      <c r="B278" s="228">
        <v>39854</v>
      </c>
      <c r="C278" s="1225">
        <v>148.26499999999999</v>
      </c>
      <c r="D278" s="1225">
        <v>-0.11350068531397532</v>
      </c>
      <c r="E278" s="1225">
        <v>3.6659221280268037E-2</v>
      </c>
    </row>
    <row r="279" spans="1:5">
      <c r="A279" s="883"/>
      <c r="B279" s="228">
        <v>39855</v>
      </c>
      <c r="C279" s="1225">
        <v>148.11000000000001</v>
      </c>
      <c r="D279" s="1225">
        <v>-2.061363537733802E-3</v>
      </c>
      <c r="E279" s="1225">
        <v>3.8080979039187605E-2</v>
      </c>
    </row>
    <row r="280" spans="1:5">
      <c r="A280" s="883"/>
      <c r="B280" s="228">
        <v>39856</v>
      </c>
      <c r="C280" s="1225">
        <v>148.44999999999999</v>
      </c>
      <c r="D280" s="1225">
        <v>0.13364397622906538</v>
      </c>
      <c r="E280" s="1225">
        <v>-1.4181523500810373E-3</v>
      </c>
    </row>
    <row r="281" spans="1:5">
      <c r="A281" s="883"/>
      <c r="B281" s="228">
        <v>39857</v>
      </c>
      <c r="C281" s="1225">
        <v>148.9</v>
      </c>
      <c r="D281" s="1225">
        <v>0.23030411632193323</v>
      </c>
      <c r="E281" s="1225">
        <v>-2.2598812205611305E-2</v>
      </c>
    </row>
    <row r="282" spans="1:5">
      <c r="A282" s="883"/>
      <c r="B282" s="228">
        <v>39860</v>
      </c>
      <c r="C282" s="1225">
        <v>149.14500000000001</v>
      </c>
      <c r="D282" s="1225">
        <v>0.30465587044534415</v>
      </c>
      <c r="E282" s="1225">
        <v>-3.6943319838056682E-2</v>
      </c>
    </row>
    <row r="283" spans="1:5">
      <c r="A283" s="883"/>
      <c r="B283" s="228">
        <v>39861</v>
      </c>
      <c r="C283" s="1225">
        <v>149.28</v>
      </c>
      <c r="D283" s="1225">
        <v>-5.9149722735674676E-2</v>
      </c>
      <c r="E283" s="1225">
        <v>-5.7016920233186406E-2</v>
      </c>
    </row>
    <row r="284" spans="1:5">
      <c r="A284" s="883"/>
      <c r="B284" s="228">
        <v>39862</v>
      </c>
      <c r="C284" s="1225">
        <v>149.4</v>
      </c>
      <c r="D284" s="1225">
        <v>-5.0085266030013641E-2</v>
      </c>
      <c r="E284" s="1225">
        <v>-0.10124488403819919</v>
      </c>
    </row>
    <row r="285" spans="1:5">
      <c r="A285" s="883"/>
      <c r="B285" s="228">
        <v>39863</v>
      </c>
      <c r="C285" s="1225">
        <v>148.96</v>
      </c>
      <c r="D285" s="1225">
        <v>-0.21543183742591024</v>
      </c>
      <c r="E285" s="1225">
        <v>1.5304826418289586E-2</v>
      </c>
    </row>
    <row r="286" spans="1:5">
      <c r="A286" s="883"/>
      <c r="B286" s="228">
        <v>39864</v>
      </c>
      <c r="C286" s="1225">
        <v>149.595</v>
      </c>
      <c r="D286" s="1225">
        <v>8.5733882030178329E-3</v>
      </c>
      <c r="E286" s="1225">
        <v>-0.11239711934156378</v>
      </c>
    </row>
    <row r="287" spans="1:5">
      <c r="A287" s="883"/>
      <c r="B287" s="228">
        <v>39867</v>
      </c>
      <c r="C287" s="1225">
        <v>150.07</v>
      </c>
      <c r="D287" s="1225">
        <v>0.13119243216330595</v>
      </c>
      <c r="E287" s="1225">
        <v>3.2237988548668162E-2</v>
      </c>
    </row>
    <row r="288" spans="1:5">
      <c r="A288" s="883"/>
      <c r="B288" s="228">
        <v>39868</v>
      </c>
      <c r="C288" s="1225">
        <v>150.11500000000001</v>
      </c>
      <c r="D288" s="1225">
        <v>3.3812788381426859E-2</v>
      </c>
      <c r="E288" s="1225">
        <v>-4.9080351365410724E-2</v>
      </c>
    </row>
    <row r="289" spans="1:5">
      <c r="A289" s="883"/>
      <c r="B289" s="228">
        <v>39869</v>
      </c>
      <c r="C289" s="1225">
        <v>150.09</v>
      </c>
      <c r="D289" s="1225">
        <v>0.21342180962343096</v>
      </c>
      <c r="E289" s="1225">
        <v>-4.1546809623430964E-2</v>
      </c>
    </row>
    <row r="290" spans="1:5">
      <c r="A290" s="883"/>
      <c r="B290" s="228">
        <v>39870</v>
      </c>
      <c r="C290" s="1225">
        <v>150.29499999999999</v>
      </c>
      <c r="D290" s="1225">
        <v>0.16710899060682868</v>
      </c>
      <c r="E290" s="1225">
        <v>2.2782167884299986E-2</v>
      </c>
    </row>
    <row r="291" spans="1:5">
      <c r="A291" s="883"/>
      <c r="B291" s="228">
        <v>39871</v>
      </c>
      <c r="C291" s="1225">
        <v>150.47</v>
      </c>
      <c r="D291" s="1225">
        <v>0.13746764528596248</v>
      </c>
      <c r="E291" s="1225">
        <v>-1.2870971173279438E-2</v>
      </c>
    </row>
    <row r="292" spans="1:5">
      <c r="A292" s="883"/>
      <c r="B292" s="228">
        <v>39874</v>
      </c>
      <c r="C292" s="1225">
        <v>150.61000000000001</v>
      </c>
      <c r="D292" s="1225">
        <v>3.9580870637816727E-2</v>
      </c>
      <c r="E292" s="1225">
        <v>2.6063884463175205E-2</v>
      </c>
    </row>
    <row r="293" spans="1:5">
      <c r="A293" s="883"/>
      <c r="B293" s="228">
        <v>39875</v>
      </c>
      <c r="C293" s="1225">
        <v>150.535</v>
      </c>
      <c r="D293" s="1225">
        <v>2.6278409090909092E-2</v>
      </c>
      <c r="E293" s="1225">
        <v>2.6278409090909092E-2</v>
      </c>
    </row>
    <row r="294" spans="1:5">
      <c r="A294" s="883"/>
      <c r="B294" s="228">
        <v>39876</v>
      </c>
      <c r="C294" s="1225">
        <v>150.44499999999999</v>
      </c>
      <c r="D294" s="1225">
        <v>8.9031339031339033E-3</v>
      </c>
      <c r="E294" s="1225">
        <v>8.9031339031339033E-3</v>
      </c>
    </row>
    <row r="295" spans="1:5">
      <c r="A295" s="883"/>
      <c r="B295" s="228">
        <v>39877</v>
      </c>
      <c r="C295" s="1225">
        <v>150.33500000000001</v>
      </c>
      <c r="D295" s="1225">
        <v>8.1823984680443634E-2</v>
      </c>
      <c r="E295" s="1225">
        <v>8.1823984680443634E-2</v>
      </c>
    </row>
    <row r="296" spans="1:5">
      <c r="A296" s="883"/>
      <c r="B296" s="228">
        <v>39878</v>
      </c>
      <c r="C296" s="1225">
        <v>150.52000000000001</v>
      </c>
      <c r="D296" s="1225">
        <v>0.10552821774565585</v>
      </c>
      <c r="E296" s="1225">
        <v>-1.6723050899584806E-2</v>
      </c>
    </row>
    <row r="297" spans="1:5">
      <c r="A297" s="883"/>
      <c r="B297" s="228">
        <v>39882</v>
      </c>
      <c r="C297" s="1225">
        <v>150.53</v>
      </c>
      <c r="D297" s="1225">
        <v>8.6179096189988036E-2</v>
      </c>
      <c r="E297" s="1225">
        <v>8.6179096189988036E-2</v>
      </c>
    </row>
    <row r="298" spans="1:5">
      <c r="A298" s="883"/>
      <c r="B298" s="228">
        <v>39883</v>
      </c>
      <c r="C298" s="1225">
        <v>150.495</v>
      </c>
      <c r="D298" s="1225">
        <v>4.7542837525369308E-2</v>
      </c>
      <c r="E298" s="1225">
        <v>4.7542837525369308E-2</v>
      </c>
    </row>
    <row r="299" spans="1:5">
      <c r="A299" s="883"/>
      <c r="B299" s="228">
        <v>39884</v>
      </c>
      <c r="C299" s="1225">
        <v>150.465</v>
      </c>
      <c r="D299" s="1225">
        <v>1.9555660012166121E-2</v>
      </c>
      <c r="E299" s="1225">
        <v>4.7205939279986731E-2</v>
      </c>
    </row>
    <row r="300" spans="1:5">
      <c r="A300" s="883"/>
      <c r="B300" s="228">
        <v>39885</v>
      </c>
      <c r="C300" s="1225">
        <v>150.24</v>
      </c>
      <c r="D300" s="1225">
        <v>-7.7698327796858289E-3</v>
      </c>
      <c r="E300" s="1225">
        <v>0.14987894825741793</v>
      </c>
    </row>
    <row r="301" spans="1:5">
      <c r="A301" s="883"/>
      <c r="B301" s="228">
        <v>39888</v>
      </c>
      <c r="C301" s="1225">
        <v>150.30500000000001</v>
      </c>
      <c r="D301" s="1225">
        <v>2.7978650137741048E-2</v>
      </c>
      <c r="E301" s="1225">
        <v>2.7978650137741048E-2</v>
      </c>
    </row>
    <row r="302" spans="1:5">
      <c r="A302" s="883"/>
      <c r="B302" s="228">
        <v>39889</v>
      </c>
      <c r="C302" s="1225">
        <v>150.39500000000001</v>
      </c>
      <c r="D302" s="1225">
        <v>-8.8840978365920757E-3</v>
      </c>
      <c r="E302" s="1225">
        <v>1.1560478774812281E-2</v>
      </c>
    </row>
    <row r="303" spans="1:5">
      <c r="A303" s="883"/>
      <c r="B303" s="228">
        <v>39890</v>
      </c>
      <c r="C303" s="1225">
        <v>150.51</v>
      </c>
      <c r="D303" s="1225">
        <v>1.9226800577835868E-2</v>
      </c>
      <c r="E303" s="1225">
        <v>1.9226800577835868E-2</v>
      </c>
    </row>
    <row r="304" spans="1:5">
      <c r="A304" s="883"/>
      <c r="B304" s="228">
        <v>39891</v>
      </c>
      <c r="C304" s="1225">
        <v>150.94999999999999</v>
      </c>
      <c r="D304" s="1225">
        <v>0.11061897907208504</v>
      </c>
      <c r="E304" s="1225">
        <v>3.8644668364522204E-2</v>
      </c>
    </row>
    <row r="305" spans="1:5">
      <c r="A305" s="883"/>
      <c r="B305" s="228">
        <v>39892</v>
      </c>
      <c r="C305" s="1225">
        <v>151.17500000000001</v>
      </c>
      <c r="D305" s="1225">
        <v>0.18047859953424877</v>
      </c>
      <c r="E305" s="1225">
        <v>9.8731229422629088E-2</v>
      </c>
    </row>
    <row r="306" spans="1:5">
      <c r="A306" s="883"/>
      <c r="B306" s="228">
        <v>39896</v>
      </c>
      <c r="C306" s="1225">
        <v>151.36000000000001</v>
      </c>
      <c r="D306" s="1225">
        <v>9.6786110084964905E-2</v>
      </c>
      <c r="E306" s="1225">
        <v>5.4765422977465832E-2</v>
      </c>
    </row>
    <row r="307" spans="1:5">
      <c r="A307" s="883"/>
      <c r="B307" s="228">
        <v>39897</v>
      </c>
      <c r="C307" s="1225">
        <v>151.37</v>
      </c>
      <c r="D307" s="1225">
        <v>0.11497802589381162</v>
      </c>
      <c r="E307" s="1225">
        <v>9.9536762085758401E-2</v>
      </c>
    </row>
    <row r="308" spans="1:5">
      <c r="A308" s="883"/>
      <c r="B308" s="228">
        <v>39898</v>
      </c>
      <c r="C308" s="1225">
        <v>151.35</v>
      </c>
      <c r="D308" s="1225">
        <v>1.1350059737156512E-2</v>
      </c>
      <c r="E308" s="1225">
        <v>1.1350059737156512E-2</v>
      </c>
    </row>
    <row r="309" spans="1:5">
      <c r="A309" s="883"/>
      <c r="B309" s="228">
        <v>39899</v>
      </c>
      <c r="C309" s="1225">
        <v>151.41999999999999</v>
      </c>
      <c r="D309" s="1225">
        <v>0.12308682591903876</v>
      </c>
      <c r="E309" s="1225">
        <v>-2.7392361607781433E-2</v>
      </c>
    </row>
    <row r="310" spans="1:5">
      <c r="A310" s="883"/>
      <c r="B310" s="228">
        <v>39902</v>
      </c>
      <c r="C310" s="1225">
        <v>151.4</v>
      </c>
      <c r="D310" s="1225">
        <v>-2.4849899933288858E-2</v>
      </c>
      <c r="E310" s="1225">
        <v>-2.4849899933288858E-2</v>
      </c>
    </row>
    <row r="311" spans="1:5">
      <c r="A311" s="883"/>
      <c r="B311" s="228">
        <v>39903</v>
      </c>
      <c r="C311" s="1225">
        <v>150.97999999999999</v>
      </c>
      <c r="D311" s="1225">
        <v>-3.7312910407011748E-2</v>
      </c>
      <c r="E311" s="1225">
        <v>1.4491130308164037E-2</v>
      </c>
    </row>
    <row r="312" spans="1:5">
      <c r="A312" s="883"/>
      <c r="B312" s="228">
        <v>39904</v>
      </c>
      <c r="C312" s="1225">
        <v>151.01499999999999</v>
      </c>
      <c r="D312" s="1225">
        <v>0.14104964947661577</v>
      </c>
      <c r="E312" s="1225">
        <v>2.1007394602900221E-2</v>
      </c>
    </row>
    <row r="313" spans="1:5">
      <c r="A313" s="883"/>
      <c r="B313" s="228">
        <v>39905</v>
      </c>
      <c r="C313" s="1225">
        <v>150.97499999999999</v>
      </c>
      <c r="D313" s="1225">
        <v>2.5717111770524232E-2</v>
      </c>
      <c r="E313" s="1225">
        <v>-5.9347181008902079E-3</v>
      </c>
    </row>
    <row r="314" spans="1:5">
      <c r="A314" s="883"/>
      <c r="B314" s="228">
        <v>39906</v>
      </c>
      <c r="C314" s="1225">
        <v>150.99</v>
      </c>
      <c r="D314" s="1225">
        <v>8.485596526415552E-4</v>
      </c>
      <c r="E314" s="1225">
        <v>8.485596526415552E-4</v>
      </c>
    </row>
    <row r="315" spans="1:5">
      <c r="A315" s="883"/>
      <c r="B315" s="228">
        <v>39909</v>
      </c>
      <c r="C315" s="1225">
        <v>151.11000000000001</v>
      </c>
      <c r="D315" s="1225">
        <v>0.10129933607592359</v>
      </c>
      <c r="E315" s="1225">
        <v>4.325689381287931E-2</v>
      </c>
    </row>
    <row r="316" spans="1:5">
      <c r="A316" s="883"/>
      <c r="B316" s="228">
        <v>39910</v>
      </c>
      <c r="C316" s="1225">
        <v>151.04</v>
      </c>
      <c r="D316" s="1225">
        <v>1.9890038809831825E-2</v>
      </c>
      <c r="E316" s="1225">
        <v>-8.4896507115135838E-3</v>
      </c>
    </row>
    <row r="317" spans="1:5">
      <c r="A317" s="883"/>
      <c r="B317" s="228">
        <v>39911</v>
      </c>
      <c r="C317" s="1225">
        <v>150.96</v>
      </c>
      <c r="D317" s="1225">
        <v>-6.7806889859291605E-2</v>
      </c>
      <c r="E317" s="1225">
        <v>-6.7806889859291605E-2</v>
      </c>
    </row>
    <row r="318" spans="1:5">
      <c r="A318" s="883"/>
      <c r="B318" s="228">
        <v>39912</v>
      </c>
      <c r="C318" s="1225">
        <v>150.75</v>
      </c>
      <c r="D318" s="1225">
        <v>-3.8572574178027265E-2</v>
      </c>
      <c r="E318" s="1225">
        <v>-2.2534081796311146E-2</v>
      </c>
    </row>
    <row r="319" spans="1:5">
      <c r="A319" s="883"/>
      <c r="B319" s="228">
        <v>39913</v>
      </c>
      <c r="C319" s="1225">
        <v>150.87</v>
      </c>
      <c r="D319" s="1225">
        <v>-2.5430586059415096E-3</v>
      </c>
      <c r="E319" s="1225">
        <v>-2.7048896081377876E-2</v>
      </c>
    </row>
    <row r="320" spans="1:5">
      <c r="A320" s="883"/>
      <c r="B320" s="228">
        <v>39916</v>
      </c>
      <c r="C320" s="1225">
        <v>150.77000000000001</v>
      </c>
      <c r="D320" s="1225">
        <v>-0.15032964777712218</v>
      </c>
      <c r="E320" s="1225">
        <v>-0.13750288602139504</v>
      </c>
    </row>
    <row r="321" spans="1:5">
      <c r="A321" s="883"/>
      <c r="B321" s="228">
        <v>39917</v>
      </c>
      <c r="C321" s="1225">
        <v>150.595</v>
      </c>
      <c r="D321" s="1225">
        <v>-0.22867442551238085</v>
      </c>
      <c r="E321" s="1225">
        <v>2.2007398806469904E-3</v>
      </c>
    </row>
    <row r="322" spans="1:5">
      <c r="A322" s="883"/>
      <c r="B322" s="228">
        <v>39918</v>
      </c>
      <c r="C322" s="1225">
        <v>150.24</v>
      </c>
      <c r="D322" s="1225">
        <v>-0.32476743418882364</v>
      </c>
      <c r="E322" s="1225">
        <v>-9.7314772052516981E-3</v>
      </c>
    </row>
    <row r="323" spans="1:5">
      <c r="A323" s="883"/>
      <c r="B323" s="228">
        <v>39919</v>
      </c>
      <c r="C323" s="1225">
        <v>150.13999999999999</v>
      </c>
      <c r="D323" s="1225">
        <v>-8.4710391822827941E-2</v>
      </c>
      <c r="E323" s="1225">
        <v>3.0281090289608178E-2</v>
      </c>
    </row>
    <row r="324" spans="1:5">
      <c r="A324" s="883"/>
      <c r="B324" s="228">
        <v>39920</v>
      </c>
      <c r="C324" s="1225">
        <v>150.215</v>
      </c>
      <c r="D324" s="1225">
        <v>1.5811011904761904E-2</v>
      </c>
      <c r="E324" s="1225">
        <v>-4.7991071428571432E-2</v>
      </c>
    </row>
    <row r="325" spans="1:5">
      <c r="A325" s="883"/>
      <c r="B325" s="228">
        <v>39923</v>
      </c>
      <c r="C325" s="1225">
        <v>150.36000000000001</v>
      </c>
      <c r="D325" s="1225">
        <v>0.17652894904684288</v>
      </c>
      <c r="E325" s="1225">
        <v>-1.555524059244561E-2</v>
      </c>
    </row>
    <row r="326" spans="1:5">
      <c r="A326" s="883"/>
      <c r="B326" s="228">
        <v>39924</v>
      </c>
      <c r="C326" s="1225">
        <v>150.57499999999999</v>
      </c>
      <c r="D326" s="1225">
        <v>0.22671555215059647</v>
      </c>
      <c r="E326" s="1225">
        <v>9.7935135529531939E-2</v>
      </c>
    </row>
    <row r="327" spans="1:5">
      <c r="A327" s="883"/>
      <c r="B327" s="228">
        <v>39925</v>
      </c>
      <c r="C327" s="1225">
        <v>150.73500000000001</v>
      </c>
      <c r="D327" s="1225">
        <v>0.25767147218153907</v>
      </c>
      <c r="E327" s="1225">
        <v>0.19238234723227046</v>
      </c>
    </row>
    <row r="328" spans="1:5">
      <c r="A328" s="883"/>
      <c r="B328" s="228">
        <v>39926</v>
      </c>
      <c r="C328" s="1225">
        <v>150.54499999999999</v>
      </c>
      <c r="D328" s="1225">
        <v>4.0091236073339767E-2</v>
      </c>
      <c r="E328" s="1225">
        <v>4.0091236073339767E-2</v>
      </c>
    </row>
    <row r="329" spans="1:5">
      <c r="A329" s="883"/>
      <c r="B329" s="228">
        <v>39927</v>
      </c>
      <c r="C329" s="1225">
        <v>150.63499999999999</v>
      </c>
      <c r="D329" s="1225">
        <v>0.12780617915092243</v>
      </c>
      <c r="E329" s="1225">
        <v>-1.9782173816403646E-2</v>
      </c>
    </row>
    <row r="330" spans="1:5">
      <c r="A330" s="883"/>
      <c r="B330" s="228">
        <v>39930</v>
      </c>
      <c r="C330" s="1225">
        <v>150.63999999999999</v>
      </c>
      <c r="D330" s="1225">
        <v>5.6353591160220998E-2</v>
      </c>
      <c r="E330" s="1225">
        <v>5.6353591160220998E-2</v>
      </c>
    </row>
    <row r="331" spans="1:5">
      <c r="A331" s="883"/>
      <c r="B331" s="228">
        <v>39931</v>
      </c>
      <c r="C331" s="1225">
        <v>150.67500000000001</v>
      </c>
      <c r="D331" s="1225">
        <v>7.0375620127569094E-2</v>
      </c>
      <c r="E331" s="1225">
        <v>4.2026931254429481E-2</v>
      </c>
    </row>
    <row r="332" spans="1:5">
      <c r="A332" s="883"/>
      <c r="B332" s="228">
        <v>39932</v>
      </c>
      <c r="C332" s="1225">
        <v>150.70500000000001</v>
      </c>
      <c r="D332" s="1225">
        <v>0.20940550133096716</v>
      </c>
      <c r="E332" s="1225">
        <v>4.6731736172729958E-2</v>
      </c>
    </row>
    <row r="333" spans="1:5">
      <c r="A333" s="883"/>
      <c r="B333" s="228">
        <v>39933</v>
      </c>
      <c r="C333" s="1225">
        <v>150.69999999999999</v>
      </c>
      <c r="D333" s="1225">
        <v>5.6099084096586177E-2</v>
      </c>
      <c r="E333" s="1225">
        <v>4.9160421870663336E-2</v>
      </c>
    </row>
    <row r="334" spans="1:5">
      <c r="A334" s="883"/>
      <c r="B334" s="228">
        <v>39937</v>
      </c>
      <c r="C334" s="1225">
        <v>150.66</v>
      </c>
      <c r="D334" s="1225">
        <v>1.6128447682215215E-3</v>
      </c>
      <c r="E334" s="1225">
        <v>1.6128447682215215E-3</v>
      </c>
    </row>
    <row r="335" spans="1:5">
      <c r="A335" s="883"/>
      <c r="B335" s="228">
        <v>39938</v>
      </c>
      <c r="C335" s="1225">
        <v>150.625</v>
      </c>
      <c r="D335" s="1225">
        <v>3.6065341913584611E-2</v>
      </c>
      <c r="E335" s="1225">
        <v>3.6065341913584611E-2</v>
      </c>
    </row>
    <row r="336" spans="1:5">
      <c r="A336" s="883"/>
      <c r="B336" s="228">
        <v>39939</v>
      </c>
      <c r="C336" s="1225">
        <v>150.58500000000001</v>
      </c>
      <c r="D336" s="1225">
        <v>3.7342767295597483E-2</v>
      </c>
      <c r="E336" s="1225">
        <v>3.7342767295597483E-2</v>
      </c>
    </row>
    <row r="337" spans="1:5">
      <c r="A337" s="883"/>
      <c r="B337" s="228">
        <v>39940</v>
      </c>
      <c r="C337" s="1225">
        <v>150.46</v>
      </c>
      <c r="D337" s="1225">
        <v>-9.5812973076554564E-2</v>
      </c>
      <c r="E337" s="1225">
        <v>1.6288205423014276E-2</v>
      </c>
    </row>
    <row r="338" spans="1:5">
      <c r="A338" s="883"/>
      <c r="B338" s="228">
        <v>39941</v>
      </c>
      <c r="C338" s="1225">
        <v>150.47</v>
      </c>
      <c r="D338" s="1225">
        <v>9.1307914541498739E-2</v>
      </c>
      <c r="E338" s="1225">
        <v>2.3540321717730142E-2</v>
      </c>
    </row>
    <row r="339" spans="1:5">
      <c r="A339" s="883"/>
      <c r="B339" s="228">
        <v>39945</v>
      </c>
      <c r="C339" s="1225">
        <v>150.22</v>
      </c>
      <c r="D339" s="1225">
        <v>-2.9410418383228051E-2</v>
      </c>
      <c r="E339" s="1225">
        <v>5.6486313283896368E-2</v>
      </c>
    </row>
    <row r="340" spans="1:5">
      <c r="A340" s="883"/>
      <c r="B340" s="228">
        <v>39946</v>
      </c>
      <c r="C340" s="1225">
        <v>149.99</v>
      </c>
      <c r="D340" s="1225">
        <v>-8.2341688012710357E-2</v>
      </c>
      <c r="E340" s="1225">
        <v>-6.5983593268700749E-2</v>
      </c>
    </row>
    <row r="341" spans="1:5">
      <c r="A341" s="883"/>
      <c r="B341" s="228">
        <v>39947</v>
      </c>
      <c r="C341" s="1225">
        <v>149.94499999999999</v>
      </c>
      <c r="D341" s="1225">
        <v>4.0235800505286794E-2</v>
      </c>
      <c r="E341" s="1225">
        <v>4.0235800505286794E-2</v>
      </c>
    </row>
    <row r="342" spans="1:5">
      <c r="A342" s="883"/>
      <c r="B342" s="228">
        <v>39948</v>
      </c>
      <c r="C342" s="1225">
        <v>150.19999999999999</v>
      </c>
      <c r="D342" s="1225">
        <v>0.28517797552836482</v>
      </c>
      <c r="E342" s="1225">
        <v>2.099555061179088E-2</v>
      </c>
    </row>
    <row r="343" spans="1:5">
      <c r="A343" s="883"/>
      <c r="B343" s="228">
        <v>39951</v>
      </c>
      <c r="C343" s="1225">
        <v>150.30500000000001</v>
      </c>
      <c r="D343" s="1225">
        <v>0.18349971679410931</v>
      </c>
      <c r="E343" s="1225">
        <v>1.3558482016425942E-2</v>
      </c>
    </row>
    <row r="344" spans="1:5">
      <c r="A344" s="883"/>
      <c r="B344" s="228">
        <v>39952</v>
      </c>
      <c r="C344" s="1225">
        <v>150.43</v>
      </c>
      <c r="D344" s="1225">
        <v>0.10091743119266056</v>
      </c>
      <c r="E344" s="1225">
        <v>5.9216013344453713E-2</v>
      </c>
    </row>
    <row r="345" spans="1:5">
      <c r="A345" s="883"/>
      <c r="B345" s="228">
        <v>39953</v>
      </c>
      <c r="C345" s="1225">
        <v>150.55000000000001</v>
      </c>
      <c r="D345" s="1225">
        <v>0.15420988067358091</v>
      </c>
      <c r="E345" s="1225">
        <v>-1.9181443069030892E-3</v>
      </c>
    </row>
    <row r="346" spans="1:5">
      <c r="A346" s="883"/>
      <c r="B346" s="228">
        <v>39954</v>
      </c>
      <c r="C346" s="1225">
        <v>150.47999999999999</v>
      </c>
      <c r="D346" s="1225">
        <v>-0.10835362427420865</v>
      </c>
      <c r="E346" s="1225">
        <v>-3.7179247050009363E-2</v>
      </c>
    </row>
    <row r="347" spans="1:5">
      <c r="A347" s="883"/>
      <c r="B347" s="228">
        <v>39955</v>
      </c>
      <c r="C347" s="1225">
        <v>150.30000000000001</v>
      </c>
      <c r="D347" s="1225">
        <v>-9.0665091154625246E-2</v>
      </c>
      <c r="E347" s="1225">
        <v>7.1387575962187713E-2</v>
      </c>
    </row>
    <row r="348" spans="1:5">
      <c r="A348" s="883"/>
      <c r="B348" s="228">
        <v>39958</v>
      </c>
      <c r="C348" s="1225">
        <v>150</v>
      </c>
      <c r="D348" s="1225">
        <v>-0.52655469813890154</v>
      </c>
      <c r="E348" s="1225">
        <v>-0.11802088061733999</v>
      </c>
    </row>
    <row r="349" spans="1:5">
      <c r="A349" s="883"/>
      <c r="B349" s="228">
        <v>39959</v>
      </c>
      <c r="C349" s="1225">
        <v>149.95500000000001</v>
      </c>
      <c r="D349" s="1225">
        <v>-8.9983931440814138E-2</v>
      </c>
      <c r="E349" s="1225">
        <v>-3.642206748794858E-2</v>
      </c>
    </row>
    <row r="350" spans="1:5">
      <c r="A350" s="883"/>
      <c r="B350" s="228">
        <v>39960</v>
      </c>
      <c r="C350" s="1225">
        <v>150.19499999999999</v>
      </c>
      <c r="D350" s="1225">
        <v>2.2879273868832321E-2</v>
      </c>
      <c r="E350" s="1225">
        <v>-5.7837985395482157E-3</v>
      </c>
    </row>
    <row r="351" spans="1:5">
      <c r="A351" s="883"/>
      <c r="B351" s="228">
        <v>39961</v>
      </c>
      <c r="C351" s="1225">
        <v>150.41</v>
      </c>
      <c r="D351" s="1225">
        <v>4.1401273885350316E-2</v>
      </c>
      <c r="E351" s="1225">
        <v>-1.7197452229299363E-2</v>
      </c>
    </row>
    <row r="352" spans="1:5">
      <c r="A352" s="883"/>
      <c r="B352" s="228">
        <v>39962</v>
      </c>
      <c r="C352" s="1225">
        <v>150.46</v>
      </c>
      <c r="D352" s="1225">
        <v>8.2986605870618416E-2</v>
      </c>
      <c r="E352" s="1225">
        <v>8.2986605870618416E-2</v>
      </c>
    </row>
    <row r="353" spans="1:5">
      <c r="A353" s="883"/>
      <c r="B353" s="228">
        <v>39965</v>
      </c>
      <c r="C353" s="1225">
        <v>150.22999999999999</v>
      </c>
      <c r="D353" s="1225">
        <v>-0.12073775573465592</v>
      </c>
      <c r="E353" s="1225">
        <v>1.5654060756354619E-2</v>
      </c>
    </row>
    <row r="354" spans="1:5">
      <c r="A354" s="883"/>
      <c r="B354" s="228">
        <v>39966</v>
      </c>
      <c r="C354" s="1225">
        <v>150.345</v>
      </c>
      <c r="D354" s="1225">
        <v>-8.9831117499101689E-3</v>
      </c>
      <c r="E354" s="1225">
        <v>-6.2881782249371188E-2</v>
      </c>
    </row>
    <row r="355" spans="1:5">
      <c r="A355" s="883"/>
      <c r="B355" s="228">
        <v>39967</v>
      </c>
      <c r="C355" s="1225">
        <v>150.25</v>
      </c>
      <c r="D355" s="1225">
        <v>4.5426749366646285E-2</v>
      </c>
      <c r="E355" s="1225">
        <v>4.5426749366646285E-2</v>
      </c>
    </row>
    <row r="356" spans="1:5">
      <c r="A356" s="883"/>
      <c r="B356" s="228">
        <v>39968</v>
      </c>
      <c r="C356" s="1225">
        <v>150.255</v>
      </c>
      <c r="D356" s="1225">
        <v>-2.5360911020115371E-2</v>
      </c>
      <c r="E356" s="1225">
        <v>-2.5360911020115371E-2</v>
      </c>
    </row>
    <row r="357" spans="1:5">
      <c r="A357" s="883"/>
      <c r="B357" s="228">
        <v>39969</v>
      </c>
      <c r="C357" s="1225">
        <v>150.32</v>
      </c>
      <c r="D357" s="1225">
        <v>-1.4058106841611996E-2</v>
      </c>
      <c r="E357" s="1225">
        <v>-1.4058106841611996E-2</v>
      </c>
    </row>
    <row r="358" spans="1:5">
      <c r="A358" s="883"/>
      <c r="B358" s="228">
        <v>39972</v>
      </c>
      <c r="C358" s="1225">
        <v>150.41</v>
      </c>
      <c r="D358" s="1225">
        <v>9.1607378958635022E-2</v>
      </c>
      <c r="E358" s="1225">
        <v>-2.0147327331108734E-2</v>
      </c>
    </row>
    <row r="359" spans="1:5">
      <c r="A359" s="883"/>
      <c r="B359" s="228">
        <v>39973</v>
      </c>
      <c r="C359" s="1225">
        <v>150.31</v>
      </c>
      <c r="D359" s="1225">
        <v>-0.16733601070950468</v>
      </c>
      <c r="E359" s="1225">
        <v>-7.8090138331102191E-2</v>
      </c>
    </row>
    <row r="360" spans="1:5">
      <c r="A360" s="883"/>
      <c r="B360" s="228">
        <v>39974</v>
      </c>
      <c r="C360" s="1225">
        <v>150.35499999999999</v>
      </c>
      <c r="D360" s="1225">
        <v>-5.2052052052052052E-2</v>
      </c>
      <c r="E360" s="1225">
        <v>-5.2052052052052052E-2</v>
      </c>
    </row>
    <row r="361" spans="1:5">
      <c r="A361" s="883"/>
      <c r="B361" s="228">
        <v>39975</v>
      </c>
      <c r="C361" s="1225">
        <v>150.4</v>
      </c>
      <c r="D361" s="1225">
        <v>-4.8586143231950249E-4</v>
      </c>
      <c r="E361" s="1225">
        <v>-4.8586143231950249E-4</v>
      </c>
    </row>
    <row r="362" spans="1:5">
      <c r="A362" s="883"/>
      <c r="B362" s="228">
        <v>39976</v>
      </c>
      <c r="C362" s="1225">
        <v>150.33000000000001</v>
      </c>
      <c r="D362" s="1225">
        <v>2.3646638905413443E-2</v>
      </c>
      <c r="E362" s="1225">
        <v>2.3646638905413443E-2</v>
      </c>
    </row>
    <row r="363" spans="1:5">
      <c r="A363" s="883"/>
      <c r="B363" s="228">
        <v>39979</v>
      </c>
      <c r="C363" s="1225">
        <v>150.18</v>
      </c>
      <c r="D363" s="1225">
        <v>-0.35166406656266253</v>
      </c>
      <c r="E363" s="1225">
        <v>-0.12740509620384816</v>
      </c>
    </row>
    <row r="364" spans="1:5">
      <c r="A364" s="883"/>
      <c r="B364" s="228">
        <v>39980</v>
      </c>
      <c r="C364" s="1225">
        <v>150.26499999999999</v>
      </c>
      <c r="D364" s="1225">
        <v>-4.4737522627359708E-2</v>
      </c>
      <c r="E364" s="1225">
        <v>-4.4737522627359708E-2</v>
      </c>
    </row>
    <row r="365" spans="1:5">
      <c r="A365" s="883"/>
      <c r="B365" s="228">
        <v>39981</v>
      </c>
      <c r="C365" s="1225">
        <v>150.285</v>
      </c>
      <c r="D365" s="1225">
        <v>-0.10101351351351351</v>
      </c>
      <c r="E365" s="1225">
        <v>-0.10101351351351351</v>
      </c>
    </row>
    <row r="366" spans="1:5">
      <c r="A366" s="883"/>
      <c r="B366" s="228">
        <v>39982</v>
      </c>
      <c r="C366" s="1225">
        <v>150.30500000000001</v>
      </c>
      <c r="D366" s="1225">
        <v>1.1213027315338613E-2</v>
      </c>
      <c r="E366" s="1225">
        <v>1.1213027315338613E-2</v>
      </c>
    </row>
    <row r="367" spans="1:5">
      <c r="A367" s="883"/>
      <c r="B367" s="228">
        <v>39983</v>
      </c>
      <c r="C367" s="1225">
        <v>150.30500000000001</v>
      </c>
      <c r="D367" s="1225">
        <v>4.3327556325823221E-4</v>
      </c>
      <c r="E367" s="1225">
        <v>4.3327556325823221E-4</v>
      </c>
    </row>
    <row r="368" spans="1:5">
      <c r="A368" s="883"/>
      <c r="B368" s="228">
        <v>39986</v>
      </c>
      <c r="C368" s="1225">
        <v>150.44499999999999</v>
      </c>
      <c r="D368" s="1225">
        <v>8.1629886677872368E-2</v>
      </c>
      <c r="E368" s="1225">
        <v>-8.377162066908854E-3</v>
      </c>
    </row>
    <row r="369" spans="1:5">
      <c r="A369" s="883"/>
      <c r="B369" s="228">
        <v>39987</v>
      </c>
      <c r="C369" s="1225">
        <v>150.45500000000001</v>
      </c>
      <c r="D369" s="1225">
        <v>-3.1223003825743553E-2</v>
      </c>
      <c r="E369" s="1225">
        <v>-3.1223003825743553E-2</v>
      </c>
    </row>
    <row r="370" spans="1:5">
      <c r="A370" s="883"/>
      <c r="B370" s="228">
        <v>39988</v>
      </c>
      <c r="C370" s="1225">
        <v>150.535</v>
      </c>
      <c r="D370" s="1225">
        <v>3.5162577535458893E-2</v>
      </c>
      <c r="E370" s="1225">
        <v>-6.3608707676504284E-2</v>
      </c>
    </row>
    <row r="371" spans="1:5">
      <c r="A371" s="883"/>
      <c r="B371" s="228">
        <v>39989</v>
      </c>
      <c r="C371" s="1225">
        <v>150.39500000000001</v>
      </c>
      <c r="D371" s="1225">
        <v>-7.8717020815935179E-3</v>
      </c>
      <c r="E371" s="1225">
        <v>-7.8717020815935179E-3</v>
      </c>
    </row>
    <row r="372" spans="1:5">
      <c r="A372" s="883"/>
      <c r="B372" s="228">
        <v>39990</v>
      </c>
      <c r="C372" s="1225">
        <v>150.43</v>
      </c>
      <c r="D372" s="1225">
        <v>4.693544227628299E-2</v>
      </c>
      <c r="E372" s="1225">
        <v>4.693544227628299E-2</v>
      </c>
    </row>
    <row r="373" spans="1:5">
      <c r="A373" s="883"/>
      <c r="B373" s="228">
        <v>39993</v>
      </c>
      <c r="C373" s="1225">
        <v>150.43</v>
      </c>
      <c r="D373" s="1225">
        <v>1.9287895040844955E-2</v>
      </c>
      <c r="E373" s="1225">
        <v>1.9287895040844955E-2</v>
      </c>
    </row>
    <row r="374" spans="1:5">
      <c r="A374" s="883"/>
      <c r="B374" s="228">
        <v>39994</v>
      </c>
      <c r="C374" s="1225">
        <v>150.44999999999999</v>
      </c>
      <c r="D374" s="1225">
        <v>-1.3520542394203494E-2</v>
      </c>
      <c r="E374" s="1225">
        <v>-1.3520542394203494E-2</v>
      </c>
    </row>
    <row r="375" spans="1:5">
      <c r="A375" s="883"/>
      <c r="B375" s="228">
        <v>39995</v>
      </c>
      <c r="C375" s="1225">
        <v>150.38</v>
      </c>
      <c r="D375" s="1225">
        <v>-1.8459669127955883E-2</v>
      </c>
      <c r="E375" s="1225">
        <v>-1.8459669127955883E-2</v>
      </c>
    </row>
    <row r="376" spans="1:5">
      <c r="A376" s="883"/>
      <c r="B376" s="228">
        <v>39996</v>
      </c>
      <c r="C376" s="1225">
        <v>150.31</v>
      </c>
      <c r="D376" s="1225">
        <v>-3.4509063169748264E-2</v>
      </c>
      <c r="E376" s="1225">
        <v>-3.4509063169748264E-2</v>
      </c>
    </row>
    <row r="377" spans="1:5">
      <c r="A377" s="883"/>
      <c r="B377" s="228">
        <v>39997</v>
      </c>
      <c r="C377" s="1225">
        <v>150.33000000000001</v>
      </c>
      <c r="D377" s="1225">
        <v>-8.2491292532629087E-2</v>
      </c>
      <c r="E377" s="1225">
        <v>-3.84755234049068E-2</v>
      </c>
    </row>
    <row r="378" spans="1:5">
      <c r="A378" s="883"/>
      <c r="B378" s="228">
        <v>40001</v>
      </c>
      <c r="C378" s="1225">
        <v>150.5</v>
      </c>
      <c r="D378" s="1225">
        <v>9.5629295532646041E-2</v>
      </c>
      <c r="E378" s="1225">
        <v>-2.8941151202749142E-2</v>
      </c>
    </row>
    <row r="379" spans="1:5">
      <c r="A379" s="883"/>
      <c r="B379" s="228">
        <v>40002</v>
      </c>
      <c r="C379" s="1225">
        <v>150.63499999999999</v>
      </c>
      <c r="D379" s="1225">
        <v>6.9216970831383562E-2</v>
      </c>
      <c r="E379" s="1225">
        <v>-4.211511464670098E-2</v>
      </c>
    </row>
    <row r="380" spans="1:5">
      <c r="A380" s="883"/>
      <c r="B380" s="228">
        <v>40003</v>
      </c>
      <c r="C380" s="1225">
        <v>150.57499999999999</v>
      </c>
      <c r="D380" s="1225">
        <v>7.4893009985734671E-2</v>
      </c>
      <c r="E380" s="1225">
        <v>-2.1398002853067047E-2</v>
      </c>
    </row>
    <row r="381" spans="1:5">
      <c r="A381" s="883"/>
      <c r="B381" s="228">
        <v>40004</v>
      </c>
      <c r="C381" s="1225">
        <v>150.565</v>
      </c>
      <c r="D381" s="1225">
        <v>-8.7735204457058763E-2</v>
      </c>
      <c r="E381" s="1225">
        <v>-8.7735204457058763E-2</v>
      </c>
    </row>
    <row r="382" spans="1:5">
      <c r="A382" s="883"/>
      <c r="B382" s="228">
        <v>40007</v>
      </c>
      <c r="C382" s="1225">
        <v>150.44</v>
      </c>
      <c r="D382" s="1225">
        <v>1.6827085444106722E-2</v>
      </c>
      <c r="E382" s="1225">
        <v>1.6827085444106722E-2</v>
      </c>
    </row>
    <row r="383" spans="1:5">
      <c r="A383" s="883"/>
      <c r="B383" s="228">
        <v>40008</v>
      </c>
      <c r="C383" s="1225">
        <v>150.68</v>
      </c>
      <c r="D383" s="1225">
        <v>0.12344404979040671</v>
      </c>
      <c r="E383" s="1225">
        <v>-1.3519567373844036E-3</v>
      </c>
    </row>
    <row r="384" spans="1:5">
      <c r="A384" s="883"/>
      <c r="B384" s="228">
        <v>40009</v>
      </c>
      <c r="C384" s="1225">
        <v>150.73500000000001</v>
      </c>
      <c r="D384" s="1225">
        <v>0.32752826153376108</v>
      </c>
      <c r="E384" s="1225">
        <v>-5.0630701409803153E-3</v>
      </c>
    </row>
    <row r="385" spans="1:5">
      <c r="A385" s="883"/>
      <c r="B385" s="228">
        <v>40010</v>
      </c>
      <c r="C385" s="1225">
        <v>150.75</v>
      </c>
      <c r="D385" s="1225">
        <v>9.0841765540466801E-2</v>
      </c>
      <c r="E385" s="1225">
        <v>-1.9855314239386333E-2</v>
      </c>
    </row>
    <row r="386" spans="1:5">
      <c r="A386" s="883"/>
      <c r="B386" s="228">
        <v>40011</v>
      </c>
      <c r="C386" s="1225">
        <v>150.755</v>
      </c>
      <c r="D386" s="1225">
        <v>0.18707502266545784</v>
      </c>
      <c r="E386" s="1225">
        <v>-1.9768529011786037E-2</v>
      </c>
    </row>
    <row r="387" spans="1:5">
      <c r="A387" s="883"/>
      <c r="B387" s="228">
        <v>40014</v>
      </c>
      <c r="C387" s="1225">
        <v>150.80000000000001</v>
      </c>
      <c r="D387" s="1225">
        <v>0.13741306918662052</v>
      </c>
      <c r="E387" s="1225">
        <v>1.2861963090342949E-2</v>
      </c>
    </row>
    <row r="388" spans="1:5">
      <c r="A388" s="883"/>
      <c r="B388" s="228">
        <v>40015</v>
      </c>
      <c r="C388" s="1225">
        <v>150.86500000000001</v>
      </c>
      <c r="D388" s="1225">
        <v>0.10288770477714165</v>
      </c>
      <c r="E388" s="1225">
        <v>-2.8890269862886912E-3</v>
      </c>
    </row>
    <row r="389" spans="1:5">
      <c r="A389" s="883"/>
      <c r="B389" s="228">
        <v>40016</v>
      </c>
      <c r="C389" s="1225">
        <v>150.745</v>
      </c>
      <c r="D389" s="1225">
        <v>4.5850769718852446E-3</v>
      </c>
      <c r="E389" s="1225">
        <v>-1.0522260662003536E-2</v>
      </c>
    </row>
    <row r="390" spans="1:5">
      <c r="A390" s="883"/>
      <c r="B390" s="228">
        <v>40017</v>
      </c>
      <c r="C390" s="1225">
        <v>150.685</v>
      </c>
      <c r="D390" s="1225">
        <v>-1.7254279213937792E-2</v>
      </c>
      <c r="E390" s="1225">
        <v>-1.7254279213937792E-2</v>
      </c>
    </row>
    <row r="391" spans="1:5">
      <c r="A391" s="883"/>
      <c r="B391" s="228">
        <v>40018</v>
      </c>
      <c r="C391" s="1225">
        <v>150.72499999999999</v>
      </c>
      <c r="D391" s="1225">
        <v>6.7394282050534784E-2</v>
      </c>
      <c r="E391" s="1225">
        <v>4.2622329729257134E-2</v>
      </c>
    </row>
    <row r="392" spans="1:5">
      <c r="A392" s="883"/>
      <c r="B392" s="228">
        <v>40021</v>
      </c>
      <c r="C392" s="1225">
        <v>150.78</v>
      </c>
      <c r="D392" s="1225">
        <v>9.1368976704118476E-2</v>
      </c>
      <c r="E392" s="1225">
        <v>-4.2431129602815303E-2</v>
      </c>
    </row>
    <row r="393" spans="1:5">
      <c r="A393" s="883"/>
      <c r="B393" s="228">
        <v>40022</v>
      </c>
      <c r="C393" s="1225">
        <v>150.76499999999999</v>
      </c>
      <c r="D393" s="1225">
        <v>8.4185348466372767E-2</v>
      </c>
      <c r="E393" s="1225">
        <v>5.4482068598943188E-2</v>
      </c>
    </row>
    <row r="394" spans="1:5">
      <c r="A394" s="883"/>
      <c r="B394" s="228">
        <v>40023</v>
      </c>
      <c r="C394" s="1225">
        <v>150.70500000000001</v>
      </c>
      <c r="D394" s="1225">
        <v>-2.8058849090570489E-2</v>
      </c>
      <c r="E394" s="1225">
        <v>-2.8058849090570489E-2</v>
      </c>
    </row>
    <row r="395" spans="1:5">
      <c r="A395" s="883"/>
      <c r="B395" s="228">
        <v>40024</v>
      </c>
      <c r="C395" s="1225">
        <v>150.72999999999999</v>
      </c>
      <c r="D395" s="1225">
        <v>3.4568748570121252E-2</v>
      </c>
      <c r="E395" s="1225">
        <v>-8.899565316861131E-3</v>
      </c>
    </row>
    <row r="396" spans="1:5">
      <c r="A396" s="883"/>
      <c r="B396" s="228">
        <v>40025</v>
      </c>
      <c r="C396" s="1225">
        <v>150.70500000000001</v>
      </c>
      <c r="D396" s="1225">
        <v>-5.2854122621564484E-4</v>
      </c>
      <c r="E396" s="1225">
        <v>-3.0730897009966777E-2</v>
      </c>
    </row>
    <row r="397" spans="1:5">
      <c r="A397" s="883"/>
      <c r="B397" s="228">
        <v>40028</v>
      </c>
      <c r="C397" s="1225">
        <v>150.77000000000001</v>
      </c>
      <c r="D397" s="1225">
        <v>9.8017406779189728E-2</v>
      </c>
      <c r="E397" s="1225">
        <v>1.4598337179879321E-2</v>
      </c>
    </row>
    <row r="398" spans="1:5">
      <c r="A398" s="883"/>
      <c r="B398" s="228">
        <v>40029</v>
      </c>
      <c r="C398" s="1225">
        <v>150.80000000000001</v>
      </c>
      <c r="D398" s="1225">
        <v>6.5850072625500411E-2</v>
      </c>
      <c r="E398" s="1225">
        <v>2.5994615084847839E-2</v>
      </c>
    </row>
    <row r="399" spans="1:5">
      <c r="A399" s="883"/>
      <c r="B399" s="228">
        <v>40030</v>
      </c>
      <c r="C399" s="1225">
        <v>150.81</v>
      </c>
      <c r="D399" s="1225">
        <v>0.16554895573864725</v>
      </c>
      <c r="E399" s="1225">
        <v>6.1314428051350836E-3</v>
      </c>
    </row>
    <row r="400" spans="1:5">
      <c r="A400" s="883"/>
      <c r="B400" s="228">
        <v>40031</v>
      </c>
      <c r="C400" s="1225">
        <v>150.79499999999999</v>
      </c>
      <c r="D400" s="1225">
        <v>6.8659164846507602E-3</v>
      </c>
      <c r="E400" s="1225">
        <v>4.1011179002276351E-3</v>
      </c>
    </row>
    <row r="401" spans="1:5">
      <c r="A401" s="883"/>
      <c r="B401" s="228">
        <v>40032</v>
      </c>
      <c r="C401" s="1225">
        <v>150.72499999999999</v>
      </c>
      <c r="D401" s="1225">
        <v>1.8003680310339682E-2</v>
      </c>
      <c r="E401" s="1225">
        <v>1.8003680310339682E-2</v>
      </c>
    </row>
    <row r="402" spans="1:5">
      <c r="A402" s="883"/>
      <c r="B402" s="228">
        <v>40035</v>
      </c>
      <c r="C402" s="1225">
        <v>150.75</v>
      </c>
      <c r="D402" s="1225">
        <v>5.6632044086649569E-2</v>
      </c>
      <c r="E402" s="1225">
        <v>7.5340088545766985E-3</v>
      </c>
    </row>
    <row r="403" spans="1:5">
      <c r="A403" s="883"/>
      <c r="B403" s="228">
        <v>40036</v>
      </c>
      <c r="C403" s="1225">
        <v>150.715</v>
      </c>
      <c r="D403" s="1225">
        <v>1.3042226324971628E-2</v>
      </c>
      <c r="E403" s="1225">
        <v>1.012042886905266E-2</v>
      </c>
    </row>
    <row r="404" spans="1:5">
      <c r="A404" s="883"/>
      <c r="B404" s="228">
        <v>40037</v>
      </c>
      <c r="C404" s="1225">
        <v>150.78</v>
      </c>
      <c r="D404" s="1225">
        <v>0.12147568086468037</v>
      </c>
      <c r="E404" s="1225">
        <v>2.725680864680367E-2</v>
      </c>
    </row>
    <row r="405" spans="1:5">
      <c r="A405" s="883"/>
      <c r="B405" s="228">
        <v>40038</v>
      </c>
      <c r="C405" s="1225">
        <v>150.76499999999999</v>
      </c>
      <c r="D405" s="1225">
        <v>1.1025537089582489E-2</v>
      </c>
      <c r="E405" s="1225">
        <v>-1.9456830158086746E-3</v>
      </c>
    </row>
    <row r="406" spans="1:5">
      <c r="A406" s="883"/>
      <c r="B406" s="228">
        <v>40039</v>
      </c>
      <c r="C406" s="1225">
        <v>150.78</v>
      </c>
      <c r="D406" s="1225">
        <v>2.9418604651162791E-2</v>
      </c>
      <c r="E406" s="1225">
        <v>1.003875968992248E-2</v>
      </c>
    </row>
    <row r="407" spans="1:5">
      <c r="A407" s="883"/>
      <c r="B407" s="228">
        <v>40042</v>
      </c>
      <c r="C407" s="1225">
        <v>150.80500000000001</v>
      </c>
      <c r="D407" s="1225">
        <v>7.7151545152393752E-2</v>
      </c>
      <c r="E407" s="1225">
        <v>3.2909624496145956E-2</v>
      </c>
    </row>
    <row r="408" spans="1:5">
      <c r="A408" s="883"/>
      <c r="B408" s="228">
        <v>40043</v>
      </c>
      <c r="C408" s="1225">
        <v>150.84</v>
      </c>
      <c r="D408" s="1225">
        <v>4.1636130450714549E-2</v>
      </c>
      <c r="E408" s="1225">
        <v>2.7757420300476364E-2</v>
      </c>
    </row>
    <row r="409" spans="1:5">
      <c r="A409" s="883"/>
      <c r="B409" s="228">
        <v>40044</v>
      </c>
      <c r="C409" s="1225">
        <v>150.86000000000001</v>
      </c>
      <c r="D409" s="1225">
        <v>7.1784316099608503E-2</v>
      </c>
      <c r="E409" s="1225">
        <v>3.7074706380917789E-2</v>
      </c>
    </row>
    <row r="410" spans="1:5">
      <c r="A410" s="883"/>
      <c r="B410" s="228">
        <v>40045</v>
      </c>
      <c r="C410" s="1225">
        <v>150.82499999999999</v>
      </c>
      <c r="D410" s="1225">
        <v>3.940543908339874E-2</v>
      </c>
      <c r="E410" s="1225">
        <v>2.8077386780162961E-2</v>
      </c>
    </row>
    <row r="411" spans="1:5">
      <c r="A411" s="883"/>
      <c r="B411" s="228">
        <v>40046</v>
      </c>
      <c r="C411" s="1225">
        <v>150.82499999999999</v>
      </c>
      <c r="D411" s="1225">
        <v>4.1204887752202331E-2</v>
      </c>
      <c r="E411" s="1225">
        <v>3.2324524012503554E-2</v>
      </c>
    </row>
    <row r="412" spans="1:5">
      <c r="A412" s="883"/>
      <c r="B412" s="228">
        <v>40049</v>
      </c>
      <c r="C412" s="1225">
        <v>150.76</v>
      </c>
      <c r="D412" s="1225">
        <v>-2.6547099791475095E-2</v>
      </c>
      <c r="E412" s="1225">
        <v>-2.6547099791475095E-2</v>
      </c>
    </row>
    <row r="413" spans="1:5">
      <c r="A413" s="883"/>
      <c r="B413" s="228">
        <v>40050</v>
      </c>
      <c r="C413" s="1225">
        <v>150.68</v>
      </c>
      <c r="D413" s="1225">
        <v>-2.8455957486309639E-3</v>
      </c>
      <c r="E413" s="1225">
        <v>-2.8455957486309639E-3</v>
      </c>
    </row>
    <row r="414" spans="1:5">
      <c r="A414" s="883"/>
      <c r="B414" s="228">
        <v>40051</v>
      </c>
      <c r="C414" s="1225">
        <v>150.755</v>
      </c>
      <c r="D414" s="1225">
        <v>2.0368143961062256E-2</v>
      </c>
      <c r="E414" s="1225">
        <v>-2.0288154820194107E-3</v>
      </c>
    </row>
    <row r="415" spans="1:5">
      <c r="A415" s="883"/>
      <c r="B415" s="228">
        <v>40052</v>
      </c>
      <c r="C415" s="1225">
        <v>150.77500000000001</v>
      </c>
      <c r="D415" s="1225">
        <v>1.433016433248635E-2</v>
      </c>
      <c r="E415" s="1225">
        <v>1.0349563129017919E-2</v>
      </c>
    </row>
    <row r="416" spans="1:5">
      <c r="A416" s="883"/>
      <c r="B416" s="228">
        <v>40053</v>
      </c>
      <c r="C416" s="1225">
        <v>150.79499999999999</v>
      </c>
      <c r="D416" s="1225">
        <v>5.3554040895813046E-2</v>
      </c>
      <c r="E416" s="1225">
        <v>2.0031664151869001E-2</v>
      </c>
    </row>
    <row r="417" spans="1:5">
      <c r="A417" s="883"/>
      <c r="B417" s="228">
        <v>40057</v>
      </c>
      <c r="C417" s="1225">
        <v>150.75</v>
      </c>
      <c r="D417" s="1225">
        <v>-7.0586369164067041E-3</v>
      </c>
      <c r="E417" s="1225">
        <v>-7.0586369164067041E-3</v>
      </c>
    </row>
    <row r="418" spans="1:5">
      <c r="A418" s="883"/>
      <c r="B418" s="228">
        <v>40058</v>
      </c>
      <c r="C418" s="1225">
        <v>150.72499999999999</v>
      </c>
      <c r="D418" s="1225">
        <v>7.3555243281222555E-3</v>
      </c>
      <c r="E418" s="1225">
        <v>7.3555243281222555E-3</v>
      </c>
    </row>
    <row r="419" spans="1:5">
      <c r="A419" s="883"/>
      <c r="B419" s="228">
        <v>40059</v>
      </c>
      <c r="C419" s="1225">
        <v>150.76499999999999</v>
      </c>
      <c r="D419" s="1225">
        <v>4.5849630595393306E-2</v>
      </c>
      <c r="E419" s="1225">
        <v>2.9552368535419381E-2</v>
      </c>
    </row>
    <row r="420" spans="1:5">
      <c r="A420" s="883"/>
      <c r="B420" s="228">
        <v>40060</v>
      </c>
      <c r="C420" s="1225">
        <v>150.79499999999999</v>
      </c>
      <c r="D420" s="1225">
        <v>3.9382573571840739E-2</v>
      </c>
      <c r="E420" s="1225">
        <v>-3.8949798038084246E-3</v>
      </c>
    </row>
    <row r="421" spans="1:5">
      <c r="A421" s="883"/>
      <c r="B421" s="228">
        <v>40063</v>
      </c>
      <c r="C421" s="1225">
        <v>150.83000000000001</v>
      </c>
      <c r="D421" s="1225">
        <v>0.43496894953205634</v>
      </c>
      <c r="E421" s="1225">
        <v>-2.3615848858567303E-3</v>
      </c>
    </row>
    <row r="422" spans="1:5">
      <c r="A422" s="883"/>
      <c r="B422" s="228">
        <v>40064</v>
      </c>
      <c r="C422" s="1225">
        <v>150.85499999999999</v>
      </c>
      <c r="D422" s="1225">
        <v>6.9920186232125042E-3</v>
      </c>
      <c r="E422" s="1225">
        <v>-1.1797472564017293E-2</v>
      </c>
    </row>
    <row r="423" spans="1:5">
      <c r="A423" s="883"/>
      <c r="B423" s="228">
        <v>40065</v>
      </c>
      <c r="C423" s="1225">
        <v>150.82499999999999</v>
      </c>
      <c r="D423" s="1225">
        <v>2.2960725075528703E-2</v>
      </c>
      <c r="E423" s="1225">
        <v>2.2960725075528703E-2</v>
      </c>
    </row>
    <row r="424" spans="1:5">
      <c r="A424" s="883"/>
      <c r="B424" s="228">
        <v>40066</v>
      </c>
      <c r="C424" s="1225">
        <v>150.86000000000001</v>
      </c>
      <c r="D424" s="1225">
        <v>-2.5349478243748769E-2</v>
      </c>
      <c r="E424" s="1225">
        <v>-3.7655050206733612E-2</v>
      </c>
    </row>
    <row r="425" spans="1:5">
      <c r="A425" s="883"/>
      <c r="B425" s="228">
        <v>40067</v>
      </c>
      <c r="C425" s="1225">
        <v>150.89500000000001</v>
      </c>
      <c r="D425" s="1225">
        <v>0.29222189405653332</v>
      </c>
      <c r="E425" s="1225">
        <v>9.7638944387498039E-2</v>
      </c>
    </row>
    <row r="426" spans="1:5">
      <c r="A426" s="883"/>
      <c r="B426" s="228">
        <v>40070</v>
      </c>
      <c r="C426" s="1225">
        <v>150.91999999999999</v>
      </c>
      <c r="D426" s="1225">
        <v>0.37227494738514078</v>
      </c>
      <c r="E426" s="1225">
        <v>3.4745661755946469E-2</v>
      </c>
    </row>
    <row r="427" spans="1:5">
      <c r="A427" s="883"/>
      <c r="B427" s="228">
        <v>40071</v>
      </c>
      <c r="C427" s="1225">
        <v>150.935</v>
      </c>
      <c r="D427" s="1225">
        <v>0.35623399487836105</v>
      </c>
      <c r="E427" s="1225">
        <v>3.4931177976952624E-2</v>
      </c>
    </row>
    <row r="428" spans="1:5">
      <c r="A428" s="883"/>
      <c r="B428" s="228">
        <v>40072</v>
      </c>
      <c r="C428" s="1225">
        <v>150.92500000000001</v>
      </c>
      <c r="D428" s="1225">
        <v>3.4225715694520986E-2</v>
      </c>
      <c r="E428" s="1225">
        <v>3.4225715694520986E-2</v>
      </c>
    </row>
    <row r="429" spans="1:5">
      <c r="A429" s="883"/>
      <c r="B429" s="228">
        <v>40073</v>
      </c>
      <c r="C429" s="1225">
        <v>150.91</v>
      </c>
      <c r="D429" s="1225">
        <v>5.595872617058386E-2</v>
      </c>
      <c r="E429" s="1225">
        <v>-2.1466294258985961E-3</v>
      </c>
    </row>
    <row r="430" spans="1:5">
      <c r="A430" s="883"/>
      <c r="B430" s="228">
        <v>40074</v>
      </c>
      <c r="C430" s="1225">
        <v>150.9</v>
      </c>
      <c r="D430" s="1225">
        <v>0.1063137813735405</v>
      </c>
      <c r="E430" s="1225">
        <v>3.7360945113542335E-2</v>
      </c>
    </row>
    <row r="431" spans="1:5">
      <c r="A431" s="883"/>
      <c r="B431" s="228">
        <v>40077</v>
      </c>
      <c r="C431" s="1225">
        <v>150.875</v>
      </c>
      <c r="D431" s="1225">
        <v>-1.0593298267554346E-2</v>
      </c>
      <c r="E431" s="1225">
        <v>-2.611542281237356E-2</v>
      </c>
    </row>
    <row r="432" spans="1:5">
      <c r="A432" s="883"/>
      <c r="B432" s="228">
        <v>40078</v>
      </c>
      <c r="C432" s="1225">
        <v>150.9</v>
      </c>
      <c r="D432" s="1225">
        <v>5.2165517001417874E-2</v>
      </c>
      <c r="E432" s="1225">
        <v>-8.9595601986760729E-4</v>
      </c>
    </row>
    <row r="433" spans="1:5">
      <c r="A433" s="883"/>
      <c r="B433" s="228">
        <v>40079</v>
      </c>
      <c r="C433" s="1225">
        <v>150.92500000000001</v>
      </c>
      <c r="D433" s="1225">
        <v>7.1736564639232045E-2</v>
      </c>
      <c r="E433" s="1225">
        <v>7.6245180580690845E-3</v>
      </c>
    </row>
    <row r="434" spans="1:5">
      <c r="A434" s="883"/>
      <c r="B434" s="228">
        <v>40080</v>
      </c>
      <c r="C434" s="1225">
        <v>150.935</v>
      </c>
      <c r="D434" s="1225">
        <v>9.6792206986411861E-2</v>
      </c>
      <c r="E434" s="1225">
        <v>3.3287832723211515E-2</v>
      </c>
    </row>
    <row r="435" spans="1:5">
      <c r="A435" s="883"/>
      <c r="B435" s="228">
        <v>40081</v>
      </c>
      <c r="C435" s="1225">
        <v>150.96</v>
      </c>
      <c r="D435" s="1225">
        <v>-1.248462888736612E-3</v>
      </c>
      <c r="E435" s="1225">
        <v>-9.6291220395941082E-2</v>
      </c>
    </row>
    <row r="436" spans="1:5">
      <c r="A436" s="883"/>
      <c r="B436" s="228">
        <v>40084</v>
      </c>
      <c r="C436" s="1225">
        <v>150.94999999999999</v>
      </c>
      <c r="D436" s="1225">
        <v>4.4054325857506911E-2</v>
      </c>
      <c r="E436" s="1225">
        <v>-5.8387603862564566E-3</v>
      </c>
    </row>
    <row r="437" spans="1:5">
      <c r="A437" s="883"/>
      <c r="B437" s="228">
        <v>40085</v>
      </c>
      <c r="C437" s="1225">
        <v>150.95500000000001</v>
      </c>
      <c r="D437" s="1225">
        <v>1.0976204098065391E-2</v>
      </c>
      <c r="E437" s="1225">
        <v>-7.6706291187252345E-3</v>
      </c>
    </row>
    <row r="438" spans="1:5">
      <c r="A438" s="883"/>
      <c r="B438" s="228">
        <v>40086</v>
      </c>
      <c r="C438" s="1225">
        <v>150.95500000000001</v>
      </c>
      <c r="D438" s="1225">
        <v>1.8940256585439914E-2</v>
      </c>
      <c r="E438" s="1225">
        <v>-1.2563577013588401E-2</v>
      </c>
    </row>
    <row r="439" spans="1:5">
      <c r="A439" s="883"/>
      <c r="B439" s="228">
        <v>40087</v>
      </c>
      <c r="C439" s="1225">
        <v>150.95500000000001</v>
      </c>
      <c r="D439" s="1225">
        <v>-2.865771664131561E-3</v>
      </c>
      <c r="E439" s="1225">
        <v>-2.865771664131561E-3</v>
      </c>
    </row>
    <row r="440" spans="1:5">
      <c r="A440" s="883"/>
      <c r="B440" s="228">
        <v>40088</v>
      </c>
      <c r="C440" s="1225">
        <v>150.97999999999999</v>
      </c>
      <c r="D440" s="1225">
        <v>0.10724661335074262</v>
      </c>
      <c r="E440" s="1225">
        <v>-1.4591153908927698E-2</v>
      </c>
    </row>
    <row r="441" spans="1:5">
      <c r="A441" s="883"/>
      <c r="B441" s="228">
        <v>40091</v>
      </c>
      <c r="C441" s="1225">
        <v>150.97499999999999</v>
      </c>
      <c r="D441" s="1225">
        <v>2.0180049543834209E-2</v>
      </c>
      <c r="E441" s="1225">
        <v>-7.510120234426923E-2</v>
      </c>
    </row>
    <row r="442" spans="1:5">
      <c r="A442" s="883"/>
      <c r="B442" s="228">
        <v>40093</v>
      </c>
      <c r="C442" s="1225">
        <v>150.935</v>
      </c>
      <c r="D442" s="1225">
        <v>-3.5413846451363374E-3</v>
      </c>
      <c r="E442" s="1225">
        <v>-3.5413846451363374E-3</v>
      </c>
    </row>
    <row r="443" spans="1:5">
      <c r="A443" s="883"/>
      <c r="B443" s="228">
        <v>40094</v>
      </c>
      <c r="C443" s="1225">
        <v>150.84</v>
      </c>
      <c r="D443" s="1225">
        <v>3.832095131850656E-2</v>
      </c>
      <c r="E443" s="1225">
        <v>3.832095131850656E-2</v>
      </c>
    </row>
    <row r="444" spans="1:5">
      <c r="A444" s="883"/>
      <c r="B444" s="228">
        <v>40095</v>
      </c>
      <c r="C444" s="1225">
        <v>150.74</v>
      </c>
      <c r="D444" s="1225">
        <v>2.3033848403794716E-2</v>
      </c>
      <c r="E444" s="1225">
        <v>2.3033848403794716E-2</v>
      </c>
    </row>
    <row r="445" spans="1:5">
      <c r="A445" s="883"/>
      <c r="B445" s="228">
        <v>40098</v>
      </c>
      <c r="C445" s="1225">
        <v>150.69999999999999</v>
      </c>
      <c r="D445" s="1225">
        <v>-1.192504258943782E-2</v>
      </c>
      <c r="E445" s="1225">
        <v>-1.192504258943782E-2</v>
      </c>
    </row>
    <row r="446" spans="1:5">
      <c r="A446" s="883"/>
      <c r="B446" s="228">
        <v>40099</v>
      </c>
      <c r="C446" s="1225">
        <v>150.75</v>
      </c>
      <c r="D446" s="1225">
        <v>0.21299225482709719</v>
      </c>
      <c r="E446" s="1225">
        <v>0.13117704810734154</v>
      </c>
    </row>
    <row r="447" spans="1:5">
      <c r="A447" s="883"/>
      <c r="B447" s="228">
        <v>40100</v>
      </c>
      <c r="C447" s="1225">
        <v>150.755</v>
      </c>
      <c r="D447" s="1225">
        <v>-2.7407441817252753E-3</v>
      </c>
      <c r="E447" s="1225">
        <v>-2.7407441817252753E-3</v>
      </c>
    </row>
    <row r="448" spans="1:5">
      <c r="A448" s="883"/>
      <c r="B448" s="228">
        <v>40101</v>
      </c>
      <c r="C448" s="1225">
        <v>150.75</v>
      </c>
      <c r="D448" s="1225">
        <v>0.17016139516743123</v>
      </c>
      <c r="E448" s="1225">
        <v>0.1516631688427465</v>
      </c>
    </row>
    <row r="449" spans="1:5">
      <c r="A449" s="883"/>
      <c r="B449" s="228">
        <v>40102</v>
      </c>
      <c r="C449" s="1225">
        <v>150.71</v>
      </c>
      <c r="D449" s="1225">
        <v>-1.2498156614068721E-2</v>
      </c>
      <c r="E449" s="1225">
        <v>-1.2498156614068721E-2</v>
      </c>
    </row>
    <row r="450" spans="1:5">
      <c r="A450" s="883"/>
      <c r="B450" s="228">
        <v>40105</v>
      </c>
      <c r="C450" s="1225">
        <v>150.755</v>
      </c>
      <c r="D450" s="1225">
        <v>0.18867256637168142</v>
      </c>
      <c r="E450" s="1225">
        <v>0.14017699115044246</v>
      </c>
    </row>
    <row r="451" spans="1:5">
      <c r="A451" s="883"/>
      <c r="B451" s="228">
        <v>40106</v>
      </c>
      <c r="C451" s="1225">
        <v>150.77500000000001</v>
      </c>
      <c r="D451" s="1225">
        <v>2.0645001503706194E-2</v>
      </c>
      <c r="E451" s="1225">
        <v>-2.4996904134307499E-2</v>
      </c>
    </row>
    <row r="452" spans="1:5">
      <c r="A452" s="883"/>
      <c r="B452" s="228">
        <v>40107</v>
      </c>
      <c r="C452" s="1225">
        <v>150.755</v>
      </c>
      <c r="D452" s="1225">
        <v>1.2171196047086178E-3</v>
      </c>
      <c r="E452" s="1225">
        <v>1.2171196047086178E-3</v>
      </c>
    </row>
    <row r="453" spans="1:5">
      <c r="A453" s="883"/>
      <c r="B453" s="228">
        <v>40108</v>
      </c>
      <c r="C453" s="1225">
        <v>150.63999999999999</v>
      </c>
      <c r="D453" s="1225">
        <v>-1.7652832510511127E-2</v>
      </c>
      <c r="E453" s="1225">
        <v>-1.7652832510511127E-2</v>
      </c>
    </row>
    <row r="454" spans="1:5">
      <c r="A454" s="883"/>
      <c r="B454" s="228">
        <v>40109</v>
      </c>
      <c r="C454" s="1225">
        <v>150.64500000000001</v>
      </c>
      <c r="D454" s="1225">
        <v>-5.1780638386471857E-3</v>
      </c>
      <c r="E454" s="1225">
        <v>-2.8823348360581535E-2</v>
      </c>
    </row>
    <row r="455" spans="1:5">
      <c r="A455" s="883"/>
      <c r="B455" s="228">
        <v>40112</v>
      </c>
      <c r="C455" s="1225">
        <v>150.66999999999999</v>
      </c>
      <c r="D455" s="1225">
        <v>1.0727337026995167E-2</v>
      </c>
      <c r="E455" s="1225">
        <v>-1.6385712601673937E-2</v>
      </c>
    </row>
    <row r="456" spans="1:5">
      <c r="A456" s="883"/>
      <c r="B456" s="228">
        <v>40113</v>
      </c>
      <c r="C456" s="1225">
        <v>150.70500000000001</v>
      </c>
      <c r="D456" s="1225">
        <v>9.8407755632209618E-2</v>
      </c>
      <c r="E456" s="1225">
        <v>1.2731073281090055E-2</v>
      </c>
    </row>
    <row r="457" spans="1:5">
      <c r="A457" s="883"/>
      <c r="B457" s="228">
        <v>40114</v>
      </c>
      <c r="C457" s="1225">
        <v>150.715</v>
      </c>
      <c r="D457" s="1225">
        <v>-4.2236573926282446E-3</v>
      </c>
      <c r="E457" s="1225">
        <v>-1.6624511946565824E-2</v>
      </c>
    </row>
    <row r="458" spans="1:5">
      <c r="A458" s="883"/>
      <c r="B458" s="228">
        <v>40115</v>
      </c>
      <c r="C458" s="1225">
        <v>150.755</v>
      </c>
      <c r="D458" s="1225">
        <v>0.12342830117907989</v>
      </c>
      <c r="E458" s="1225">
        <v>7.4422283468419254E-2</v>
      </c>
    </row>
    <row r="459" spans="1:5">
      <c r="A459" s="883"/>
      <c r="B459" s="228">
        <v>40116</v>
      </c>
      <c r="C459" s="1225">
        <v>150.74</v>
      </c>
      <c r="D459" s="1225">
        <v>-2.0037723053448055E-2</v>
      </c>
      <c r="E459" s="1225">
        <v>-0.14613444665790701</v>
      </c>
    </row>
    <row r="460" spans="1:5">
      <c r="A460" s="883"/>
      <c r="B460" s="228">
        <v>40119</v>
      </c>
      <c r="C460" s="1225">
        <v>150.77000000000001</v>
      </c>
      <c r="D460" s="1225">
        <v>0.2395742322181825</v>
      </c>
      <c r="E460" s="1225">
        <v>3.8508873293687698E-2</v>
      </c>
    </row>
    <row r="461" spans="1:5">
      <c r="A461" s="883"/>
      <c r="B461" s="228">
        <v>40120</v>
      </c>
      <c r="C461" s="1225">
        <v>150.84</v>
      </c>
      <c r="D461" s="1225">
        <v>1.9596942321056288E-2</v>
      </c>
      <c r="E461" s="1225">
        <v>-0.17456567060458653</v>
      </c>
    </row>
    <row r="462" spans="1:5">
      <c r="A462" s="883"/>
      <c r="B462" s="228">
        <v>40121</v>
      </c>
      <c r="C462" s="1225">
        <v>150.81</v>
      </c>
      <c r="D462" s="1225">
        <v>9.8851942180715011E-2</v>
      </c>
      <c r="E462" s="1225">
        <v>9.1475819403961697E-2</v>
      </c>
    </row>
    <row r="463" spans="1:5">
      <c r="A463" s="883"/>
      <c r="B463" s="228">
        <v>40122</v>
      </c>
      <c r="C463" s="1225">
        <v>150.82</v>
      </c>
      <c r="D463" s="1225">
        <v>-7.4819956718659458E-2</v>
      </c>
      <c r="E463" s="1225">
        <v>-0.12779820961886404</v>
      </c>
    </row>
    <row r="464" spans="1:5">
      <c r="A464" s="883"/>
      <c r="B464" s="228">
        <v>40123</v>
      </c>
      <c r="C464" s="1225">
        <v>150.80500000000001</v>
      </c>
      <c r="D464" s="1225">
        <v>0.14383766039988063</v>
      </c>
      <c r="E464" s="1225">
        <v>0.14383766039988063</v>
      </c>
    </row>
    <row r="465" spans="1:5">
      <c r="A465" s="883"/>
      <c r="B465" s="228">
        <v>40126</v>
      </c>
      <c r="C465" s="1225">
        <v>150.89500000000001</v>
      </c>
      <c r="D465" s="1225">
        <v>0.12944398307430696</v>
      </c>
      <c r="E465" s="1225">
        <v>-0.12108000158184047</v>
      </c>
    </row>
    <row r="466" spans="1:5">
      <c r="A466" s="883"/>
      <c r="B466" s="228">
        <v>40127</v>
      </c>
      <c r="C466" s="1225">
        <v>150.80000000000001</v>
      </c>
      <c r="D466" s="1225">
        <v>-0.11453549578139542</v>
      </c>
      <c r="E466" s="1225">
        <v>-0.2152327479669835</v>
      </c>
    </row>
    <row r="467" spans="1:5">
      <c r="A467" s="883"/>
      <c r="B467" s="228">
        <v>40128</v>
      </c>
      <c r="C467" s="1225">
        <v>150.63999999999999</v>
      </c>
      <c r="D467" s="1225">
        <v>-0.21369069177834119</v>
      </c>
      <c r="E467" s="1225">
        <v>-4.2738138355668233E-2</v>
      </c>
    </row>
    <row r="468" spans="1:5">
      <c r="A468" s="883"/>
      <c r="B468" s="228">
        <v>40129</v>
      </c>
      <c r="C468" s="1225">
        <v>150.28</v>
      </c>
      <c r="D468" s="1225">
        <v>-0.36825004178505766</v>
      </c>
      <c r="E468" s="1225">
        <v>-2.4476015376901219E-2</v>
      </c>
    </row>
    <row r="469" spans="1:5">
      <c r="A469" s="883"/>
      <c r="B469" s="228">
        <v>40130</v>
      </c>
      <c r="C469" s="1225">
        <v>149.89500000000001</v>
      </c>
      <c r="D469" s="1225">
        <v>-0.37984174309041274</v>
      </c>
      <c r="E469" s="1225">
        <v>9.5017045954887969E-2</v>
      </c>
    </row>
    <row r="470" spans="1:5">
      <c r="A470" s="883"/>
      <c r="B470" s="228">
        <v>40133</v>
      </c>
      <c r="C470" s="1225">
        <v>149.435</v>
      </c>
      <c r="D470" s="1225">
        <v>-0.50115696916151287</v>
      </c>
      <c r="E470" s="1225">
        <v>6.5126845891707683E-2</v>
      </c>
    </row>
    <row r="471" spans="1:5">
      <c r="A471" s="883"/>
      <c r="B471" s="228">
        <v>40134</v>
      </c>
      <c r="C471" s="1225">
        <v>149.155</v>
      </c>
      <c r="D471" s="1225">
        <v>-0.45104751910106605</v>
      </c>
      <c r="E471" s="1225">
        <v>3.9750694293356544E-2</v>
      </c>
    </row>
    <row r="472" spans="1:5">
      <c r="A472" s="883"/>
      <c r="B472" s="228">
        <v>40135</v>
      </c>
      <c r="C472" s="1225">
        <v>149.07499999999999</v>
      </c>
      <c r="D472" s="1225">
        <v>-0.54457948781127974</v>
      </c>
      <c r="E472" s="1225">
        <v>-5.7153876232665024E-3</v>
      </c>
    </row>
    <row r="473" spans="1:5">
      <c r="A473" s="883"/>
      <c r="B473" s="228">
        <v>40136</v>
      </c>
      <c r="C473" s="1225">
        <v>148.93</v>
      </c>
      <c r="D473" s="1225">
        <v>-0.2703021169831587</v>
      </c>
      <c r="E473" s="1225">
        <v>1.8107780975207009E-2</v>
      </c>
    </row>
    <row r="474" spans="1:5">
      <c r="A474" s="883"/>
      <c r="B474" s="228">
        <v>40137</v>
      </c>
      <c r="C474" s="1225">
        <v>148.86500000000001</v>
      </c>
      <c r="D474" s="1225">
        <v>-0.13380387240942349</v>
      </c>
      <c r="E474" s="1225">
        <v>3.8151816980283686E-3</v>
      </c>
    </row>
    <row r="475" spans="1:5">
      <c r="A475" s="883"/>
      <c r="B475" s="228">
        <v>40140</v>
      </c>
      <c r="C475" s="1225">
        <v>148.78</v>
      </c>
      <c r="D475" s="1225">
        <v>-0.48399295578830293</v>
      </c>
      <c r="E475" s="1225">
        <v>2.1892668458615257E-2</v>
      </c>
    </row>
    <row r="476" spans="1:5">
      <c r="A476" s="883"/>
      <c r="B476" s="228">
        <v>40141</v>
      </c>
      <c r="C476" s="1225">
        <v>148.77500000000001</v>
      </c>
      <c r="D476" s="1225">
        <v>-4.7869169758129555E-2</v>
      </c>
      <c r="E476" s="1225">
        <v>-4.7869169758129555E-2</v>
      </c>
    </row>
    <row r="477" spans="1:5">
      <c r="A477" s="883"/>
      <c r="B477" s="228">
        <v>40142</v>
      </c>
      <c r="C477" s="1225">
        <v>148.9</v>
      </c>
      <c r="D477" s="1225">
        <v>-4.4174787915941691E-4</v>
      </c>
      <c r="E477" s="1225">
        <v>-4.0478530151546567E-3</v>
      </c>
    </row>
    <row r="478" spans="1:5">
      <c r="A478" s="883"/>
      <c r="B478" s="228">
        <v>40143</v>
      </c>
      <c r="C478" s="1225">
        <v>148.72</v>
      </c>
      <c r="D478" s="1225">
        <v>-0.25508839696924679</v>
      </c>
      <c r="E478" s="1225">
        <v>-5.4969543901351951E-3</v>
      </c>
    </row>
    <row r="479" spans="1:5">
      <c r="A479" s="883"/>
      <c r="B479" s="228">
        <v>40147</v>
      </c>
      <c r="C479" s="1225">
        <v>148.69999999999999</v>
      </c>
      <c r="D479" s="1225">
        <v>-0.13625377643504533</v>
      </c>
      <c r="E479" s="1225">
        <v>-6.3746223564954685E-2</v>
      </c>
    </row>
    <row r="480" spans="1:5">
      <c r="A480" s="883"/>
      <c r="B480" s="228">
        <v>40148</v>
      </c>
      <c r="C480" s="1225">
        <v>148.66499999999999</v>
      </c>
      <c r="D480" s="1225">
        <v>-0.11306256860592755</v>
      </c>
      <c r="E480" s="1225">
        <v>7.2327564170037439E-3</v>
      </c>
    </row>
    <row r="481" spans="1:5">
      <c r="A481" s="883"/>
      <c r="B481" s="228">
        <v>40149</v>
      </c>
      <c r="C481" s="1225">
        <v>148.685</v>
      </c>
      <c r="D481" s="1225">
        <v>-8.4936297776667502E-4</v>
      </c>
      <c r="E481" s="1225">
        <v>-8.4936297776667502E-4</v>
      </c>
    </row>
    <row r="482" spans="1:5">
      <c r="A482" s="883"/>
      <c r="B482" s="228">
        <v>40150</v>
      </c>
      <c r="C482" s="1225">
        <v>148.82</v>
      </c>
      <c r="D482" s="1225">
        <v>-0.12514273729346787</v>
      </c>
      <c r="E482" s="1225">
        <v>-0.12514273729346787</v>
      </c>
    </row>
    <row r="483" spans="1:5">
      <c r="A483" s="883"/>
      <c r="B483" s="228">
        <v>40151</v>
      </c>
      <c r="C483" s="1225">
        <v>148.755</v>
      </c>
      <c r="D483" s="1225">
        <v>6.7784844370489095E-2</v>
      </c>
      <c r="E483" s="1225">
        <v>6.7784844370489095E-2</v>
      </c>
    </row>
    <row r="484" spans="1:5">
      <c r="A484" s="883"/>
      <c r="B484" s="228">
        <v>40154</v>
      </c>
      <c r="C484" s="1225">
        <v>148.95500000000001</v>
      </c>
      <c r="D484" s="1225">
        <v>0.46423103525992243</v>
      </c>
      <c r="E484" s="1225">
        <v>0.22144505840386094</v>
      </c>
    </row>
    <row r="485" spans="1:5">
      <c r="A485" s="883"/>
      <c r="B485" s="228">
        <v>40155</v>
      </c>
      <c r="C485" s="1225">
        <v>149.03</v>
      </c>
      <c r="D485" s="1225">
        <v>0.12421304419094568</v>
      </c>
      <c r="E485" s="1225">
        <v>-5.4032067121183606E-3</v>
      </c>
    </row>
    <row r="486" spans="1:5">
      <c r="A486" s="883"/>
      <c r="B486" s="228">
        <v>40156</v>
      </c>
      <c r="C486" s="1225">
        <v>149.06</v>
      </c>
      <c r="D486" s="1225">
        <v>-3.5802550344399861E-3</v>
      </c>
      <c r="E486" s="1225">
        <v>-3.0831540073484501E-2</v>
      </c>
    </row>
    <row r="487" spans="1:5">
      <c r="A487" s="883"/>
      <c r="B487" s="228">
        <v>40157</v>
      </c>
      <c r="C487" s="1225">
        <v>149.11000000000001</v>
      </c>
      <c r="D487" s="1225">
        <v>9.5573620252561914E-2</v>
      </c>
      <c r="E487" s="1225">
        <v>4.0824099310870159E-2</v>
      </c>
    </row>
    <row r="488" spans="1:5">
      <c r="A488" s="883"/>
      <c r="B488" s="228">
        <v>40158</v>
      </c>
      <c r="C488" s="1225">
        <v>149.14500000000001</v>
      </c>
      <c r="D488" s="1225">
        <v>0.37119119743406986</v>
      </c>
      <c r="E488" s="1225">
        <v>8.809248039914469E-2</v>
      </c>
    </row>
    <row r="489" spans="1:5">
      <c r="A489" s="883"/>
      <c r="B489" s="228">
        <v>40161</v>
      </c>
      <c r="C489" s="1225">
        <v>148.80000000000001</v>
      </c>
      <c r="D489" s="1225">
        <v>-0.39824721147279762</v>
      </c>
      <c r="E489" s="1225">
        <v>-0.15240154791714092</v>
      </c>
    </row>
    <row r="490" spans="1:5">
      <c r="A490" s="883"/>
      <c r="B490" s="228">
        <v>40162</v>
      </c>
      <c r="C490" s="1225">
        <v>148.75</v>
      </c>
      <c r="D490" s="1225">
        <v>-6.9982608695652176E-2</v>
      </c>
      <c r="E490" s="1225">
        <v>1.4655072463768116E-2</v>
      </c>
    </row>
    <row r="491" spans="1:5">
      <c r="A491" s="883"/>
      <c r="B491" s="228">
        <v>40167</v>
      </c>
      <c r="C491" s="1225">
        <v>148.64500000000001</v>
      </c>
      <c r="D491" s="1225">
        <v>-0.16573816155988857</v>
      </c>
      <c r="E491" s="1225">
        <v>-4.0389972144846797E-2</v>
      </c>
    </row>
    <row r="492" spans="1:5">
      <c r="A492" s="883"/>
      <c r="B492" s="228">
        <v>40168</v>
      </c>
      <c r="C492" s="1225">
        <v>148.58500000000001</v>
      </c>
      <c r="D492" s="1225">
        <v>-0.22250643351006108</v>
      </c>
      <c r="E492" s="1225">
        <v>-1.5548941183765852E-2</v>
      </c>
    </row>
    <row r="493" spans="1:5">
      <c r="A493" s="883"/>
      <c r="B493" s="228">
        <v>40169</v>
      </c>
      <c r="C493" s="1225">
        <v>148.465</v>
      </c>
      <c r="D493" s="1225">
        <v>-0.28071823848835553</v>
      </c>
      <c r="E493" s="1225">
        <v>1.6193413771205662E-2</v>
      </c>
    </row>
    <row r="494" spans="1:5">
      <c r="A494" s="883"/>
      <c r="B494" s="228">
        <v>40170</v>
      </c>
      <c r="C494" s="1225">
        <v>148.44499999999999</v>
      </c>
      <c r="D494" s="1225">
        <v>-8.0773781962236967E-3</v>
      </c>
      <c r="E494" s="1225">
        <v>-8.0773781962236967E-3</v>
      </c>
    </row>
    <row r="495" spans="1:5">
      <c r="A495" s="883"/>
      <c r="B495" s="228">
        <v>40171</v>
      </c>
      <c r="C495" s="1225">
        <v>148.375</v>
      </c>
      <c r="D495" s="1225">
        <v>-0.28531791907514453</v>
      </c>
      <c r="E495" s="1225">
        <v>-7.224544241885282E-2</v>
      </c>
    </row>
    <row r="496" spans="1:5">
      <c r="A496" s="883"/>
      <c r="B496" s="228">
        <v>40172</v>
      </c>
      <c r="C496" s="1225">
        <v>148.33500000000001</v>
      </c>
      <c r="D496" s="1225">
        <v>-0.40912052117263842</v>
      </c>
      <c r="E496" s="1225">
        <v>7.8175895765472316E-3</v>
      </c>
    </row>
    <row r="497" spans="1:5">
      <c r="A497" s="883"/>
      <c r="B497" s="228">
        <v>40175</v>
      </c>
      <c r="C497" s="1225">
        <v>148.44999999999999</v>
      </c>
      <c r="D497" s="1225">
        <v>-1.0083008957463771E-2</v>
      </c>
      <c r="E497" s="1225">
        <v>-1.0083008957463771E-2</v>
      </c>
    </row>
    <row r="498" spans="1:5">
      <c r="A498" s="883"/>
      <c r="B498" s="228">
        <v>40176</v>
      </c>
      <c r="C498" s="1225">
        <v>148.35</v>
      </c>
      <c r="D498" s="1225">
        <v>-5.7832792207792208E-2</v>
      </c>
      <c r="E498" s="1225">
        <v>4.5273560898560897E-2</v>
      </c>
    </row>
    <row r="499" spans="1:5">
      <c r="A499" s="883"/>
      <c r="B499" s="228">
        <v>40177</v>
      </c>
      <c r="C499" s="1225">
        <v>148.345</v>
      </c>
      <c r="D499" s="1225">
        <v>2.9018490494656199E-2</v>
      </c>
      <c r="E499" s="1225">
        <v>4.3796699139317129E-2</v>
      </c>
    </row>
    <row r="500" spans="1:5">
      <c r="A500" s="883"/>
      <c r="B500" s="228">
        <v>40178</v>
      </c>
      <c r="C500" s="1225">
        <v>148.51499999999999</v>
      </c>
      <c r="D500" s="1225">
        <v>4.6428704082011659E-3</v>
      </c>
      <c r="E500" s="1225">
        <v>4.6428704082011659E-3</v>
      </c>
    </row>
    <row r="501" spans="1:5">
      <c r="A501" s="883"/>
      <c r="B501" s="228">
        <v>40183</v>
      </c>
      <c r="C501" s="1225">
        <v>148.33500000000001</v>
      </c>
      <c r="D501" s="1225">
        <v>-0.24839068908384715</v>
      </c>
      <c r="E501" s="1225">
        <v>-5.8261129369584705E-2</v>
      </c>
    </row>
    <row r="502" spans="1:5">
      <c r="A502" s="883"/>
      <c r="B502" s="228">
        <v>40184</v>
      </c>
      <c r="C502" s="1225">
        <v>148.19999999999999</v>
      </c>
      <c r="D502" s="1225">
        <v>-0.46011436190671556</v>
      </c>
      <c r="E502" s="1225">
        <v>-4.6872996743506243E-2</v>
      </c>
    </row>
    <row r="503" spans="1:5">
      <c r="A503" s="883"/>
      <c r="B503" s="228">
        <v>40188</v>
      </c>
      <c r="C503" s="1225">
        <v>148.16499999999999</v>
      </c>
      <c r="D503" s="1225">
        <v>-0.68722466960352424</v>
      </c>
      <c r="E503" s="1225">
        <v>-1.0279001468428781E-2</v>
      </c>
    </row>
    <row r="504" spans="1:5">
      <c r="A504" s="883"/>
      <c r="B504" s="228">
        <v>40189</v>
      </c>
      <c r="C504" s="1225">
        <v>148.13999999999999</v>
      </c>
      <c r="D504" s="1225">
        <v>-0.20243016724677382</v>
      </c>
      <c r="E504" s="1225">
        <v>9.8387846650666605E-2</v>
      </c>
    </row>
    <row r="505" spans="1:5">
      <c r="A505" s="883"/>
      <c r="B505" s="228">
        <v>40190</v>
      </c>
      <c r="C505" s="1225">
        <v>148.1</v>
      </c>
      <c r="D505" s="1225">
        <v>-4.5623972384584259E-3</v>
      </c>
      <c r="E505" s="1225">
        <v>0.16252464124923602</v>
      </c>
    </row>
    <row r="506" spans="1:5">
      <c r="A506" s="883"/>
      <c r="B506" s="228">
        <v>40191</v>
      </c>
      <c r="C506" s="1225">
        <v>148.07499999999999</v>
      </c>
      <c r="D506" s="1225">
        <v>-6.4481923407485126E-2</v>
      </c>
      <c r="E506" s="1225">
        <v>0.20061166858278176</v>
      </c>
    </row>
    <row r="507" spans="1:5">
      <c r="A507" s="883"/>
      <c r="B507" s="228">
        <v>40192</v>
      </c>
      <c r="C507" s="1225">
        <v>148.07499999999999</v>
      </c>
      <c r="D507" s="1225">
        <v>-9.1021172677051468E-2</v>
      </c>
      <c r="E507" s="1225">
        <v>9.7161960310121628E-2</v>
      </c>
    </row>
    <row r="508" spans="1:5">
      <c r="A508" s="883"/>
      <c r="B508" s="228">
        <v>40193</v>
      </c>
      <c r="C508" s="1225">
        <v>148.02500000000001</v>
      </c>
      <c r="D508" s="1225">
        <v>-0.38040499218555346</v>
      </c>
      <c r="E508" s="1225">
        <v>-6.1394369068382068E-2</v>
      </c>
    </row>
    <row r="509" spans="1:5">
      <c r="A509" s="883"/>
      <c r="B509" s="228">
        <v>40196</v>
      </c>
      <c r="C509" s="1225">
        <v>147.995</v>
      </c>
      <c r="D509" s="1225">
        <v>-0.68740902474526933</v>
      </c>
      <c r="E509" s="1225">
        <v>4.0029112081513829E-3</v>
      </c>
    </row>
    <row r="510" spans="1:5">
      <c r="A510" s="883"/>
      <c r="B510" s="228">
        <v>40197</v>
      </c>
      <c r="C510" s="1225">
        <v>147.95500000000001</v>
      </c>
      <c r="D510" s="1225">
        <v>-0.2818801229200118</v>
      </c>
      <c r="E510" s="1225">
        <v>2.4818536626435021E-2</v>
      </c>
    </row>
    <row r="511" spans="1:5">
      <c r="A511" s="883"/>
      <c r="B511" s="228">
        <v>40198</v>
      </c>
      <c r="C511" s="1225">
        <v>147.94</v>
      </c>
      <c r="D511" s="1225">
        <v>-9.6039182282793872E-2</v>
      </c>
      <c r="E511" s="1225">
        <v>-4.7659608988399448E-3</v>
      </c>
    </row>
    <row r="512" spans="1:5">
      <c r="A512" s="883"/>
      <c r="B512" s="228">
        <v>40199</v>
      </c>
      <c r="C512" s="1225">
        <v>147.905</v>
      </c>
      <c r="D512" s="1225">
        <v>-0.43803644029513628</v>
      </c>
      <c r="E512" s="1225">
        <v>-7.2980976760528032E-2</v>
      </c>
    </row>
    <row r="513" spans="1:5">
      <c r="A513" s="883"/>
      <c r="B513" s="228">
        <v>40200</v>
      </c>
      <c r="C513" s="1225">
        <v>147.875</v>
      </c>
      <c r="D513" s="1225">
        <v>-0.22759014103900702</v>
      </c>
      <c r="E513" s="1225">
        <v>7.9272970474260879E-2</v>
      </c>
    </row>
    <row r="514" spans="1:5">
      <c r="A514" s="883"/>
      <c r="B514" s="228">
        <v>40203</v>
      </c>
      <c r="C514" s="1225">
        <v>147.99</v>
      </c>
      <c r="D514" s="1225">
        <v>2.8591851322373124E-3</v>
      </c>
      <c r="E514" s="1225">
        <v>2.8591851322373124E-3</v>
      </c>
    </row>
    <row r="515" spans="1:5">
      <c r="A515" s="883"/>
      <c r="B515" s="228">
        <v>40204</v>
      </c>
      <c r="C515" s="1225">
        <v>148.01</v>
      </c>
      <c r="D515" s="1225">
        <v>0.25432817527194729</v>
      </c>
      <c r="E515" s="1225">
        <v>0.25432817527194729</v>
      </c>
    </row>
    <row r="516" spans="1:5">
      <c r="A516" s="883"/>
      <c r="B516" s="228">
        <v>40205</v>
      </c>
      <c r="C516" s="1225">
        <v>148.10499999999999</v>
      </c>
      <c r="D516" s="1225">
        <v>0.22807169827698451</v>
      </c>
      <c r="E516" s="1225">
        <v>0.19942710819842888</v>
      </c>
    </row>
    <row r="517" spans="1:5">
      <c r="A517" s="883"/>
      <c r="B517" s="228">
        <v>40206</v>
      </c>
      <c r="C517" s="1225">
        <v>148.19999999999999</v>
      </c>
      <c r="D517" s="1225">
        <v>0.29030417734471925</v>
      </c>
      <c r="E517" s="1225">
        <v>-2.734788868865968E-3</v>
      </c>
    </row>
    <row r="518" spans="1:5">
      <c r="A518" s="883"/>
      <c r="B518" s="228">
        <v>40207</v>
      </c>
      <c r="C518" s="1225">
        <v>148.095</v>
      </c>
      <c r="D518" s="1225">
        <v>4.4328802408757854E-2</v>
      </c>
      <c r="E518" s="1225">
        <v>-2.5114433402370469E-2</v>
      </c>
    </row>
    <row r="519" spans="1:5">
      <c r="A519" s="883"/>
      <c r="B519" s="228">
        <v>40210</v>
      </c>
      <c r="C519" s="1225">
        <v>147.995</v>
      </c>
      <c r="D519" s="1225">
        <v>-0.17640232108317214</v>
      </c>
      <c r="E519" s="1225">
        <v>-0.17408123791102514</v>
      </c>
    </row>
    <row r="520" spans="1:5">
      <c r="A520" s="883"/>
      <c r="B520" s="228">
        <v>40211</v>
      </c>
      <c r="C520" s="1225">
        <v>147.97</v>
      </c>
      <c r="D520" s="1225">
        <v>-0.11615017064846417</v>
      </c>
      <c r="E520" s="1225">
        <v>1.7638225255972695E-2</v>
      </c>
    </row>
    <row r="521" spans="1:5">
      <c r="A521" s="883"/>
      <c r="B521" s="228">
        <v>40212</v>
      </c>
      <c r="C521" s="1225">
        <v>147.89500000000001</v>
      </c>
      <c r="D521" s="1225">
        <v>-0.3152220173074195</v>
      </c>
      <c r="E521" s="1225">
        <v>-1.361895304298482E-2</v>
      </c>
    </row>
    <row r="522" spans="1:5">
      <c r="A522" s="883"/>
      <c r="B522" s="228">
        <v>40213</v>
      </c>
      <c r="C522" s="1225">
        <v>147.84</v>
      </c>
      <c r="D522" s="1225">
        <v>-0.35836985948175842</v>
      </c>
      <c r="E522" s="1225">
        <v>4.4475957199948436E-3</v>
      </c>
    </row>
    <row r="523" spans="1:5">
      <c r="A523" s="883"/>
      <c r="B523" s="228">
        <v>40214</v>
      </c>
      <c r="C523" s="1225">
        <v>147.82499999999999</v>
      </c>
      <c r="D523" s="1225">
        <v>-4.5229438930922669E-2</v>
      </c>
      <c r="E523" s="1225">
        <v>5.696177655497691E-2</v>
      </c>
    </row>
    <row r="524" spans="1:5">
      <c r="A524" s="883"/>
      <c r="B524" s="228">
        <v>40217</v>
      </c>
      <c r="C524" s="1225">
        <v>147.97499999999999</v>
      </c>
      <c r="D524" s="1225">
        <v>5.704915792710006E-2</v>
      </c>
      <c r="E524" s="1225">
        <v>2.9720219997950329E-2</v>
      </c>
    </row>
    <row r="525" spans="1:5">
      <c r="A525" s="883"/>
      <c r="B525" s="228">
        <v>40218</v>
      </c>
      <c r="C525" s="1225">
        <v>148.15</v>
      </c>
      <c r="D525" s="1225">
        <v>0.45711808292606021</v>
      </c>
      <c r="E525" s="1225">
        <v>3.2634400126123286E-2</v>
      </c>
    </row>
    <row r="526" spans="1:5">
      <c r="A526" s="883"/>
      <c r="B526" s="228">
        <v>40219</v>
      </c>
      <c r="C526" s="1225">
        <v>148.21</v>
      </c>
      <c r="D526" s="1225">
        <v>5.6996121722325904E-2</v>
      </c>
      <c r="E526" s="1225">
        <v>-2.4408000105891541E-2</v>
      </c>
    </row>
    <row r="527" spans="1:5">
      <c r="A527" s="883"/>
      <c r="B527" s="228">
        <v>40220</v>
      </c>
      <c r="C527" s="1225">
        <v>147.94999999999999</v>
      </c>
      <c r="D527" s="1225">
        <v>-0.39969793286896149</v>
      </c>
      <c r="E527" s="1225">
        <v>-7.734271093978945E-2</v>
      </c>
    </row>
    <row r="528" spans="1:5">
      <c r="A528" s="883"/>
      <c r="B528" s="228">
        <v>40221</v>
      </c>
      <c r="C528" s="1225">
        <v>147.9</v>
      </c>
      <c r="D528" s="1225">
        <v>-1.4597698941666827E-2</v>
      </c>
      <c r="E528" s="1225">
        <v>4.4945546741447864E-2</v>
      </c>
    </row>
    <row r="529" spans="1:5">
      <c r="A529" s="883"/>
      <c r="B529" s="228">
        <v>40224</v>
      </c>
      <c r="C529" s="1225">
        <v>148.07499999999999</v>
      </c>
      <c r="D529" s="1225">
        <v>-0.29757785467128028</v>
      </c>
      <c r="E529" s="1225">
        <v>-0.29757785467128028</v>
      </c>
    </row>
    <row r="530" spans="1:5">
      <c r="A530" s="883"/>
      <c r="B530" s="228">
        <v>40225</v>
      </c>
      <c r="C530" s="1225">
        <v>148.155</v>
      </c>
      <c r="D530" s="1225">
        <v>-1.1681990265008112E-2</v>
      </c>
      <c r="E530" s="1225">
        <v>-4.4131963223363983E-2</v>
      </c>
    </row>
    <row r="531" spans="1:5">
      <c r="A531" s="883"/>
      <c r="B531" s="228">
        <v>40226</v>
      </c>
      <c r="C531" s="1225">
        <v>147.83500000000001</v>
      </c>
      <c r="D531" s="1225">
        <v>-0.29184978552067159</v>
      </c>
      <c r="E531" s="1225">
        <v>-3.7457126064721E-2</v>
      </c>
    </row>
    <row r="532" spans="1:5">
      <c r="A532" s="883"/>
      <c r="B532" s="228">
        <v>40227</v>
      </c>
      <c r="C532" s="1225">
        <v>147.76499999999999</v>
      </c>
      <c r="D532" s="1225">
        <v>-0.28576977967690448</v>
      </c>
      <c r="E532" s="1225">
        <v>-2.8712093702762272E-3</v>
      </c>
    </row>
    <row r="533" spans="1:5">
      <c r="A533" s="883"/>
      <c r="B533" s="228">
        <v>40228</v>
      </c>
      <c r="C533" s="1225">
        <v>147.76</v>
      </c>
      <c r="D533" s="1225">
        <v>-4.2060552321839736E-2</v>
      </c>
      <c r="E533" s="1225">
        <v>8.4378530669450681E-4</v>
      </c>
    </row>
    <row r="534" spans="1:5">
      <c r="A534" s="883"/>
      <c r="B534" s="228">
        <v>40231</v>
      </c>
      <c r="C534" s="1225">
        <v>147.65</v>
      </c>
      <c r="D534" s="1225">
        <v>-0.31712368779762434</v>
      </c>
      <c r="E534" s="1225">
        <v>6.8331887624139215E-3</v>
      </c>
    </row>
    <row r="535" spans="1:5">
      <c r="A535" s="883"/>
      <c r="B535" s="228">
        <v>40232</v>
      </c>
      <c r="C535" s="1225">
        <v>147.47</v>
      </c>
      <c r="D535" s="1225">
        <v>-0.61396879029031259</v>
      </c>
      <c r="E535" s="1225">
        <v>-3.4740967031012822E-2</v>
      </c>
    </row>
    <row r="536" spans="1:5">
      <c r="A536" s="883"/>
      <c r="B536" s="228">
        <v>40233</v>
      </c>
      <c r="C536" s="1225">
        <v>147.32</v>
      </c>
      <c r="D536" s="1225">
        <v>-0.5717411331183786</v>
      </c>
      <c r="E536" s="1225">
        <v>-5.4692538000921234E-2</v>
      </c>
    </row>
    <row r="537" spans="1:5">
      <c r="A537" s="883"/>
      <c r="B537" s="228">
        <v>40234</v>
      </c>
      <c r="C537" s="1225">
        <v>147.34</v>
      </c>
      <c r="D537" s="1225">
        <v>-5.9218773956726825E-2</v>
      </c>
      <c r="E537" s="1225">
        <v>-1.4971545045410681E-3</v>
      </c>
    </row>
    <row r="538" spans="1:5">
      <c r="A538" s="883"/>
      <c r="B538" s="228">
        <v>40235</v>
      </c>
      <c r="C538" s="1225">
        <v>147.32</v>
      </c>
      <c r="D538" s="1225">
        <v>5.7163341827095428E-3</v>
      </c>
      <c r="E538" s="1225">
        <v>5.7163341827095428E-3</v>
      </c>
    </row>
    <row r="539" spans="1:5">
      <c r="A539" s="883"/>
      <c r="B539" s="228">
        <v>40238</v>
      </c>
      <c r="C539" s="1225">
        <v>147.22</v>
      </c>
      <c r="D539" s="1225">
        <v>-0.32393878197513265</v>
      </c>
      <c r="E539" s="1225">
        <v>-2.2768670309653916E-4</v>
      </c>
    </row>
    <row r="540" spans="1:5">
      <c r="A540" s="883"/>
      <c r="B540" s="228">
        <v>40239</v>
      </c>
      <c r="C540" s="1225">
        <v>147.36500000000001</v>
      </c>
      <c r="D540" s="1225">
        <v>-2.3488688109890585E-3</v>
      </c>
      <c r="E540" s="1225">
        <v>-2.3488688109890585E-3</v>
      </c>
    </row>
    <row r="541" spans="1:5">
      <c r="A541" s="883"/>
      <c r="B541" s="228">
        <v>40240</v>
      </c>
      <c r="C541" s="1225">
        <v>147.41499999999999</v>
      </c>
      <c r="D541" s="1225">
        <v>1.5672976797586308E-2</v>
      </c>
      <c r="E541" s="1225">
        <v>-5.6871278669265481E-3</v>
      </c>
    </row>
    <row r="542" spans="1:5">
      <c r="A542" s="883"/>
      <c r="B542" s="228">
        <v>40241</v>
      </c>
      <c r="C542" s="1225">
        <v>147.28</v>
      </c>
      <c r="D542" s="1225">
        <v>-1.1070758346946766E-3</v>
      </c>
      <c r="E542" s="1225">
        <v>-1.1070758346946766E-3</v>
      </c>
    </row>
    <row r="543" spans="1:5">
      <c r="A543" s="883"/>
      <c r="B543" s="228">
        <v>40242</v>
      </c>
      <c r="C543" s="1225">
        <v>147.22499999999999</v>
      </c>
      <c r="D543" s="1225">
        <v>-0.18732394366197183</v>
      </c>
      <c r="E543" s="1225">
        <v>-9.5468462951622785E-2</v>
      </c>
    </row>
    <row r="544" spans="1:5">
      <c r="A544" s="883"/>
      <c r="B544" s="228">
        <v>40246</v>
      </c>
      <c r="C544" s="1225">
        <v>147.23500000000001</v>
      </c>
      <c r="D544" s="1225">
        <v>-0.13930818242116053</v>
      </c>
      <c r="E544" s="1225">
        <v>-1.8712439450887384E-2</v>
      </c>
    </row>
    <row r="545" spans="1:5">
      <c r="A545" s="883"/>
      <c r="B545" s="228">
        <v>40247</v>
      </c>
      <c r="C545" s="1225">
        <v>147.285</v>
      </c>
      <c r="D545" s="1225">
        <v>-7.2028811524609843E-3</v>
      </c>
      <c r="E545" s="1225">
        <v>-7.2028811524609843E-3</v>
      </c>
    </row>
    <row r="546" spans="1:5">
      <c r="A546" s="883"/>
      <c r="B546" s="228">
        <v>40248</v>
      </c>
      <c r="C546" s="1225">
        <v>147.14500000000001</v>
      </c>
      <c r="D546" s="1225">
        <v>-0.26921774466644088</v>
      </c>
      <c r="E546" s="1225">
        <v>4.063664070436844E-2</v>
      </c>
    </row>
    <row r="547" spans="1:5">
      <c r="A547" s="883"/>
      <c r="B547" s="228">
        <v>40249</v>
      </c>
      <c r="C547" s="1225">
        <v>147.11000000000001</v>
      </c>
      <c r="D547" s="1225">
        <v>-0.13371150729335493</v>
      </c>
      <c r="E547" s="1225">
        <v>-6.3271412542077049E-2</v>
      </c>
    </row>
    <row r="548" spans="1:5">
      <c r="A548" s="883"/>
      <c r="B548" s="228">
        <v>40252</v>
      </c>
      <c r="C548" s="1225">
        <v>147.1</v>
      </c>
      <c r="D548" s="1225">
        <v>-3.5787583376090303E-2</v>
      </c>
      <c r="E548" s="1225">
        <v>-3.5787583376090303E-2</v>
      </c>
    </row>
    <row r="549" spans="1:5">
      <c r="A549" s="883"/>
      <c r="B549" s="228">
        <v>40253</v>
      </c>
      <c r="C549" s="1225">
        <v>147.05000000000001</v>
      </c>
      <c r="D549" s="1225">
        <v>-8.8318966895037987E-2</v>
      </c>
      <c r="E549" s="1225">
        <v>-8.8318966895037987E-2</v>
      </c>
    </row>
    <row r="550" spans="1:5">
      <c r="A550" s="883"/>
      <c r="B550" s="228">
        <v>40254</v>
      </c>
      <c r="C550" s="1225">
        <v>147.01</v>
      </c>
      <c r="D550" s="1225">
        <v>-0.22785446822779859</v>
      </c>
      <c r="E550" s="1225">
        <v>-4.3033588554183197E-3</v>
      </c>
    </row>
    <row r="551" spans="1:5">
      <c r="A551" s="883"/>
      <c r="B551" s="228">
        <v>40255</v>
      </c>
      <c r="C551" s="1225">
        <v>147.04499999999999</v>
      </c>
      <c r="D551" s="1225">
        <v>-2.8684907325684024E-2</v>
      </c>
      <c r="E551" s="1225">
        <v>-2.8684907325684024E-2</v>
      </c>
    </row>
    <row r="552" spans="1:5">
      <c r="A552" s="883"/>
      <c r="B552" s="228">
        <v>40256</v>
      </c>
      <c r="C552" s="1225">
        <v>146.94999999999999</v>
      </c>
      <c r="D552" s="1225">
        <v>-1.7379440625491946E-2</v>
      </c>
      <c r="E552" s="1225">
        <v>9.9071207430340563E-3</v>
      </c>
    </row>
    <row r="553" spans="1:5">
      <c r="A553" s="883"/>
      <c r="B553" s="228">
        <v>40262</v>
      </c>
      <c r="C553" s="1225">
        <v>146.89500000000001</v>
      </c>
      <c r="D553" s="1225">
        <v>-0.14174611138986454</v>
      </c>
      <c r="E553" s="1225">
        <v>-6.3973908680381338E-3</v>
      </c>
    </row>
    <row r="554" spans="1:5">
      <c r="A554" s="883"/>
      <c r="B554" s="228">
        <v>40263</v>
      </c>
      <c r="C554" s="1225">
        <v>146.89500000000001</v>
      </c>
      <c r="D554" s="1225">
        <v>-2.1549893022932486E-2</v>
      </c>
      <c r="E554" s="1225">
        <v>2.4793962940363182E-2</v>
      </c>
    </row>
    <row r="555" spans="1:5">
      <c r="A555" s="883"/>
      <c r="B555" s="228">
        <v>40266</v>
      </c>
      <c r="C555" s="1225">
        <v>146.97999999999999</v>
      </c>
      <c r="D555" s="1225">
        <v>-2.9658272874881508E-3</v>
      </c>
      <c r="E555" s="1225">
        <v>-2.9658272874881508E-3</v>
      </c>
    </row>
    <row r="556" spans="1:5">
      <c r="A556" s="883"/>
      <c r="B556" s="228">
        <v>40267</v>
      </c>
      <c r="C556" s="1225">
        <v>147.08500000000001</v>
      </c>
      <c r="D556" s="1225">
        <v>0.1861441567529741</v>
      </c>
      <c r="E556" s="1225">
        <v>3.9713086074177749E-2</v>
      </c>
    </row>
    <row r="557" spans="1:5">
      <c r="A557" s="883"/>
      <c r="B557" s="228">
        <v>40268</v>
      </c>
      <c r="C557" s="1225">
        <v>146.97</v>
      </c>
      <c r="D557" s="1225">
        <v>9.2620451852542168E-2</v>
      </c>
      <c r="E557" s="1225">
        <v>9.2620451852542168E-2</v>
      </c>
    </row>
    <row r="558" spans="1:5">
      <c r="A558" s="883"/>
      <c r="B558" s="228">
        <v>40269</v>
      </c>
      <c r="C558" s="1225">
        <v>147.065</v>
      </c>
      <c r="D558" s="1225">
        <v>-6.9795765411279744E-3</v>
      </c>
      <c r="E558" s="1225">
        <v>-6.9795765411279744E-3</v>
      </c>
    </row>
    <row r="559" spans="1:5">
      <c r="A559" s="883"/>
      <c r="B559" s="228">
        <v>40270</v>
      </c>
      <c r="C559" s="1225">
        <v>146.97999999999999</v>
      </c>
      <c r="D559" s="1225">
        <v>3.2868427683981024E-3</v>
      </c>
      <c r="E559" s="1225">
        <v>3.2868427683981024E-3</v>
      </c>
    </row>
    <row r="560" spans="1:5">
      <c r="A560" s="883"/>
      <c r="B560" s="228">
        <v>40273</v>
      </c>
      <c r="C560" s="1225">
        <v>146.88</v>
      </c>
      <c r="D560" s="1225">
        <v>-0.10119538334707337</v>
      </c>
      <c r="E560" s="1225">
        <v>-8.4501236603462485E-3</v>
      </c>
    </row>
    <row r="561" spans="1:5">
      <c r="A561" s="883"/>
      <c r="B561" s="228">
        <v>40274</v>
      </c>
      <c r="C561" s="1225">
        <v>146.905</v>
      </c>
      <c r="D561" s="1225">
        <v>-3.2740615297770254E-2</v>
      </c>
      <c r="E561" s="1225">
        <v>-1.0160880609652836E-2</v>
      </c>
    </row>
    <row r="562" spans="1:5">
      <c r="A562" s="883"/>
      <c r="B562" s="228">
        <v>40275</v>
      </c>
      <c r="C562" s="1225">
        <v>146.9</v>
      </c>
      <c r="D562" s="1225">
        <v>0.11220448817952718</v>
      </c>
      <c r="E562" s="1225">
        <v>0.11220448817952718</v>
      </c>
    </row>
    <row r="563" spans="1:5">
      <c r="A563" s="883"/>
      <c r="B563" s="228">
        <v>40276</v>
      </c>
      <c r="C563" s="1225">
        <v>146.84</v>
      </c>
      <c r="D563" s="1225">
        <v>-0.10579331863252479</v>
      </c>
      <c r="E563" s="1225">
        <v>-9.7880383421088159E-3</v>
      </c>
    </row>
    <row r="564" spans="1:5">
      <c r="A564" s="883"/>
      <c r="B564" s="228">
        <v>40277</v>
      </c>
      <c r="C564" s="1225">
        <v>146.785</v>
      </c>
      <c r="D564" s="1225">
        <v>-0.2678783692614129</v>
      </c>
      <c r="E564" s="1225">
        <v>-7.9938638481061461E-2</v>
      </c>
    </row>
    <row r="565" spans="1:5">
      <c r="A565" s="883"/>
      <c r="B565" s="228">
        <v>40280</v>
      </c>
      <c r="C565" s="1225">
        <v>146.755</v>
      </c>
      <c r="D565" s="1225">
        <v>-0.15034534232131644</v>
      </c>
      <c r="E565" s="1225">
        <v>-8.180407302538828E-3</v>
      </c>
    </row>
    <row r="566" spans="1:5">
      <c r="A566" s="883"/>
      <c r="B566" s="228">
        <v>40281</v>
      </c>
      <c r="C566" s="1225">
        <v>146.68</v>
      </c>
      <c r="D566" s="1225">
        <v>-0.11154354454353414</v>
      </c>
      <c r="E566" s="1225">
        <v>5.4954889330572236E-2</v>
      </c>
    </row>
    <row r="567" spans="1:5">
      <c r="A567" s="883"/>
      <c r="B567" s="228">
        <v>40282</v>
      </c>
      <c r="C567" s="1225">
        <v>146.63499999999999</v>
      </c>
      <c r="D567" s="1225">
        <v>-0.20542644568573815</v>
      </c>
      <c r="E567" s="1225">
        <v>-2.1531082147591352E-2</v>
      </c>
    </row>
    <row r="568" spans="1:5">
      <c r="A568" s="883"/>
      <c r="B568" s="228">
        <v>40283</v>
      </c>
      <c r="C568" s="1225">
        <v>146.57499999999999</v>
      </c>
      <c r="D568" s="1225">
        <v>-0.31417035664736526</v>
      </c>
      <c r="E568" s="1225">
        <v>-2.0860506268121057E-2</v>
      </c>
    </row>
    <row r="569" spans="1:5">
      <c r="A569" s="883"/>
      <c r="B569" s="228">
        <v>40284</v>
      </c>
      <c r="C569" s="1225">
        <v>146.49</v>
      </c>
      <c r="D569" s="1225">
        <v>-9.4883031241900187E-2</v>
      </c>
      <c r="E569" s="1225">
        <v>2.6516133310025981E-2</v>
      </c>
    </row>
    <row r="570" spans="1:5">
      <c r="A570" s="883"/>
      <c r="B570" s="228">
        <v>40287</v>
      </c>
      <c r="C570" s="1225">
        <v>146.625</v>
      </c>
      <c r="D570" s="1225">
        <v>3.4923799547190215E-2</v>
      </c>
      <c r="E570" s="1225">
        <v>1.1320244652451594E-3</v>
      </c>
    </row>
    <row r="571" spans="1:5">
      <c r="A571" s="883"/>
      <c r="B571" s="228">
        <v>40288</v>
      </c>
      <c r="C571" s="1225">
        <v>146.63499999999999</v>
      </c>
      <c r="D571" s="1225">
        <v>2.9931569873822041E-3</v>
      </c>
      <c r="E571" s="1225">
        <v>2.9931569873822041E-3</v>
      </c>
    </row>
    <row r="572" spans="1:5">
      <c r="A572" s="883"/>
      <c r="B572" s="228">
        <v>40289</v>
      </c>
      <c r="C572" s="1225">
        <v>146.46</v>
      </c>
      <c r="D572" s="1225">
        <v>-0.10712535589561636</v>
      </c>
      <c r="E572" s="1225">
        <v>-7.8777766061049661E-3</v>
      </c>
    </row>
    <row r="573" spans="1:5">
      <c r="A573" s="883"/>
      <c r="B573" s="228">
        <v>40290</v>
      </c>
      <c r="C573" s="1225">
        <v>146.61000000000001</v>
      </c>
      <c r="D573" s="1225">
        <v>-2.5247971145175834E-3</v>
      </c>
      <c r="E573" s="1225">
        <v>-2.5247971145175834E-3</v>
      </c>
    </row>
    <row r="574" spans="1:5">
      <c r="A574" s="883"/>
      <c r="B574" s="228">
        <v>40291</v>
      </c>
      <c r="C574" s="1225">
        <v>146.495</v>
      </c>
      <c r="D574" s="1225">
        <v>1.6187008650077689E-2</v>
      </c>
      <c r="E574" s="1225">
        <v>2.7782287052712136E-2</v>
      </c>
    </row>
    <row r="575" spans="1:5">
      <c r="A575" s="883"/>
      <c r="B575" s="228">
        <v>40294</v>
      </c>
      <c r="C575" s="1225">
        <v>146.52000000000001</v>
      </c>
      <c r="D575" s="1225">
        <v>-4.1575492341356671E-2</v>
      </c>
      <c r="E575" s="1225">
        <v>-2.6987600291757841E-2</v>
      </c>
    </row>
    <row r="576" spans="1:5">
      <c r="A576" s="883"/>
      <c r="B576" s="228">
        <v>40295</v>
      </c>
      <c r="C576" s="1225">
        <v>146.405</v>
      </c>
      <c r="D576" s="1225">
        <v>-0.36177110348866393</v>
      </c>
      <c r="E576" s="1225">
        <v>-4.7477620681000587E-2</v>
      </c>
    </row>
    <row r="577" spans="1:5">
      <c r="A577" s="883"/>
      <c r="B577" s="228">
        <v>40296</v>
      </c>
      <c r="C577" s="1225">
        <v>146.62</v>
      </c>
      <c r="D577" s="1225">
        <v>0.20710070620102544</v>
      </c>
      <c r="E577" s="1225">
        <v>-3.1363064718970685E-2</v>
      </c>
    </row>
    <row r="578" spans="1:5">
      <c r="A578" s="883"/>
      <c r="B578" s="228">
        <v>40297</v>
      </c>
      <c r="C578" s="1225">
        <v>146.73500000000001</v>
      </c>
      <c r="D578" s="1225">
        <v>0.28031879566083684</v>
      </c>
      <c r="E578" s="1225">
        <v>5.6829754261678106E-2</v>
      </c>
    </row>
    <row r="579" spans="1:5">
      <c r="A579" s="883"/>
      <c r="B579" s="228">
        <v>40298</v>
      </c>
      <c r="C579" s="1225">
        <v>146.435</v>
      </c>
      <c r="D579" s="1225">
        <v>-4.5841542358570221E-2</v>
      </c>
      <c r="E579" s="1225">
        <v>-3.1768927666760483E-2</v>
      </c>
    </row>
    <row r="580" spans="1:5">
      <c r="A580" s="883"/>
      <c r="B580" s="228">
        <v>40302</v>
      </c>
      <c r="C580" s="1225">
        <v>146.52500000000001</v>
      </c>
      <c r="D580" s="1225">
        <v>9.6020589982181742E-2</v>
      </c>
      <c r="E580" s="1225">
        <v>0.10261994324556194</v>
      </c>
    </row>
    <row r="581" spans="1:5">
      <c r="A581" s="883"/>
      <c r="B581" s="228">
        <v>40303</v>
      </c>
      <c r="C581" s="1225">
        <v>146.73500000000001</v>
      </c>
      <c r="D581" s="1225">
        <v>0.15140419449615755</v>
      </c>
      <c r="E581" s="1225">
        <v>-2.8233882423525881E-3</v>
      </c>
    </row>
    <row r="582" spans="1:5">
      <c r="A582" s="883"/>
      <c r="B582" s="228">
        <v>40304</v>
      </c>
      <c r="C582" s="1225">
        <v>146.9</v>
      </c>
      <c r="D582" s="1225">
        <v>0.41682590953361359</v>
      </c>
      <c r="E582" s="1225">
        <v>-3.3225253658476443E-2</v>
      </c>
    </row>
    <row r="583" spans="1:5">
      <c r="A583" s="883"/>
      <c r="B583" s="228">
        <v>40305</v>
      </c>
      <c r="C583" s="1225">
        <v>147.065</v>
      </c>
      <c r="D583" s="1225">
        <v>0.46715130933114007</v>
      </c>
      <c r="E583" s="1225">
        <v>-2.808628054442705E-2</v>
      </c>
    </row>
    <row r="584" spans="1:5">
      <c r="A584" s="883"/>
      <c r="B584" s="228">
        <v>40309</v>
      </c>
      <c r="C584" s="1225">
        <v>147.16999999999999</v>
      </c>
      <c r="D584" s="1225">
        <v>-0.21163339772483367</v>
      </c>
      <c r="E584" s="1225">
        <v>-1.80296200901481E-2</v>
      </c>
    </row>
    <row r="585" spans="1:5">
      <c r="A585" s="883"/>
      <c r="B585" s="228">
        <v>40310</v>
      </c>
      <c r="C585" s="1225">
        <v>147.17500000000001</v>
      </c>
      <c r="D585" s="1225">
        <v>-0.17306895122288241</v>
      </c>
      <c r="E585" s="1225">
        <v>-1.2919718115241122E-2</v>
      </c>
    </row>
    <row r="586" spans="1:5">
      <c r="A586" s="883"/>
      <c r="B586" s="228">
        <v>40311</v>
      </c>
      <c r="C586" s="1225">
        <v>146.54</v>
      </c>
      <c r="D586" s="1225">
        <v>-8.9088993198582239E-2</v>
      </c>
      <c r="E586" s="1225">
        <v>-1.2453300124533001E-2</v>
      </c>
    </row>
    <row r="587" spans="1:5">
      <c r="A587" s="883"/>
      <c r="B587" s="228">
        <v>40312</v>
      </c>
      <c r="C587" s="1225">
        <v>146.47499999999999</v>
      </c>
      <c r="D587" s="1225">
        <v>-0.36820221030747347</v>
      </c>
      <c r="E587" s="1225">
        <v>-8.5457927563190719E-2</v>
      </c>
    </row>
    <row r="588" spans="1:5">
      <c r="A588" s="883"/>
      <c r="B588" s="228">
        <v>40315</v>
      </c>
      <c r="C588" s="1225">
        <v>146.72999999999999</v>
      </c>
      <c r="D588" s="1225">
        <v>2.3594180102241448E-4</v>
      </c>
      <c r="E588" s="1225">
        <v>2.3594180102241448E-4</v>
      </c>
    </row>
    <row r="589" spans="1:5">
      <c r="A589" s="883"/>
      <c r="B589" s="228">
        <v>40316</v>
      </c>
      <c r="C589" s="1225">
        <v>146.69499999999999</v>
      </c>
      <c r="D589" s="1225">
        <v>-5.5167693360711839E-2</v>
      </c>
      <c r="E589" s="1225">
        <v>-5.5167693360711839E-2</v>
      </c>
    </row>
    <row r="590" spans="1:5">
      <c r="A590" s="883"/>
      <c r="B590" s="228">
        <v>40317</v>
      </c>
      <c r="C590" s="1225">
        <v>146.56</v>
      </c>
      <c r="D590" s="1225">
        <v>3.3769394584727712E-2</v>
      </c>
      <c r="E590" s="1225">
        <v>3.3769394584727712E-2</v>
      </c>
    </row>
    <row r="591" spans="1:5">
      <c r="A591" s="883"/>
      <c r="B591" s="228">
        <v>40318</v>
      </c>
      <c r="C591" s="1225">
        <v>146.54</v>
      </c>
      <c r="D591" s="1225">
        <v>-3.9517749497655727E-2</v>
      </c>
      <c r="E591" s="1225">
        <v>-3.9517749497655727E-2</v>
      </c>
    </row>
    <row r="592" spans="1:5">
      <c r="A592" s="883"/>
      <c r="B592" s="228">
        <v>40319</v>
      </c>
      <c r="C592" s="1225">
        <v>146.935</v>
      </c>
      <c r="D592" s="1225">
        <v>0.19591690544412607</v>
      </c>
      <c r="E592" s="1225">
        <v>-2.7148997134670488E-2</v>
      </c>
    </row>
    <row r="593" spans="1:5">
      <c r="A593" s="883"/>
      <c r="B593" s="228">
        <v>40322</v>
      </c>
      <c r="C593" s="1225">
        <v>146.45500000000001</v>
      </c>
      <c r="D593" s="1225">
        <v>-0.10947241402426762</v>
      </c>
      <c r="E593" s="1225">
        <v>-1.7496815713615339E-2</v>
      </c>
    </row>
    <row r="594" spans="1:5">
      <c r="A594" s="883"/>
      <c r="B594" s="228">
        <v>40323</v>
      </c>
      <c r="C594" s="1225">
        <v>146.655</v>
      </c>
      <c r="D594" s="1225">
        <v>-6.5044121833190999E-2</v>
      </c>
      <c r="E594" s="1225">
        <v>-6.5044121833190999E-2</v>
      </c>
    </row>
    <row r="595" spans="1:5">
      <c r="A595" s="883"/>
      <c r="B595" s="228">
        <v>40324</v>
      </c>
      <c r="C595" s="1225">
        <v>146.83500000000001</v>
      </c>
      <c r="D595" s="1225">
        <v>-3.2814238042269191E-2</v>
      </c>
      <c r="E595" s="1225">
        <v>-3.2814238042269191E-2</v>
      </c>
    </row>
    <row r="596" spans="1:5">
      <c r="A596" s="883"/>
      <c r="B596" s="228">
        <v>40325</v>
      </c>
      <c r="C596" s="1225">
        <v>146.625</v>
      </c>
      <c r="D596" s="1225">
        <v>-1.8479033404406538E-2</v>
      </c>
      <c r="E596" s="1225">
        <v>-1.8479033404406538E-2</v>
      </c>
    </row>
    <row r="597" spans="1:5">
      <c r="A597" s="883"/>
      <c r="B597" s="228">
        <v>40326</v>
      </c>
      <c r="C597" s="1225">
        <v>146.505</v>
      </c>
      <c r="D597" s="1225">
        <v>8.6455331412103754E-3</v>
      </c>
      <c r="E597" s="1225">
        <v>8.6455331412103754E-3</v>
      </c>
    </row>
    <row r="598" spans="1:5">
      <c r="A598" s="883"/>
      <c r="B598" s="228">
        <v>40329</v>
      </c>
      <c r="C598" s="1225">
        <v>146.69999999999999</v>
      </c>
      <c r="D598" s="1225">
        <v>-2.8571428571428571E-2</v>
      </c>
      <c r="E598" s="1225">
        <v>-2.8571428571428571E-2</v>
      </c>
    </row>
    <row r="599" spans="1:5">
      <c r="A599" s="883"/>
      <c r="B599" s="228">
        <v>40330</v>
      </c>
      <c r="C599" s="1225">
        <v>146.88999999999999</v>
      </c>
      <c r="D599" s="1225">
        <v>9.111759799833194E-2</v>
      </c>
      <c r="E599" s="1225">
        <v>1.7514595496246871E-2</v>
      </c>
    </row>
    <row r="600" spans="1:5">
      <c r="A600" s="883"/>
      <c r="B600" s="228">
        <v>40331</v>
      </c>
      <c r="C600" s="1225">
        <v>146.83500000000001</v>
      </c>
      <c r="D600" s="1225">
        <v>4.82251449582803E-2</v>
      </c>
      <c r="E600" s="1225">
        <v>4.82251449582803E-2</v>
      </c>
    </row>
    <row r="601" spans="1:5">
      <c r="A601" s="883"/>
      <c r="B601" s="228">
        <v>40332</v>
      </c>
      <c r="C601" s="1225">
        <v>146.64500000000001</v>
      </c>
      <c r="D601" s="1225">
        <v>3.9300057372346528E-2</v>
      </c>
      <c r="E601" s="1225">
        <v>3.9300057372346528E-2</v>
      </c>
    </row>
    <row r="602" spans="1:5">
      <c r="A602" s="883"/>
      <c r="B602" s="228">
        <v>40333</v>
      </c>
      <c r="C602" s="1225">
        <v>146.77000000000001</v>
      </c>
      <c r="D602" s="1225">
        <v>2.2210654173173694E-2</v>
      </c>
      <c r="E602" s="1225">
        <v>2.2210654173173694E-2</v>
      </c>
    </row>
    <row r="603" spans="1:5">
      <c r="A603" s="883"/>
      <c r="B603" s="228">
        <v>40336</v>
      </c>
      <c r="C603" s="1225">
        <v>147.08000000000001</v>
      </c>
      <c r="D603" s="1225">
        <v>0.41712996535331559</v>
      </c>
      <c r="E603" s="1225">
        <v>2.9812263314801385E-3</v>
      </c>
    </row>
    <row r="604" spans="1:5">
      <c r="A604" s="883"/>
      <c r="B604" s="228">
        <v>40337</v>
      </c>
      <c r="C604" s="1225">
        <v>147.19</v>
      </c>
      <c r="D604" s="1225">
        <v>0.13656387665198239</v>
      </c>
      <c r="E604" s="1225">
        <v>-1.6411851084045953E-3</v>
      </c>
    </row>
    <row r="605" spans="1:5">
      <c r="A605" s="883"/>
      <c r="B605" s="228">
        <v>40338</v>
      </c>
      <c r="C605" s="1225">
        <v>147.23500000000001</v>
      </c>
      <c r="D605" s="1225">
        <v>8.6931311329170383E-2</v>
      </c>
      <c r="E605" s="1225">
        <v>-7.6271186440677969E-3</v>
      </c>
    </row>
    <row r="606" spans="1:5">
      <c r="A606" s="883"/>
      <c r="B606" s="228">
        <v>40339</v>
      </c>
      <c r="C606" s="1225">
        <v>146.95500000000001</v>
      </c>
      <c r="D606" s="1225">
        <v>1.2170385395537525E-2</v>
      </c>
      <c r="E606" s="1225">
        <v>1.2170385395537525E-2</v>
      </c>
    </row>
    <row r="607" spans="1:5">
      <c r="A607" s="883"/>
      <c r="B607" s="228">
        <v>40340</v>
      </c>
      <c r="C607" s="1225">
        <v>147.04</v>
      </c>
      <c r="D607" s="1225">
        <v>4.8615877373598716E-3</v>
      </c>
      <c r="E607" s="1225">
        <v>4.8615877373598716E-3</v>
      </c>
    </row>
    <row r="608" spans="1:5">
      <c r="A608" s="883"/>
      <c r="B608" s="228">
        <v>40343</v>
      </c>
      <c r="C608" s="1225">
        <v>147.08500000000001</v>
      </c>
      <c r="D608" s="1225">
        <v>-5.8013052936910807E-3</v>
      </c>
      <c r="E608" s="1225">
        <v>-1.0635726371766982E-2</v>
      </c>
    </row>
    <row r="609" spans="1:5">
      <c r="A609" s="883"/>
      <c r="B609" s="228">
        <v>40344</v>
      </c>
      <c r="C609" s="1225">
        <v>147.26</v>
      </c>
      <c r="D609" s="1225">
        <v>0.10798258345428156</v>
      </c>
      <c r="E609" s="1225">
        <v>-7.3343009192065794E-2</v>
      </c>
    </row>
    <row r="610" spans="1:5">
      <c r="A610" s="883"/>
      <c r="B610" s="228">
        <v>40345</v>
      </c>
      <c r="C610" s="1225">
        <v>147.08500000000001</v>
      </c>
      <c r="D610" s="1225">
        <v>-1.7825800789820097E-2</v>
      </c>
      <c r="E610" s="1225">
        <v>-1.7825800789820097E-2</v>
      </c>
    </row>
    <row r="611" spans="1:5">
      <c r="A611" s="883"/>
      <c r="B611" s="228">
        <v>40346</v>
      </c>
      <c r="C611" s="1225">
        <v>147.06</v>
      </c>
      <c r="D611" s="1225">
        <v>-1.6646200027288852E-2</v>
      </c>
      <c r="E611" s="1225">
        <v>-1.6646200027288852E-2</v>
      </c>
    </row>
    <row r="612" spans="1:5">
      <c r="A612" s="883"/>
      <c r="B612" s="228">
        <v>40347</v>
      </c>
      <c r="C612" s="1225">
        <v>147</v>
      </c>
      <c r="D612" s="1225">
        <v>-7.651267127440281E-2</v>
      </c>
      <c r="E612" s="1225">
        <v>-7.651267127440281E-2</v>
      </c>
    </row>
    <row r="613" spans="1:5">
      <c r="A613" s="883"/>
      <c r="B613" s="228">
        <v>40350</v>
      </c>
      <c r="C613" s="1225">
        <v>146.94499999999999</v>
      </c>
      <c r="D613" s="1225">
        <v>-0.15469982617997058</v>
      </c>
      <c r="E613" s="1225">
        <v>-0.15469982617997058</v>
      </c>
    </row>
    <row r="614" spans="1:5">
      <c r="A614" s="883"/>
      <c r="B614" s="228">
        <v>40351</v>
      </c>
      <c r="C614" s="1225">
        <v>146.99</v>
      </c>
      <c r="D614" s="1225">
        <v>4.8390999274135014E-3</v>
      </c>
      <c r="E614" s="1225">
        <v>4.8390999274135014E-3</v>
      </c>
    </row>
    <row r="615" spans="1:5">
      <c r="A615" s="883"/>
      <c r="B615" s="228">
        <v>40352</v>
      </c>
      <c r="C615" s="1225">
        <v>147.13499999999999</v>
      </c>
      <c r="D615" s="1225">
        <v>-1.5151515151515152E-2</v>
      </c>
      <c r="E615" s="1225">
        <v>-1.5151515151515152E-2</v>
      </c>
    </row>
    <row r="616" spans="1:5">
      <c r="A616" s="883"/>
      <c r="B616" s="228">
        <v>40353</v>
      </c>
      <c r="C616" s="1225">
        <v>147.19999999999999</v>
      </c>
      <c r="D616" s="1225">
        <v>-0.1492265696087352</v>
      </c>
      <c r="E616" s="1225">
        <v>-0.1492265696087352</v>
      </c>
    </row>
    <row r="617" spans="1:5">
      <c r="A617" s="883"/>
      <c r="B617" s="228">
        <v>40354</v>
      </c>
      <c r="C617" s="1225">
        <v>147.32499999999999</v>
      </c>
      <c r="D617" s="1225">
        <v>0.23324070857936782</v>
      </c>
      <c r="E617" s="1225">
        <v>-3.7686696769711703E-2</v>
      </c>
    </row>
    <row r="618" spans="1:5">
      <c r="A618" s="883"/>
      <c r="B618" s="228">
        <v>40357</v>
      </c>
      <c r="C618" s="1225">
        <v>147.41999999999999</v>
      </c>
      <c r="D618" s="1225">
        <v>0.2630701242391395</v>
      </c>
      <c r="E618" s="1225">
        <v>3.7521887767864586E-3</v>
      </c>
    </row>
    <row r="619" spans="1:5">
      <c r="A619" s="883"/>
      <c r="B619" s="228">
        <v>40358</v>
      </c>
      <c r="C619" s="1225">
        <v>147.47499999999999</v>
      </c>
      <c r="D619" s="1225">
        <v>9.0851685215881287E-2</v>
      </c>
      <c r="E619" s="1225">
        <v>-9.3140737232615036E-3</v>
      </c>
    </row>
    <row r="620" spans="1:5">
      <c r="A620" s="883"/>
      <c r="B620" s="228">
        <v>40359</v>
      </c>
      <c r="C620" s="1225">
        <v>147.535</v>
      </c>
      <c r="D620" s="1225">
        <v>0.32031943212067437</v>
      </c>
      <c r="E620" s="1225">
        <v>-2.3312091635073001E-2</v>
      </c>
    </row>
    <row r="621" spans="1:5">
      <c r="A621" s="883"/>
      <c r="B621" s="228">
        <v>40360</v>
      </c>
      <c r="C621" s="1225">
        <v>147.47499999999999</v>
      </c>
      <c r="D621" s="1225">
        <v>-1.7225497420781135E-2</v>
      </c>
      <c r="E621" s="1225">
        <v>-1.7225497420781135E-2</v>
      </c>
    </row>
    <row r="622" spans="1:5">
      <c r="A622" s="883"/>
      <c r="B622" s="228">
        <v>40361</v>
      </c>
      <c r="C622" s="1225">
        <v>147.46</v>
      </c>
      <c r="D622" s="1225">
        <v>0.16337929830685985</v>
      </c>
      <c r="E622" s="1225">
        <v>0.1210217024495258</v>
      </c>
    </row>
    <row r="623" spans="1:5">
      <c r="A623" s="883"/>
      <c r="B623" s="228">
        <v>40362</v>
      </c>
      <c r="C623" s="1225">
        <v>147.36000000000001</v>
      </c>
      <c r="D623" s="1225">
        <v>1.0869565217391304E-2</v>
      </c>
      <c r="E623" s="1225">
        <v>1.0869565217391304E-2</v>
      </c>
    </row>
    <row r="624" spans="1:5">
      <c r="A624" s="883"/>
      <c r="B624" s="228">
        <v>40366</v>
      </c>
      <c r="C624" s="1225">
        <v>147.35499999999999</v>
      </c>
      <c r="D624" s="1225">
        <v>0.13938252716645091</v>
      </c>
      <c r="E624" s="1225">
        <v>0.11949315444666746</v>
      </c>
    </row>
    <row r="625" spans="1:5">
      <c r="A625" s="883"/>
      <c r="B625" s="228">
        <v>40367</v>
      </c>
      <c r="C625" s="1225">
        <v>147.505</v>
      </c>
      <c r="D625" s="1225">
        <v>0.1718567536006228</v>
      </c>
      <c r="E625" s="1225">
        <v>0.12271311794472557</v>
      </c>
    </row>
    <row r="626" spans="1:5">
      <c r="A626" s="883"/>
      <c r="B626" s="228">
        <v>40368</v>
      </c>
      <c r="C626" s="1225">
        <v>147.535</v>
      </c>
      <c r="D626" s="1225">
        <v>3.6249217973723914E-2</v>
      </c>
      <c r="E626" s="1225">
        <v>2.1528723365105067E-2</v>
      </c>
    </row>
    <row r="627" spans="1:5">
      <c r="A627" s="883"/>
      <c r="B627" s="228">
        <v>40371</v>
      </c>
      <c r="C627" s="1225">
        <v>147.61500000000001</v>
      </c>
      <c r="D627" s="1225">
        <v>0.22988436521320163</v>
      </c>
      <c r="E627" s="1225">
        <v>9.859070103589497E-2</v>
      </c>
    </row>
    <row r="628" spans="1:5">
      <c r="A628" s="883"/>
      <c r="B628" s="228">
        <v>40372</v>
      </c>
      <c r="C628" s="1225">
        <v>147.715</v>
      </c>
      <c r="D628" s="1225">
        <v>0.209011522761329</v>
      </c>
      <c r="E628" s="1225">
        <v>-3.9012039477083656E-2</v>
      </c>
    </row>
    <row r="629" spans="1:5">
      <c r="A629" s="883"/>
      <c r="B629" s="228">
        <v>40373</v>
      </c>
      <c r="C629" s="1225">
        <v>147.72499999999999</v>
      </c>
      <c r="D629" s="1225">
        <v>9.0512592036767814E-2</v>
      </c>
      <c r="E629" s="1225">
        <v>5.2759930591380198E-2</v>
      </c>
    </row>
    <row r="630" spans="1:5">
      <c r="A630" s="883"/>
      <c r="B630" s="228">
        <v>40374</v>
      </c>
      <c r="C630" s="1225">
        <v>147.565</v>
      </c>
      <c r="D630" s="1225">
        <v>1.8466591892324948E-2</v>
      </c>
      <c r="E630" s="1225">
        <v>1.8466591892324948E-2</v>
      </c>
    </row>
    <row r="631" spans="1:5">
      <c r="A631" s="883"/>
      <c r="B631" s="228">
        <v>40375</v>
      </c>
      <c r="C631" s="1225">
        <v>147.54</v>
      </c>
      <c r="D631" s="1225">
        <v>0.13151714419915453</v>
      </c>
      <c r="E631" s="1225">
        <v>0.13151714419915453</v>
      </c>
    </row>
    <row r="632" spans="1:5">
      <c r="A632" s="883"/>
      <c r="B632" s="228">
        <v>40378</v>
      </c>
      <c r="C632" s="1225">
        <v>147.47</v>
      </c>
      <c r="D632" s="1225">
        <v>-6.8786085964787228E-3</v>
      </c>
      <c r="E632" s="1225">
        <v>-6.8786085964787228E-3</v>
      </c>
    </row>
    <row r="633" spans="1:5">
      <c r="A633" s="883"/>
      <c r="B633" s="228">
        <v>40379</v>
      </c>
      <c r="C633" s="1225">
        <v>147.54</v>
      </c>
      <c r="D633" s="1225">
        <v>-6.9958476259252573E-3</v>
      </c>
      <c r="E633" s="1225">
        <v>-6.9958476259252573E-3</v>
      </c>
    </row>
    <row r="634" spans="1:5">
      <c r="A634" s="883"/>
      <c r="B634" s="228">
        <v>40380</v>
      </c>
      <c r="C634" s="1225">
        <v>147.56</v>
      </c>
      <c r="D634" s="1225">
        <v>-3.4669099585935857E-2</v>
      </c>
      <c r="E634" s="1225">
        <v>-3.4669099585935857E-2</v>
      </c>
    </row>
    <row r="635" spans="1:5">
      <c r="A635" s="883"/>
      <c r="B635" s="228">
        <v>40381</v>
      </c>
      <c r="C635" s="1225">
        <v>147.63499999999999</v>
      </c>
      <c r="D635" s="1225">
        <v>-1.3316739265712509E-2</v>
      </c>
      <c r="E635" s="1225">
        <v>-0.11288114499066584</v>
      </c>
    </row>
    <row r="636" spans="1:5">
      <c r="A636" s="883"/>
      <c r="B636" s="228">
        <v>40382</v>
      </c>
      <c r="C636" s="1225">
        <v>147.435</v>
      </c>
      <c r="D636" s="1225">
        <v>7.842290812288653E-3</v>
      </c>
      <c r="E636" s="1225">
        <v>7.842290812288653E-3</v>
      </c>
    </row>
    <row r="637" spans="1:5">
      <c r="A637" s="883"/>
      <c r="B637" s="228">
        <v>40385</v>
      </c>
      <c r="C637" s="1225">
        <v>147.315</v>
      </c>
      <c r="D637" s="1225">
        <v>-0.20835913312693499</v>
      </c>
      <c r="E637" s="1225">
        <v>-6.5944272445820434E-2</v>
      </c>
    </row>
    <row r="638" spans="1:5">
      <c r="A638" s="883"/>
      <c r="B638" s="228">
        <v>40386</v>
      </c>
      <c r="C638" s="1225">
        <v>147.43</v>
      </c>
      <c r="D638" s="1225">
        <v>-3.1303497187576426E-2</v>
      </c>
      <c r="E638" s="1225">
        <v>-3.1303497187576426E-2</v>
      </c>
    </row>
    <row r="639" spans="1:5">
      <c r="A639" s="883"/>
      <c r="B639" s="228">
        <v>40387</v>
      </c>
      <c r="C639" s="1225">
        <v>147.56</v>
      </c>
      <c r="D639" s="1225">
        <v>-4.4170030871526954E-2</v>
      </c>
      <c r="E639" s="1225">
        <v>-7.0292092139634291E-2</v>
      </c>
    </row>
    <row r="640" spans="1:5">
      <c r="A640" s="883"/>
      <c r="B640" s="228">
        <v>40388</v>
      </c>
      <c r="C640" s="1225">
        <v>147.6</v>
      </c>
      <c r="D640" s="1225">
        <v>-1.7521548678818707E-2</v>
      </c>
      <c r="E640" s="1225">
        <v>-1.7521548678818707E-2</v>
      </c>
    </row>
    <row r="641" spans="1:5">
      <c r="A641" s="883"/>
      <c r="B641" s="228">
        <v>40389</v>
      </c>
      <c r="C641" s="1225">
        <v>147.72</v>
      </c>
      <c r="D641" s="1225">
        <v>0.17141652105802255</v>
      </c>
      <c r="E641" s="1225">
        <v>-6.9590889919865034E-2</v>
      </c>
    </row>
    <row r="642" spans="1:5">
      <c r="A642" s="883"/>
      <c r="B642" s="228">
        <v>40392</v>
      </c>
      <c r="C642" s="1225">
        <v>147.78</v>
      </c>
      <c r="D642" s="1225">
        <v>2.5549637579592326E-2</v>
      </c>
      <c r="E642" s="1225">
        <v>-5.6865964518841858E-3</v>
      </c>
    </row>
    <row r="643" spans="1:5">
      <c r="A643" s="883"/>
      <c r="B643" s="228">
        <v>40393</v>
      </c>
      <c r="C643" s="1225">
        <v>147.655</v>
      </c>
      <c r="D643" s="1225">
        <v>-4.6182235299985039E-2</v>
      </c>
      <c r="E643" s="1225">
        <v>-4.6182235299985039E-2</v>
      </c>
    </row>
    <row r="644" spans="1:5">
      <c r="A644" s="883"/>
      <c r="B644" s="228">
        <v>40394</v>
      </c>
      <c r="C644" s="1225">
        <v>147.465</v>
      </c>
      <c r="D644" s="1225">
        <v>-2.1072965141803496E-3</v>
      </c>
      <c r="E644" s="1225">
        <v>-2.1072965141803496E-3</v>
      </c>
    </row>
    <row r="645" spans="1:5">
      <c r="A645" s="883"/>
      <c r="B645" s="228">
        <v>40395</v>
      </c>
      <c r="C645" s="1225">
        <v>147.375</v>
      </c>
      <c r="D645" s="1225">
        <v>-6.892366379123499E-2</v>
      </c>
      <c r="E645" s="1225">
        <v>-3.0777233516840783E-2</v>
      </c>
    </row>
    <row r="646" spans="1:5">
      <c r="A646" s="883"/>
      <c r="B646" s="228">
        <v>40396</v>
      </c>
      <c r="C646" s="1225">
        <v>147.27500000000001</v>
      </c>
      <c r="D646" s="1225">
        <v>-3.2031038527474513E-2</v>
      </c>
      <c r="E646" s="1225">
        <v>5.8197239014707212E-2</v>
      </c>
    </row>
    <row r="647" spans="1:5">
      <c r="A647" s="883"/>
      <c r="B647" s="228">
        <v>40399</v>
      </c>
      <c r="C647" s="1225">
        <v>147.25</v>
      </c>
      <c r="D647" s="1225">
        <v>0.11877991762217523</v>
      </c>
      <c r="E647" s="1225">
        <v>0.15829900923967494</v>
      </c>
    </row>
    <row r="648" spans="1:5">
      <c r="A648" s="883"/>
      <c r="B648" s="228">
        <v>40400</v>
      </c>
      <c r="C648" s="1225">
        <v>147.36500000000001</v>
      </c>
      <c r="D648" s="1225">
        <v>9.8849324997734897E-2</v>
      </c>
      <c r="E648" s="1225">
        <v>9.8849324997734897E-2</v>
      </c>
    </row>
    <row r="649" spans="1:5">
      <c r="A649" s="883"/>
      <c r="B649" s="228">
        <v>40401</v>
      </c>
      <c r="C649" s="1225">
        <v>147.33500000000001</v>
      </c>
      <c r="D649" s="1225">
        <v>0.10610162432319867</v>
      </c>
      <c r="E649" s="1225">
        <v>0.10610162432319867</v>
      </c>
    </row>
    <row r="650" spans="1:5">
      <c r="A650" s="883"/>
      <c r="B650" s="228">
        <v>40402</v>
      </c>
      <c r="C650" s="1225">
        <v>147.67500000000001</v>
      </c>
      <c r="D650" s="1225">
        <v>0.11144924595928857</v>
      </c>
      <c r="E650" s="1225">
        <v>5.7347670250896057E-2</v>
      </c>
    </row>
    <row r="651" spans="1:5">
      <c r="A651" s="883"/>
      <c r="B651" s="228">
        <v>40403</v>
      </c>
      <c r="C651" s="1225">
        <v>147.36500000000001</v>
      </c>
      <c r="D651" s="1225">
        <v>0.22528116213683225</v>
      </c>
      <c r="E651" s="1225">
        <v>0.22528116213683225</v>
      </c>
    </row>
    <row r="652" spans="1:5">
      <c r="A652" s="883"/>
      <c r="B652" s="228">
        <v>40406</v>
      </c>
      <c r="C652" s="1225">
        <v>147.37</v>
      </c>
      <c r="D652" s="1225">
        <v>0.20891218872870249</v>
      </c>
      <c r="E652" s="1225">
        <v>0.20891218872870249</v>
      </c>
    </row>
    <row r="653" spans="1:5">
      <c r="A653" s="883"/>
      <c r="B653" s="228">
        <v>40407</v>
      </c>
      <c r="C653" s="1225">
        <v>147.255</v>
      </c>
      <c r="D653" s="1225">
        <v>4.4154088758729441E-2</v>
      </c>
      <c r="E653" s="1225">
        <v>6.2551625741533376E-2</v>
      </c>
    </row>
    <row r="654" spans="1:5">
      <c r="A654" s="883"/>
      <c r="B654" s="228">
        <v>40408</v>
      </c>
      <c r="C654" s="1225">
        <v>147.16999999999999</v>
      </c>
      <c r="D654" s="1225">
        <v>-9.5160546935013066E-2</v>
      </c>
      <c r="E654" s="1225">
        <v>-1.0047626363496697E-2</v>
      </c>
    </row>
    <row r="655" spans="1:5">
      <c r="A655" s="883"/>
      <c r="B655" s="228">
        <v>40409</v>
      </c>
      <c r="C655" s="1225">
        <v>147.16499999999999</v>
      </c>
      <c r="D655" s="1225">
        <v>3.2886387463444244E-2</v>
      </c>
      <c r="E655" s="1225">
        <v>5.9372068642057053E-2</v>
      </c>
    </row>
    <row r="656" spans="1:5">
      <c r="A656" s="883"/>
      <c r="B656" s="228">
        <v>40410</v>
      </c>
      <c r="C656" s="1225">
        <v>147.11500000000001</v>
      </c>
      <c r="D656" s="1225">
        <v>-0.10818838905574442</v>
      </c>
      <c r="E656" s="1225">
        <v>-1.2541668041849566E-2</v>
      </c>
    </row>
    <row r="657" spans="1:5">
      <c r="A657" s="883"/>
      <c r="B657" s="228">
        <v>40413</v>
      </c>
      <c r="C657" s="1225">
        <v>147.21</v>
      </c>
      <c r="D657" s="1225">
        <v>-2.2520773472082005E-3</v>
      </c>
      <c r="E657" s="1225">
        <v>-2.2520773472082005E-3</v>
      </c>
    </row>
    <row r="658" spans="1:5">
      <c r="A658" s="883"/>
      <c r="B658" s="228">
        <v>40414</v>
      </c>
      <c r="C658" s="1225">
        <v>147.16499999999999</v>
      </c>
      <c r="D658" s="1225">
        <v>-0.20407471931862176</v>
      </c>
      <c r="E658" s="1225">
        <v>-9.2866821525358106E-2</v>
      </c>
    </row>
    <row r="659" spans="1:5">
      <c r="A659" s="883"/>
      <c r="B659" s="228">
        <v>40415</v>
      </c>
      <c r="C659" s="1225">
        <v>147.26</v>
      </c>
      <c r="D659" s="1225">
        <v>-7.0679844264749927E-3</v>
      </c>
      <c r="E659" s="1225">
        <v>-7.0679844264749927E-3</v>
      </c>
    </row>
    <row r="660" spans="1:5">
      <c r="A660" s="883"/>
      <c r="B660" s="228">
        <v>40416</v>
      </c>
      <c r="C660" s="1225">
        <v>147.16</v>
      </c>
      <c r="D660" s="1225">
        <v>-0.29613910186199344</v>
      </c>
      <c r="E660" s="1225">
        <v>-0.18661007667031762</v>
      </c>
    </row>
    <row r="661" spans="1:5">
      <c r="B661" s="228">
        <v>40417</v>
      </c>
      <c r="C661" s="1225">
        <v>147.14500000000001</v>
      </c>
      <c r="D661" s="1225">
        <v>-0.12778227438284095</v>
      </c>
      <c r="E661" s="1225">
        <v>-4.2796438688789962E-2</v>
      </c>
    </row>
    <row r="662" spans="1:5">
      <c r="B662" s="228">
        <v>40421</v>
      </c>
      <c r="C662" s="1225">
        <v>147.34</v>
      </c>
      <c r="D662" s="1225">
        <v>-4.250029596306381E-2</v>
      </c>
      <c r="E662" s="1225">
        <v>-4.250029596306381E-2</v>
      </c>
    </row>
    <row r="663" spans="1:5">
      <c r="B663" s="228">
        <v>40422</v>
      </c>
      <c r="C663" s="1225">
        <v>147.23500000000001</v>
      </c>
      <c r="D663" s="1225">
        <v>9.4661436124850763E-3</v>
      </c>
      <c r="E663" s="1225">
        <v>9.4661436124850763E-3</v>
      </c>
    </row>
    <row r="664" spans="1:5">
      <c r="B664" s="228">
        <v>40423</v>
      </c>
      <c r="C664" s="1225">
        <v>147.27000000000001</v>
      </c>
      <c r="D664" s="1225">
        <v>-6.563207242159716E-2</v>
      </c>
      <c r="E664" s="1225">
        <v>-6.563207242159716E-2</v>
      </c>
    </row>
    <row r="665" spans="1:5">
      <c r="B665" s="228">
        <v>40424</v>
      </c>
      <c r="C665" s="1225">
        <v>147.285</v>
      </c>
      <c r="D665" s="1225">
        <v>-9.8076197661259908E-3</v>
      </c>
      <c r="E665" s="1225">
        <v>-9.8076197661259908E-3</v>
      </c>
    </row>
    <row r="666" spans="1:5">
      <c r="B666" s="228">
        <v>40427</v>
      </c>
      <c r="C666" s="1225">
        <v>147.285</v>
      </c>
      <c r="D666" s="1225">
        <v>-1.605351170568562E-3</v>
      </c>
      <c r="E666" s="1225">
        <v>-1.605351170568562E-3</v>
      </c>
    </row>
    <row r="667" spans="1:5">
      <c r="B667" s="228">
        <v>40428</v>
      </c>
      <c r="C667" s="1225">
        <v>147.35499999999999</v>
      </c>
      <c r="D667" s="1225">
        <v>1.2903542341281523E-2</v>
      </c>
      <c r="E667" s="1225">
        <v>1.2903542341281523E-2</v>
      </c>
    </row>
    <row r="668" spans="1:5">
      <c r="B668" s="228">
        <v>40429</v>
      </c>
      <c r="C668" s="1225">
        <v>147.47999999999999</v>
      </c>
      <c r="D668" s="1225">
        <v>-3.2913833404089468E-3</v>
      </c>
      <c r="E668" s="1225">
        <v>-3.2913833404089468E-3</v>
      </c>
    </row>
    <row r="669" spans="1:5">
      <c r="B669" s="228">
        <v>40430</v>
      </c>
      <c r="C669" s="1225">
        <v>147.47</v>
      </c>
      <c r="D669" s="1225">
        <v>-3.2718204544035811E-3</v>
      </c>
      <c r="E669" s="1225">
        <v>-3.2718204544035811E-3</v>
      </c>
    </row>
    <row r="670" spans="1:5">
      <c r="B670" s="228">
        <v>40431</v>
      </c>
      <c r="C670" s="1225">
        <v>147.38</v>
      </c>
      <c r="D670" s="1225">
        <v>-4.8866580387381946E-2</v>
      </c>
      <c r="E670" s="1225">
        <v>-4.8866580387381946E-2</v>
      </c>
    </row>
    <row r="671" spans="1:5">
      <c r="B671" s="228">
        <v>40434</v>
      </c>
      <c r="C671" s="1225">
        <v>147.245</v>
      </c>
      <c r="D671" s="1225">
        <v>-3.5279844700625341E-3</v>
      </c>
      <c r="E671" s="1225">
        <v>-3.5279844700625341E-3</v>
      </c>
    </row>
    <row r="672" spans="1:5">
      <c r="B672" s="228">
        <v>40435</v>
      </c>
      <c r="C672" s="1225">
        <v>147.19999999999999</v>
      </c>
      <c r="D672" s="1225">
        <v>-1.5130436658380134E-3</v>
      </c>
      <c r="E672" s="1225">
        <v>-1.5130436658380134E-3</v>
      </c>
    </row>
    <row r="673" spans="2:5">
      <c r="B673" s="228">
        <v>40436</v>
      </c>
      <c r="C673" s="1225">
        <v>147.16499999999999</v>
      </c>
      <c r="D673" s="1225">
        <v>-7.0426925550568162E-2</v>
      </c>
      <c r="E673" s="1225">
        <v>-3.8240858726812252E-2</v>
      </c>
    </row>
    <row r="674" spans="2:5">
      <c r="B674" s="228">
        <v>40437</v>
      </c>
      <c r="C674" s="1225">
        <v>147.29499999999999</v>
      </c>
      <c r="D674" s="1225">
        <v>-1.0136520939559504E-2</v>
      </c>
      <c r="E674" s="1225">
        <v>-1.0136520939559504E-2</v>
      </c>
    </row>
    <row r="675" spans="2:5">
      <c r="B675" s="228">
        <v>40438</v>
      </c>
      <c r="C675" s="1225">
        <v>147.39500000000001</v>
      </c>
      <c r="D675" s="1225">
        <v>-7.6690811741169755E-3</v>
      </c>
      <c r="E675" s="1225">
        <v>-7.6690811741169755E-3</v>
      </c>
    </row>
    <row r="676" spans="2:5">
      <c r="B676" s="228">
        <v>40441</v>
      </c>
      <c r="C676" s="1225">
        <v>147.44999999999999</v>
      </c>
      <c r="D676" s="1225">
        <v>2.9997173521491824E-2</v>
      </c>
      <c r="E676" s="1225">
        <v>2.9997173521491824E-2</v>
      </c>
    </row>
    <row r="677" spans="2:5">
      <c r="B677" s="228">
        <v>40442</v>
      </c>
      <c r="C677" s="1225">
        <v>147.47999999999999</v>
      </c>
      <c r="D677" s="1225">
        <v>-7.8027235921972762E-2</v>
      </c>
      <c r="E677" s="1225">
        <v>-7.8027235921972762E-2</v>
      </c>
    </row>
    <row r="678" spans="2:5">
      <c r="B678" s="228">
        <v>40443</v>
      </c>
      <c r="C678" s="1225">
        <v>147.32</v>
      </c>
      <c r="D678" s="1225">
        <v>-1.0827197921177999E-4</v>
      </c>
      <c r="E678" s="1225">
        <v>-1.0827197921177999E-4</v>
      </c>
    </row>
    <row r="679" spans="2:5">
      <c r="B679" s="228">
        <v>40444</v>
      </c>
      <c r="C679" s="1225">
        <v>147.48500000000001</v>
      </c>
      <c r="D679" s="1225">
        <v>4.448838358872961E-3</v>
      </c>
      <c r="E679" s="1225">
        <v>4.448838358872961E-3</v>
      </c>
    </row>
    <row r="680" spans="2:5">
      <c r="B680" s="228">
        <v>40445</v>
      </c>
      <c r="C680" s="1225">
        <v>147.535</v>
      </c>
      <c r="D680" s="1225">
        <v>-4.1006014215418263E-3</v>
      </c>
      <c r="E680" s="1225">
        <v>-4.1006014215418263E-3</v>
      </c>
    </row>
    <row r="681" spans="2:5">
      <c r="B681" s="228">
        <v>40448</v>
      </c>
      <c r="C681" s="1225">
        <v>147.54</v>
      </c>
      <c r="D681" s="1225">
        <v>-2.9492833517089305E-2</v>
      </c>
      <c r="E681" s="1225">
        <v>-2.9492833517089305E-2</v>
      </c>
    </row>
    <row r="682" spans="2:5">
      <c r="B682" s="228">
        <v>40449</v>
      </c>
      <c r="C682" s="1225">
        <v>147.42500000000001</v>
      </c>
      <c r="D682" s="1225">
        <v>-3.6593207458934941E-2</v>
      </c>
      <c r="E682" s="1225">
        <v>-3.6593207458934941E-2</v>
      </c>
    </row>
    <row r="683" spans="2:5">
      <c r="B683" s="228">
        <v>40450</v>
      </c>
      <c r="C683" s="1225">
        <v>147.49</v>
      </c>
      <c r="D683" s="1225">
        <v>-4.3078611606530391E-2</v>
      </c>
      <c r="E683" s="1225">
        <v>-4.5822472218411306E-2</v>
      </c>
    </row>
    <row r="684" spans="2:5">
      <c r="B684" s="228">
        <v>40451</v>
      </c>
      <c r="C684" s="1225">
        <v>147.62</v>
      </c>
      <c r="D684" s="1225">
        <v>-3.5341951626355297E-2</v>
      </c>
      <c r="E684" s="1225">
        <v>-4.5767306088407005E-2</v>
      </c>
    </row>
  </sheetData>
  <phoneticPr fontId="38" type="noConversion"/>
  <hyperlinks>
    <hyperlink ref="G20" location="Contents!B51" display="to contents"/>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8"/>
  <sheetViews>
    <sheetView workbookViewId="0">
      <selection activeCell="J28" sqref="J28"/>
    </sheetView>
  </sheetViews>
  <sheetFormatPr defaultRowHeight="12.75"/>
  <cols>
    <col min="1" max="1" width="7.42578125" style="850" customWidth="1"/>
    <col min="2" max="2" width="11" style="1224" customWidth="1"/>
    <col min="3" max="3" width="13.140625" style="851" customWidth="1"/>
    <col min="4" max="4" width="13.140625" style="852" customWidth="1"/>
    <col min="5" max="5" width="13.140625" style="851" customWidth="1"/>
    <col min="6" max="6" width="11.42578125" style="851" customWidth="1"/>
    <col min="7" max="16384" width="9.140625" style="850"/>
  </cols>
  <sheetData>
    <row r="2" spans="1:10">
      <c r="A2" s="850" t="s">
        <v>326</v>
      </c>
      <c r="B2" s="836" t="s">
        <v>372</v>
      </c>
      <c r="H2" s="836" t="s">
        <v>372</v>
      </c>
      <c r="I2" s="851"/>
      <c r="J2" s="852"/>
    </row>
    <row r="3" spans="1:10" s="853" customFormat="1">
      <c r="B3" s="1384" t="s">
        <v>1218</v>
      </c>
      <c r="C3" s="1383" t="s">
        <v>1219</v>
      </c>
      <c r="D3" s="1385" t="s">
        <v>1220</v>
      </c>
      <c r="E3" s="1383" t="s">
        <v>1222</v>
      </c>
      <c r="F3" s="1383" t="s">
        <v>1221</v>
      </c>
    </row>
    <row r="4" spans="1:10" s="854" customFormat="1">
      <c r="B4" s="1384"/>
      <c r="C4" s="1383"/>
      <c r="D4" s="1385"/>
      <c r="E4" s="1383"/>
      <c r="F4" s="1383"/>
    </row>
    <row r="5" spans="1:10">
      <c r="B5" s="1222"/>
      <c r="C5" s="1028" t="s">
        <v>1223</v>
      </c>
      <c r="D5" s="1028" t="s">
        <v>1223</v>
      </c>
      <c r="E5" s="1028" t="s">
        <v>1223</v>
      </c>
      <c r="F5" s="1028" t="s">
        <v>1223</v>
      </c>
    </row>
    <row r="6" spans="1:10">
      <c r="B6" s="1223">
        <v>39818</v>
      </c>
      <c r="C6" s="1036">
        <v>0.1201</v>
      </c>
      <c r="D6" s="1036">
        <v>8.6599999999999996E-2</v>
      </c>
      <c r="E6" s="1036">
        <v>0.1</v>
      </c>
      <c r="F6" s="1036">
        <v>0.06</v>
      </c>
    </row>
    <row r="7" spans="1:10">
      <c r="B7" s="1223">
        <v>39819</v>
      </c>
      <c r="C7" s="1036">
        <v>0.12029999999999999</v>
      </c>
      <c r="D7" s="1036">
        <v>6.9199999999999998E-2</v>
      </c>
      <c r="E7" s="1036">
        <v>0.1</v>
      </c>
      <c r="F7" s="1036">
        <v>0.06</v>
      </c>
    </row>
    <row r="8" spans="1:10">
      <c r="B8" s="1223">
        <v>39821</v>
      </c>
      <c r="C8" s="1036">
        <v>0.12050000000000001</v>
      </c>
      <c r="D8" s="1036">
        <v>0.1016</v>
      </c>
      <c r="E8" s="1036">
        <v>0.1</v>
      </c>
      <c r="F8" s="1036">
        <v>0.06</v>
      </c>
    </row>
    <row r="9" spans="1:10">
      <c r="B9" s="1223">
        <v>39822</v>
      </c>
      <c r="C9" s="1036">
        <v>0.12039999999999999</v>
      </c>
      <c r="D9" s="1036">
        <v>7.2499999999999995E-2</v>
      </c>
      <c r="E9" s="1036">
        <v>0.12029999999999999</v>
      </c>
      <c r="F9" s="1036">
        <v>0.10529999999999999</v>
      </c>
    </row>
    <row r="10" spans="1:10">
      <c r="B10" s="1223">
        <v>39825</v>
      </c>
      <c r="C10" s="1036">
        <v>0.12039999999999999</v>
      </c>
      <c r="D10" s="1036">
        <v>5.9200000000000003E-2</v>
      </c>
      <c r="E10" s="1036">
        <v>0.12029999999999999</v>
      </c>
      <c r="F10" s="1036">
        <v>0.09</v>
      </c>
    </row>
    <row r="11" spans="1:10">
      <c r="B11" s="1223">
        <v>39826</v>
      </c>
      <c r="C11" s="1036">
        <v>0.1206</v>
      </c>
      <c r="D11" s="1036">
        <v>6.2400000000000004E-2</v>
      </c>
      <c r="E11" s="1036">
        <v>0.121</v>
      </c>
      <c r="F11" s="1036">
        <v>0.1</v>
      </c>
    </row>
    <row r="12" spans="1:10">
      <c r="B12" s="1223">
        <v>39827</v>
      </c>
      <c r="C12" s="1036">
        <v>0.12050000000000001</v>
      </c>
      <c r="D12" s="1036">
        <v>6.9900000000000004E-2</v>
      </c>
      <c r="E12" s="1036">
        <v>0.121</v>
      </c>
      <c r="F12" s="1036">
        <v>0.1</v>
      </c>
    </row>
    <row r="13" spans="1:10">
      <c r="B13" s="1223">
        <v>39828</v>
      </c>
      <c r="C13" s="1036">
        <v>0.1207</v>
      </c>
      <c r="D13" s="1036">
        <v>9.8699999999999996E-2</v>
      </c>
      <c r="E13" s="1036">
        <v>0.121</v>
      </c>
      <c r="F13" s="1036">
        <v>0.1</v>
      </c>
    </row>
    <row r="14" spans="1:10">
      <c r="B14" s="1223">
        <v>39829</v>
      </c>
      <c r="C14" s="1036">
        <v>0.12050000000000001</v>
      </c>
      <c r="D14" s="1036">
        <v>0.1012</v>
      </c>
      <c r="E14" s="1036">
        <v>0.12050000000000001</v>
      </c>
      <c r="F14" s="1036">
        <v>0.1</v>
      </c>
    </row>
    <row r="15" spans="1:10">
      <c r="B15" s="1223">
        <v>39832</v>
      </c>
      <c r="C15" s="1036">
        <v>0.1222</v>
      </c>
      <c r="D15" s="1036">
        <v>0.1103</v>
      </c>
      <c r="E15" s="1036">
        <v>0.12050000000000001</v>
      </c>
      <c r="F15" s="1036">
        <v>0.1</v>
      </c>
    </row>
    <row r="16" spans="1:10">
      <c r="B16" s="1223">
        <v>39833</v>
      </c>
      <c r="C16" s="1036">
        <v>0.1232</v>
      </c>
      <c r="D16" s="1036">
        <v>0.1366</v>
      </c>
      <c r="E16" s="1036">
        <v>0.13250000000000001</v>
      </c>
      <c r="F16" s="1036">
        <v>9.5000000000000001E-2</v>
      </c>
    </row>
    <row r="17" spans="2:9">
      <c r="B17" s="1223">
        <v>39834</v>
      </c>
      <c r="C17" s="1036">
        <v>0.125</v>
      </c>
      <c r="D17" s="1036">
        <v>0.15329999999999999</v>
      </c>
      <c r="E17" s="1036">
        <v>0.13250000000000001</v>
      </c>
      <c r="F17" s="1036">
        <v>0.1</v>
      </c>
    </row>
    <row r="18" spans="2:9">
      <c r="B18" s="1223">
        <v>39835</v>
      </c>
      <c r="C18" s="1036">
        <v>0.125</v>
      </c>
      <c r="D18" s="1036">
        <v>0.12539999999999998</v>
      </c>
      <c r="E18" s="1036">
        <v>0.1275</v>
      </c>
      <c r="F18" s="1036">
        <v>0.1075</v>
      </c>
    </row>
    <row r="19" spans="2:9">
      <c r="B19" s="1223">
        <v>39836</v>
      </c>
      <c r="C19" s="1036">
        <v>0.12820000000000001</v>
      </c>
      <c r="D19" s="1036">
        <v>0.15310000000000001</v>
      </c>
      <c r="E19" s="1036">
        <v>0.1217</v>
      </c>
      <c r="F19" s="1036">
        <v>8.6699999999999999E-2</v>
      </c>
      <c r="H19" s="837" t="s">
        <v>1224</v>
      </c>
    </row>
    <row r="20" spans="2:9">
      <c r="B20" s="1223">
        <v>39839</v>
      </c>
      <c r="C20" s="1036">
        <v>0.13500000000000001</v>
      </c>
      <c r="D20" s="1036">
        <v>0.12520000000000001</v>
      </c>
      <c r="E20" s="1036">
        <v>0.16750000000000001</v>
      </c>
      <c r="F20" s="1036">
        <v>0.105</v>
      </c>
    </row>
    <row r="21" spans="2:9">
      <c r="B21" s="1223">
        <v>39840</v>
      </c>
      <c r="C21" s="1036">
        <v>0.1358</v>
      </c>
      <c r="D21" s="1036">
        <v>0.1148</v>
      </c>
      <c r="E21" s="1036">
        <v>0.1585</v>
      </c>
      <c r="F21" s="1036">
        <v>0.1</v>
      </c>
      <c r="H21" s="930" t="s">
        <v>1270</v>
      </c>
    </row>
    <row r="22" spans="2:9">
      <c r="B22" s="1223">
        <v>39841</v>
      </c>
      <c r="C22" s="1036">
        <v>0.1376</v>
      </c>
      <c r="D22" s="1036">
        <v>0.17180000000000001</v>
      </c>
      <c r="E22" s="1036">
        <v>0.18</v>
      </c>
      <c r="F22" s="1036">
        <v>0.128</v>
      </c>
    </row>
    <row r="23" spans="2:9">
      <c r="B23" s="1223">
        <v>39842</v>
      </c>
      <c r="C23" s="1036">
        <v>0.1406</v>
      </c>
      <c r="D23" s="1036">
        <v>0.14580000000000001</v>
      </c>
      <c r="E23" s="1036">
        <v>0.1555</v>
      </c>
      <c r="F23" s="1036">
        <v>0.115</v>
      </c>
    </row>
    <row r="24" spans="2:9">
      <c r="B24" s="1223">
        <v>39843</v>
      </c>
      <c r="C24" s="1036">
        <v>0.14180000000000001</v>
      </c>
      <c r="D24" s="1036">
        <v>0.12570000000000001</v>
      </c>
      <c r="E24" s="1036">
        <v>0.18</v>
      </c>
      <c r="F24" s="1036">
        <v>0.13</v>
      </c>
    </row>
    <row r="25" spans="2:9">
      <c r="B25" s="1223">
        <v>39846</v>
      </c>
      <c r="C25" s="1036">
        <v>0.14499999999999999</v>
      </c>
      <c r="D25" s="1036">
        <v>0.10199999999999999</v>
      </c>
      <c r="E25" s="1036">
        <v>0.16750000000000001</v>
      </c>
      <c r="F25" s="1036">
        <v>0.13</v>
      </c>
    </row>
    <row r="26" spans="2:9">
      <c r="B26" s="1223">
        <v>39847</v>
      </c>
      <c r="C26" s="1036">
        <v>0.14499999999999999</v>
      </c>
      <c r="D26" s="1036">
        <v>0.1186</v>
      </c>
      <c r="E26" s="1036">
        <v>0.2</v>
      </c>
      <c r="F26" s="1036">
        <v>0.13</v>
      </c>
    </row>
    <row r="27" spans="2:9">
      <c r="B27" s="1223">
        <v>39848</v>
      </c>
      <c r="C27" s="1036">
        <v>0.14499999999999999</v>
      </c>
      <c r="D27" s="1036">
        <v>0.19820000000000002</v>
      </c>
      <c r="E27" s="1036">
        <v>0.24</v>
      </c>
      <c r="F27" s="1036">
        <v>0.13500000000000001</v>
      </c>
    </row>
    <row r="28" spans="2:9">
      <c r="B28" s="1223">
        <v>39849</v>
      </c>
      <c r="C28" s="1036">
        <v>0.14499999999999999</v>
      </c>
      <c r="D28" s="1036">
        <v>8.9399999999999993E-2</v>
      </c>
      <c r="E28" s="1036">
        <v>0.22</v>
      </c>
      <c r="F28" s="1036">
        <v>0.13500000000000001</v>
      </c>
    </row>
    <row r="29" spans="2:9">
      <c r="B29" s="1223">
        <v>39850</v>
      </c>
      <c r="C29" s="1036">
        <v>0.14499999999999999</v>
      </c>
      <c r="D29" s="1036">
        <v>7.0099999999999996E-2</v>
      </c>
      <c r="E29" s="1036">
        <v>0.19</v>
      </c>
      <c r="F29" s="1036">
        <v>0.13</v>
      </c>
    </row>
    <row r="30" spans="2:9">
      <c r="B30" s="1223">
        <v>39853</v>
      </c>
      <c r="C30" s="1036">
        <v>0.14499999999999999</v>
      </c>
      <c r="D30" s="1036">
        <v>4.8499999999999995E-2</v>
      </c>
      <c r="E30" s="1036">
        <v>0.16</v>
      </c>
      <c r="F30" s="1036">
        <v>0.13</v>
      </c>
    </row>
    <row r="31" spans="2:9">
      <c r="B31" s="1223">
        <v>39854</v>
      </c>
      <c r="C31" s="1036">
        <v>0.14499999999999999</v>
      </c>
      <c r="D31" s="1036">
        <v>2.46E-2</v>
      </c>
      <c r="E31" s="1036">
        <v>0.16</v>
      </c>
      <c r="F31" s="1036">
        <v>0.13</v>
      </c>
      <c r="I31" s="1074"/>
    </row>
    <row r="32" spans="2:9">
      <c r="B32" s="1223">
        <v>39855</v>
      </c>
      <c r="C32" s="1036">
        <v>0.14499999999999999</v>
      </c>
      <c r="D32" s="1036">
        <v>5.0499999999999996E-2</v>
      </c>
      <c r="E32" s="1036">
        <v>0.14499999999999999</v>
      </c>
      <c r="F32" s="1036">
        <v>0.13</v>
      </c>
    </row>
    <row r="33" spans="2:6">
      <c r="B33" s="1223">
        <v>39856</v>
      </c>
      <c r="C33" s="1036">
        <v>0.14599999999999999</v>
      </c>
      <c r="D33" s="1036">
        <v>4.99E-2</v>
      </c>
      <c r="E33" s="1036">
        <v>0.14499999999999999</v>
      </c>
      <c r="F33" s="1036">
        <v>0.13</v>
      </c>
    </row>
    <row r="34" spans="2:6">
      <c r="B34" s="1223">
        <v>39857</v>
      </c>
      <c r="C34" s="1036">
        <v>0.15</v>
      </c>
      <c r="D34" s="1036">
        <v>7.2800000000000004E-2</v>
      </c>
      <c r="E34" s="1036">
        <v>0.15</v>
      </c>
      <c r="F34" s="1036">
        <v>0.13</v>
      </c>
    </row>
    <row r="35" spans="2:6">
      <c r="B35" s="1223">
        <v>39860</v>
      </c>
      <c r="C35" s="1036">
        <v>0.15</v>
      </c>
      <c r="D35" s="1036">
        <v>6.3799999999999996E-2</v>
      </c>
      <c r="E35" s="1036">
        <v>0.22</v>
      </c>
      <c r="F35" s="1036">
        <v>0.13</v>
      </c>
    </row>
    <row r="36" spans="2:6">
      <c r="B36" s="1223">
        <v>39861</v>
      </c>
      <c r="C36" s="1036">
        <v>0.15</v>
      </c>
      <c r="D36" s="1036">
        <v>6.5599999999999992E-2</v>
      </c>
      <c r="E36" s="1036">
        <v>0.23</v>
      </c>
      <c r="F36" s="1036">
        <v>0.13</v>
      </c>
    </row>
    <row r="37" spans="2:6">
      <c r="B37" s="1223">
        <v>39862</v>
      </c>
      <c r="C37" s="1029">
        <v>0.15</v>
      </c>
      <c r="D37" s="1029">
        <v>0.11371602958189159</v>
      </c>
      <c r="E37" s="1029">
        <v>0.22</v>
      </c>
      <c r="F37" s="1029">
        <v>0.13</v>
      </c>
    </row>
    <row r="38" spans="2:6">
      <c r="B38" s="1223">
        <v>39863</v>
      </c>
      <c r="C38" s="1029">
        <v>0.15</v>
      </c>
      <c r="D38" s="1029">
        <v>8.9606183994690891E-2</v>
      </c>
      <c r="E38" s="1029">
        <v>0.19</v>
      </c>
      <c r="F38" s="1029">
        <v>0.13</v>
      </c>
    </row>
    <row r="39" spans="2:6">
      <c r="B39" s="1223">
        <v>39864</v>
      </c>
      <c r="C39" s="1029">
        <v>0.15</v>
      </c>
      <c r="D39" s="1029">
        <v>2.9758211850215252E-2</v>
      </c>
      <c r="E39" s="1029">
        <v>0.19</v>
      </c>
      <c r="F39" s="1029">
        <v>0.13</v>
      </c>
    </row>
    <row r="40" spans="2:6">
      <c r="B40" s="1223">
        <v>39867</v>
      </c>
      <c r="C40" s="1029">
        <v>0.15</v>
      </c>
      <c r="D40" s="1029">
        <v>1.910444472481428E-2</v>
      </c>
      <c r="E40" s="1029">
        <v>0.16</v>
      </c>
      <c r="F40" s="1029">
        <v>0.13</v>
      </c>
    </row>
    <row r="41" spans="2:6">
      <c r="B41" s="1223">
        <v>39868</v>
      </c>
      <c r="C41" s="1029">
        <v>0.15</v>
      </c>
      <c r="D41" s="1029">
        <v>2.0836366590032053E-2</v>
      </c>
      <c r="E41" s="1029">
        <v>0.16</v>
      </c>
      <c r="F41" s="1029">
        <v>0.13</v>
      </c>
    </row>
    <row r="42" spans="2:6">
      <c r="B42" s="1223">
        <v>39869</v>
      </c>
      <c r="C42" s="1029">
        <v>0.15</v>
      </c>
      <c r="D42" s="1029">
        <v>2.2354082042611117E-2</v>
      </c>
      <c r="E42" s="1029">
        <v>0.16</v>
      </c>
      <c r="F42" s="1029">
        <v>0.13</v>
      </c>
    </row>
    <row r="43" spans="2:6">
      <c r="B43" s="1223">
        <v>39870</v>
      </c>
      <c r="C43" s="1029">
        <v>0.15</v>
      </c>
      <c r="D43" s="1029">
        <v>3.4019555192961147E-2</v>
      </c>
      <c r="E43" s="1029">
        <v>0.15</v>
      </c>
      <c r="F43" s="1029">
        <v>0.13</v>
      </c>
    </row>
    <row r="44" spans="2:6">
      <c r="B44" s="1223">
        <v>39871</v>
      </c>
      <c r="C44" s="1029">
        <v>0.15</v>
      </c>
      <c r="D44" s="1030">
        <v>2.6346074876687921E-2</v>
      </c>
      <c r="E44" s="1029">
        <v>0.22</v>
      </c>
      <c r="F44" s="1029">
        <v>0.13</v>
      </c>
    </row>
    <row r="45" spans="2:6">
      <c r="B45" s="1223">
        <v>39874</v>
      </c>
      <c r="C45" s="1029">
        <v>0.15</v>
      </c>
      <c r="D45" s="1029">
        <v>1.7958062836306739E-2</v>
      </c>
      <c r="E45" s="1029">
        <v>0.14000000000000001</v>
      </c>
      <c r="F45" s="1029">
        <v>0.09</v>
      </c>
    </row>
    <row r="46" spans="2:6">
      <c r="B46" s="1223">
        <v>39875</v>
      </c>
      <c r="C46" s="1029">
        <v>0.15</v>
      </c>
      <c r="D46" s="1030">
        <v>2.1594874876723867E-2</v>
      </c>
      <c r="E46" s="1029">
        <v>0.15</v>
      </c>
      <c r="F46" s="1029">
        <v>0.13</v>
      </c>
    </row>
    <row r="47" spans="2:6">
      <c r="B47" s="1223">
        <v>39876</v>
      </c>
      <c r="C47" s="1029">
        <v>0.15</v>
      </c>
      <c r="D47" s="1030">
        <v>2.7906641041735278E-2</v>
      </c>
      <c r="E47" s="1029">
        <v>0.15</v>
      </c>
      <c r="F47" s="1029">
        <v>0.13</v>
      </c>
    </row>
    <row r="48" spans="2:6">
      <c r="B48" s="1223">
        <v>39877</v>
      </c>
      <c r="C48" s="1029">
        <v>0.15</v>
      </c>
      <c r="D48" s="1030">
        <v>2.0622345979837968E-2</v>
      </c>
      <c r="E48" s="1029">
        <v>0.16</v>
      </c>
      <c r="F48" s="1029">
        <v>0.13</v>
      </c>
    </row>
    <row r="49" spans="2:6">
      <c r="B49" s="1223">
        <v>39878</v>
      </c>
      <c r="C49" s="1029">
        <v>0.15</v>
      </c>
      <c r="D49" s="1030">
        <v>2.3802706030744521E-2</v>
      </c>
      <c r="E49" s="1029">
        <v>0.16</v>
      </c>
      <c r="F49" s="1029">
        <v>0.13</v>
      </c>
    </row>
    <row r="50" spans="2:6">
      <c r="B50" s="1223">
        <v>39882</v>
      </c>
      <c r="C50" s="1029">
        <v>0.15</v>
      </c>
      <c r="D50" s="1030">
        <v>2.0923660212822295E-2</v>
      </c>
      <c r="E50" s="1029">
        <v>0.17</v>
      </c>
      <c r="F50" s="1029">
        <v>0.13</v>
      </c>
    </row>
    <row r="51" spans="2:6">
      <c r="B51" s="1223">
        <v>39883</v>
      </c>
      <c r="C51" s="1029">
        <v>0.15</v>
      </c>
      <c r="D51" s="1030">
        <v>2.8310509693130152E-2</v>
      </c>
      <c r="E51" s="1029">
        <v>0.17</v>
      </c>
      <c r="F51" s="1029">
        <v>0.13</v>
      </c>
    </row>
    <row r="52" spans="2:6">
      <c r="B52" s="1223">
        <v>39884</v>
      </c>
      <c r="C52" s="1029">
        <v>0.15</v>
      </c>
      <c r="D52" s="1030">
        <v>2.1138723124479106E-2</v>
      </c>
      <c r="E52" s="1029">
        <v>0.17</v>
      </c>
      <c r="F52" s="1029">
        <v>0.13</v>
      </c>
    </row>
    <row r="53" spans="2:6">
      <c r="B53" s="1223">
        <v>39885</v>
      </c>
      <c r="C53" s="1029">
        <v>0.15</v>
      </c>
      <c r="D53" s="1030">
        <v>1.3563085747962977E-2</v>
      </c>
      <c r="E53" s="1029">
        <v>0.17</v>
      </c>
      <c r="F53" s="1029">
        <v>0.13</v>
      </c>
    </row>
    <row r="54" spans="2:6">
      <c r="B54" s="1223">
        <v>39888</v>
      </c>
      <c r="C54" s="1029">
        <v>0.15039999999999998</v>
      </c>
      <c r="D54" s="1030">
        <v>1.3226773297029058E-2</v>
      </c>
      <c r="E54" s="1029">
        <v>0.18</v>
      </c>
      <c r="F54" s="1029">
        <v>0.13</v>
      </c>
    </row>
    <row r="55" spans="2:6">
      <c r="B55" s="1223">
        <v>39889</v>
      </c>
      <c r="C55" s="1029">
        <v>0.14949999999999999</v>
      </c>
      <c r="D55" s="1030">
        <v>2.4519005274903867E-2</v>
      </c>
      <c r="E55" s="1029">
        <v>0.16</v>
      </c>
      <c r="F55" s="1029">
        <v>0.1125</v>
      </c>
    </row>
    <row r="56" spans="2:6">
      <c r="B56" s="1223">
        <v>39890</v>
      </c>
      <c r="C56" s="1029">
        <v>0.1454</v>
      </c>
      <c r="D56" s="1030">
        <v>2.5060220906021377E-2</v>
      </c>
      <c r="E56" s="1029">
        <v>0.18</v>
      </c>
      <c r="F56" s="1029">
        <v>0.115</v>
      </c>
    </row>
    <row r="57" spans="2:6">
      <c r="B57" s="1223">
        <v>39891</v>
      </c>
      <c r="C57" s="1029">
        <v>0.14499999999999999</v>
      </c>
      <c r="D57" s="1030">
        <v>1.5612188642761593E-2</v>
      </c>
      <c r="E57" s="1029">
        <v>0.18</v>
      </c>
      <c r="F57" s="1029">
        <v>0.115</v>
      </c>
    </row>
    <row r="58" spans="2:6">
      <c r="B58" s="1223">
        <v>39892</v>
      </c>
      <c r="C58" s="1029">
        <v>0.14499999999999999</v>
      </c>
      <c r="D58" s="1030">
        <v>1.1196044550137521E-2</v>
      </c>
      <c r="E58" s="1029">
        <v>0.16</v>
      </c>
      <c r="F58" s="1029">
        <v>0.115</v>
      </c>
    </row>
    <row r="59" spans="2:6">
      <c r="B59" s="1223">
        <v>39896</v>
      </c>
      <c r="C59" s="1029">
        <v>0.14499999999999999</v>
      </c>
      <c r="D59" s="1030">
        <v>8.7017114337696704E-3</v>
      </c>
      <c r="E59" s="1029">
        <v>0.16</v>
      </c>
      <c r="F59" s="1029">
        <v>0.115</v>
      </c>
    </row>
    <row r="60" spans="2:6">
      <c r="B60" s="1223">
        <v>39897</v>
      </c>
      <c r="C60" s="1029">
        <v>0.14499999999999999</v>
      </c>
      <c r="D60" s="1030">
        <v>1.0141749526606729E-2</v>
      </c>
      <c r="E60" s="1029">
        <v>0.15</v>
      </c>
      <c r="F60" s="1029">
        <v>0.115</v>
      </c>
    </row>
    <row r="61" spans="2:6">
      <c r="B61" s="1223">
        <v>39898</v>
      </c>
      <c r="C61" s="1029">
        <v>0.14499999999999999</v>
      </c>
      <c r="D61" s="1030">
        <v>6.1981643269941019E-3</v>
      </c>
      <c r="E61" s="1029">
        <v>0.14000000000000001</v>
      </c>
      <c r="F61" s="1029">
        <v>0.115</v>
      </c>
    </row>
    <row r="62" spans="2:6">
      <c r="B62" s="1223">
        <v>39899</v>
      </c>
      <c r="C62" s="1029">
        <v>0.14499999999999999</v>
      </c>
      <c r="D62" s="1030">
        <v>4.1812995655929304E-3</v>
      </c>
      <c r="E62" s="1029">
        <v>0.14000000000000001</v>
      </c>
      <c r="F62" s="1029">
        <v>0.115</v>
      </c>
    </row>
    <row r="63" spans="2:6">
      <c r="B63" s="1223">
        <v>39902</v>
      </c>
      <c r="C63" s="1029">
        <v>0.14499999999999999</v>
      </c>
      <c r="D63" s="1030">
        <v>6.4545375291153503E-3</v>
      </c>
      <c r="E63" s="1029">
        <v>0.14000000000000001</v>
      </c>
      <c r="F63" s="1029">
        <v>0.115</v>
      </c>
    </row>
    <row r="64" spans="2:6">
      <c r="B64" s="1223">
        <v>39903</v>
      </c>
      <c r="C64" s="1029">
        <v>0.14199999999999999</v>
      </c>
      <c r="D64" s="1030">
        <v>1.3689393676272626E-2</v>
      </c>
      <c r="E64" s="1029">
        <v>0.14000000000000001</v>
      </c>
      <c r="F64" s="1029">
        <v>0.11199999999999999</v>
      </c>
    </row>
    <row r="65" spans="2:6">
      <c r="B65" s="1223">
        <v>39904</v>
      </c>
      <c r="C65" s="1029">
        <v>0.14199999999999999</v>
      </c>
      <c r="D65" s="1030">
        <v>7.7798780063676343E-3</v>
      </c>
      <c r="E65" s="1029">
        <v>0.13500000000000001</v>
      </c>
      <c r="F65" s="1029">
        <v>0.106</v>
      </c>
    </row>
    <row r="66" spans="2:6">
      <c r="B66" s="1223">
        <v>39905</v>
      </c>
      <c r="C66" s="1029">
        <v>0.13</v>
      </c>
      <c r="D66" s="1030">
        <v>7.5468132110653686E-3</v>
      </c>
      <c r="E66" s="1029">
        <v>0.13500000000000001</v>
      </c>
      <c r="F66" s="1029">
        <v>0.111</v>
      </c>
    </row>
    <row r="67" spans="2:6">
      <c r="B67" s="1223">
        <v>39906</v>
      </c>
      <c r="C67" s="1029">
        <v>0.13</v>
      </c>
      <c r="D67" s="1030">
        <v>6.0040213132722779E-3</v>
      </c>
      <c r="E67" s="1029">
        <v>0.13500000000000001</v>
      </c>
      <c r="F67" s="1029">
        <v>0.111</v>
      </c>
    </row>
    <row r="68" spans="2:6">
      <c r="B68" s="1223">
        <v>39909</v>
      </c>
      <c r="C68" s="1029">
        <v>0.13</v>
      </c>
      <c r="D68" s="1030">
        <v>3.5766756721235843E-3</v>
      </c>
      <c r="E68" s="1029">
        <v>0.13500000000000001</v>
      </c>
      <c r="F68" s="1029">
        <v>0.111</v>
      </c>
    </row>
    <row r="69" spans="2:6">
      <c r="B69" s="1223">
        <v>39910</v>
      </c>
      <c r="C69" s="1029">
        <v>0.13</v>
      </c>
      <c r="D69" s="1030">
        <v>7.3899256422852002E-3</v>
      </c>
      <c r="E69" s="1029">
        <v>0.13500000000000001</v>
      </c>
      <c r="F69" s="1029">
        <v>0.111</v>
      </c>
    </row>
    <row r="70" spans="2:6">
      <c r="B70" s="1223">
        <v>39911</v>
      </c>
      <c r="C70" s="1029">
        <v>0.13</v>
      </c>
      <c r="D70" s="1030">
        <v>1.039798753812326E-2</v>
      </c>
      <c r="E70" s="1029">
        <v>0.14000000000000001</v>
      </c>
      <c r="F70" s="1029">
        <v>0.11199999999999999</v>
      </c>
    </row>
    <row r="71" spans="2:6">
      <c r="B71" s="1223">
        <v>39912</v>
      </c>
      <c r="C71" s="1029">
        <v>0.13</v>
      </c>
      <c r="D71" s="1030">
        <v>9.6039849314976753E-3</v>
      </c>
      <c r="E71" s="1029">
        <v>0.13500000000000001</v>
      </c>
      <c r="F71" s="1029">
        <v>0.10099999999999999</v>
      </c>
    </row>
    <row r="72" spans="2:6">
      <c r="B72" s="1223">
        <v>39913</v>
      </c>
      <c r="C72" s="1029">
        <v>0.13</v>
      </c>
      <c r="D72" s="1030">
        <v>4.5160895935965261E-3</v>
      </c>
      <c r="E72" s="1029">
        <v>0.14000000000000001</v>
      </c>
      <c r="F72" s="1029">
        <v>0.11199999999999999</v>
      </c>
    </row>
    <row r="73" spans="2:6">
      <c r="B73" s="1223">
        <v>39916</v>
      </c>
      <c r="C73" s="1029">
        <v>0.13</v>
      </c>
      <c r="D73" s="1030">
        <v>7.5764215176812007E-3</v>
      </c>
      <c r="E73" s="1029">
        <v>0.13500000000000001</v>
      </c>
      <c r="F73" s="1029">
        <v>0.10099999999999999</v>
      </c>
    </row>
    <row r="74" spans="2:6">
      <c r="B74" s="1223">
        <v>39917</v>
      </c>
      <c r="C74" s="1029">
        <v>0.13</v>
      </c>
      <c r="D74" s="1030">
        <v>1.3837968488782276E-2</v>
      </c>
      <c r="E74" s="1029">
        <v>0.14000000000000001</v>
      </c>
      <c r="F74" s="1029">
        <v>0.11199999999999999</v>
      </c>
    </row>
    <row r="75" spans="2:6">
      <c r="B75" s="1223">
        <v>39918</v>
      </c>
      <c r="C75" s="1029">
        <v>0.13</v>
      </c>
      <c r="D75" s="1030">
        <v>1.5672530701730161E-2</v>
      </c>
      <c r="E75" s="1029">
        <v>0.13</v>
      </c>
      <c r="F75" s="1029">
        <v>0.11199999999999999</v>
      </c>
    </row>
    <row r="76" spans="2:6">
      <c r="B76" s="1223">
        <v>39919</v>
      </c>
      <c r="C76" s="1029">
        <v>0.13</v>
      </c>
      <c r="D76" s="1030">
        <v>9.8508131404022418E-3</v>
      </c>
      <c r="E76" s="1029">
        <v>0.13</v>
      </c>
      <c r="F76" s="1029">
        <v>0.11199999999999999</v>
      </c>
    </row>
    <row r="77" spans="2:6">
      <c r="B77" s="1223">
        <v>39920</v>
      </c>
      <c r="C77" s="1029">
        <v>0.13</v>
      </c>
      <c r="D77" s="1030">
        <v>5.5873447387154232E-3</v>
      </c>
      <c r="E77" s="1029">
        <v>0.13</v>
      </c>
      <c r="F77" s="1029">
        <v>0.11199999999999999</v>
      </c>
    </row>
    <row r="78" spans="2:6">
      <c r="B78" s="1223">
        <v>39923</v>
      </c>
      <c r="C78" s="1029">
        <v>0.13</v>
      </c>
      <c r="D78" s="1030">
        <v>3.7201616119629266E-3</v>
      </c>
      <c r="E78" s="1029">
        <v>0.13</v>
      </c>
      <c r="F78" s="1029">
        <v>0.11199999999999999</v>
      </c>
    </row>
    <row r="79" spans="2:6">
      <c r="B79" s="1223">
        <v>39924</v>
      </c>
      <c r="C79" s="1029">
        <v>0.12990000000000002</v>
      </c>
      <c r="D79" s="1030">
        <v>4.7346600435315706E-3</v>
      </c>
      <c r="E79" s="1029">
        <v>0.13</v>
      </c>
      <c r="F79" s="1029">
        <v>0.11199999999999999</v>
      </c>
    </row>
    <row r="80" spans="2:6">
      <c r="B80" s="1223">
        <v>39925</v>
      </c>
      <c r="C80" s="1029">
        <v>0.125</v>
      </c>
      <c r="D80" s="1030">
        <v>2.9934947891771717E-3</v>
      </c>
      <c r="E80" s="1029">
        <v>0.13</v>
      </c>
      <c r="F80" s="1029">
        <v>0.11199999999999999</v>
      </c>
    </row>
    <row r="81" spans="2:6">
      <c r="B81" s="1223">
        <v>39926</v>
      </c>
      <c r="C81" s="1029">
        <v>0.125</v>
      </c>
      <c r="D81" s="1030">
        <v>5.8648905287757144E-3</v>
      </c>
      <c r="E81" s="1029">
        <v>0.1275</v>
      </c>
      <c r="F81" s="1029">
        <v>0.11349999999999999</v>
      </c>
    </row>
    <row r="82" spans="2:6">
      <c r="B82" s="1223">
        <v>39927</v>
      </c>
      <c r="C82" s="1029">
        <v>0.125</v>
      </c>
      <c r="D82" s="1030">
        <v>6.3857847702634982E-3</v>
      </c>
      <c r="E82" s="1029">
        <v>0.13</v>
      </c>
      <c r="F82" s="1029">
        <v>0.11199999999999999</v>
      </c>
    </row>
    <row r="83" spans="2:6">
      <c r="B83" s="1223">
        <v>39930</v>
      </c>
      <c r="C83" s="1029">
        <v>0.125</v>
      </c>
      <c r="D83" s="1030">
        <v>3.9702459778917874E-3</v>
      </c>
      <c r="E83" s="1029">
        <v>0.13</v>
      </c>
      <c r="F83" s="1029">
        <v>0.11199999999999999</v>
      </c>
    </row>
    <row r="84" spans="2:6">
      <c r="B84" s="1223">
        <v>39931</v>
      </c>
      <c r="C84" s="1029">
        <v>0.125</v>
      </c>
      <c r="D84" s="1030">
        <v>5.9119294569041783E-3</v>
      </c>
      <c r="E84" s="1029">
        <v>0.125</v>
      </c>
      <c r="F84" s="1029">
        <v>0.115</v>
      </c>
    </row>
    <row r="85" spans="2:6">
      <c r="B85" s="1223">
        <v>39932</v>
      </c>
      <c r="C85" s="1029">
        <v>0.125</v>
      </c>
      <c r="D85" s="1030">
        <v>8.4028658750529596E-3</v>
      </c>
      <c r="E85" s="1029">
        <v>0.1275</v>
      </c>
      <c r="F85" s="1029">
        <v>0.11349999999999999</v>
      </c>
    </row>
    <row r="86" spans="2:6">
      <c r="B86" s="1223">
        <v>39933</v>
      </c>
      <c r="C86" s="1029">
        <v>0.125</v>
      </c>
      <c r="D86" s="1030">
        <v>6.3558231365658212E-3</v>
      </c>
      <c r="E86" s="1029">
        <v>0.1275</v>
      </c>
      <c r="F86" s="1029">
        <v>0.11349999999999999</v>
      </c>
    </row>
    <row r="87" spans="2:6">
      <c r="B87" s="1223">
        <v>39937</v>
      </c>
      <c r="C87" s="1029">
        <v>0.125</v>
      </c>
      <c r="D87" s="1029">
        <v>4.4491389445193768E-3</v>
      </c>
      <c r="E87" s="1029">
        <v>0.1235</v>
      </c>
      <c r="F87" s="1029">
        <v>0.11349999999999999</v>
      </c>
    </row>
    <row r="88" spans="2:6">
      <c r="B88" s="1223">
        <v>39938</v>
      </c>
      <c r="C88" s="1029">
        <v>0.125</v>
      </c>
      <c r="D88" s="1029">
        <v>2.7928997348871075E-3</v>
      </c>
      <c r="E88" s="1029">
        <v>0.1235</v>
      </c>
      <c r="F88" s="1029">
        <v>0.11349999999999999</v>
      </c>
    </row>
    <row r="89" spans="2:6">
      <c r="B89" s="1223">
        <v>39939</v>
      </c>
      <c r="C89" s="1029">
        <v>0.125</v>
      </c>
      <c r="D89" s="1029">
        <v>6.5769343037042601E-3</v>
      </c>
      <c r="E89" s="1029">
        <v>0.1235</v>
      </c>
      <c r="F89" s="1029">
        <v>0.11349999999999999</v>
      </c>
    </row>
    <row r="90" spans="2:6">
      <c r="B90" s="1223">
        <v>39940</v>
      </c>
      <c r="C90" s="1029">
        <v>0.125</v>
      </c>
      <c r="D90" s="1029">
        <v>5.2883426099603545E-3</v>
      </c>
      <c r="E90" s="1029">
        <v>0.1235</v>
      </c>
      <c r="F90" s="1029">
        <v>9.0999999999999998E-2</v>
      </c>
    </row>
    <row r="91" spans="2:6">
      <c r="B91" s="1223">
        <v>39941</v>
      </c>
      <c r="C91" s="1029">
        <v>0.125</v>
      </c>
      <c r="D91" s="1029">
        <v>5.6925708207554802E-3</v>
      </c>
      <c r="E91" s="1029">
        <v>0.1235</v>
      </c>
      <c r="F91" s="1029">
        <v>9.0999999999999998E-2</v>
      </c>
    </row>
    <row r="92" spans="2:6">
      <c r="B92" s="1223">
        <v>39945</v>
      </c>
      <c r="C92" s="1029">
        <v>0.125</v>
      </c>
      <c r="D92" s="1029">
        <v>5.7856727073699547E-3</v>
      </c>
      <c r="E92" s="1029">
        <v>0.122</v>
      </c>
      <c r="F92" s="1029">
        <v>0.11199999999999999</v>
      </c>
    </row>
    <row r="93" spans="2:6">
      <c r="B93" s="1223">
        <v>39946</v>
      </c>
      <c r="C93" s="1029">
        <v>0.125</v>
      </c>
      <c r="D93" s="1029">
        <v>7.3676407175475847E-3</v>
      </c>
      <c r="E93" s="1029">
        <v>0.1235</v>
      </c>
      <c r="F93" s="1029">
        <v>0.11349999999999999</v>
      </c>
    </row>
    <row r="94" spans="2:6">
      <c r="B94" s="1223">
        <v>39947</v>
      </c>
      <c r="C94" s="1029">
        <v>0.1244</v>
      </c>
      <c r="D94" s="1029">
        <v>7.449621008474289E-3</v>
      </c>
      <c r="E94" s="1029">
        <v>0.122</v>
      </c>
      <c r="F94" s="1029">
        <v>0.11199999999999999</v>
      </c>
    </row>
    <row r="95" spans="2:6">
      <c r="B95" s="1223">
        <v>39948</v>
      </c>
      <c r="C95" s="1029">
        <v>0.12380000000000001</v>
      </c>
      <c r="D95" s="1029">
        <v>5.1553126997237134E-3</v>
      </c>
      <c r="E95" s="1029">
        <v>0.122</v>
      </c>
      <c r="F95" s="1029">
        <v>0.11199999999999999</v>
      </c>
    </row>
    <row r="96" spans="2:6">
      <c r="B96" s="1223">
        <v>39951</v>
      </c>
      <c r="C96" s="1029">
        <v>0.12</v>
      </c>
      <c r="D96" s="1029">
        <v>9.8897457507830279E-3</v>
      </c>
      <c r="E96" s="1029">
        <v>0.122</v>
      </c>
      <c r="F96" s="1029">
        <v>7.0000000000000007E-2</v>
      </c>
    </row>
    <row r="97" spans="2:6">
      <c r="B97" s="1223">
        <v>39952</v>
      </c>
      <c r="C97" s="1029">
        <v>0.12</v>
      </c>
      <c r="D97" s="1029">
        <v>1.0559838993376574E-2</v>
      </c>
      <c r="E97" s="1029">
        <v>0.12</v>
      </c>
      <c r="F97" s="1029">
        <v>7.0000000000000007E-2</v>
      </c>
    </row>
    <row r="98" spans="2:6">
      <c r="B98" s="1223">
        <v>39953</v>
      </c>
      <c r="C98" s="1029">
        <v>0.12</v>
      </c>
      <c r="D98" s="1029">
        <v>1.2782435242961767E-2</v>
      </c>
      <c r="E98" s="1029">
        <v>0.12</v>
      </c>
      <c r="F98" s="1029">
        <v>7.0000000000000007E-2</v>
      </c>
    </row>
    <row r="99" spans="2:6">
      <c r="B99" s="1223">
        <v>39954</v>
      </c>
      <c r="C99" s="1029">
        <v>0.11800000000000001</v>
      </c>
      <c r="D99" s="1029">
        <v>7.1476717112400282E-3</v>
      </c>
      <c r="E99" s="1029">
        <v>0.12</v>
      </c>
      <c r="F99" s="1029">
        <v>7.0000000000000007E-2</v>
      </c>
    </row>
    <row r="100" spans="2:6">
      <c r="B100" s="1223">
        <v>39955</v>
      </c>
      <c r="C100" s="1029">
        <v>0.111</v>
      </c>
      <c r="D100" s="1029">
        <v>6.0303571429242151E-3</v>
      </c>
      <c r="E100" s="1029">
        <v>0.11</v>
      </c>
      <c r="F100" s="1029">
        <v>7.0000000000000007E-2</v>
      </c>
    </row>
    <row r="101" spans="2:6">
      <c r="B101" s="1223">
        <v>39958</v>
      </c>
      <c r="C101" s="1029">
        <v>0.11</v>
      </c>
      <c r="D101" s="1029">
        <v>2.1011207979592109E-2</v>
      </c>
      <c r="E101" s="1029">
        <v>0.11</v>
      </c>
      <c r="F101" s="1029">
        <v>7.0000000000000007E-2</v>
      </c>
    </row>
    <row r="102" spans="2:6">
      <c r="B102" s="1223">
        <v>39959</v>
      </c>
      <c r="C102" s="1029">
        <v>0.11</v>
      </c>
      <c r="D102" s="1029">
        <v>1.6251632222748547E-2</v>
      </c>
      <c r="E102" s="1029">
        <v>0.115</v>
      </c>
      <c r="F102" s="1029">
        <v>0.08</v>
      </c>
    </row>
    <row r="103" spans="2:6">
      <c r="B103" s="1223">
        <v>39960</v>
      </c>
      <c r="C103" s="1029">
        <v>0.11</v>
      </c>
      <c r="D103" s="1029">
        <v>1.0576364460240309E-2</v>
      </c>
      <c r="E103" s="1029">
        <v>0.12</v>
      </c>
      <c r="F103" s="1029">
        <v>0.08</v>
      </c>
    </row>
    <row r="104" spans="2:6">
      <c r="B104" s="1223">
        <v>39961</v>
      </c>
      <c r="C104" s="1029">
        <v>0.11</v>
      </c>
      <c r="D104" s="1029">
        <v>7.7276347510846785E-3</v>
      </c>
      <c r="E104" s="1029">
        <v>0.115</v>
      </c>
      <c r="F104" s="1029">
        <v>0.08</v>
      </c>
    </row>
    <row r="105" spans="2:6">
      <c r="B105" s="1223">
        <v>39962</v>
      </c>
      <c r="C105" s="1029">
        <v>0.11</v>
      </c>
      <c r="D105" s="1029">
        <v>4.615080715404579E-3</v>
      </c>
      <c r="E105" s="1029">
        <v>0.12</v>
      </c>
      <c r="F105" s="1029">
        <v>0.08</v>
      </c>
    </row>
    <row r="106" spans="2:6">
      <c r="B106" s="1223">
        <v>39965</v>
      </c>
      <c r="C106" s="1029">
        <v>0.11</v>
      </c>
      <c r="D106" s="1029">
        <v>1.2374766226632229E-2</v>
      </c>
      <c r="E106" s="1029">
        <v>0.11</v>
      </c>
      <c r="F106" s="1029">
        <v>7.0000000000000007E-2</v>
      </c>
    </row>
    <row r="107" spans="2:6">
      <c r="B107" s="1223">
        <v>39966</v>
      </c>
      <c r="C107" s="1029">
        <v>0.11</v>
      </c>
      <c r="D107" s="1029">
        <v>1.1861744871012207E-2</v>
      </c>
      <c r="E107" s="1029">
        <v>0.11</v>
      </c>
      <c r="F107" s="1029">
        <v>7.0000000000000007E-2</v>
      </c>
    </row>
    <row r="108" spans="2:6">
      <c r="B108" s="1223">
        <v>39967</v>
      </c>
      <c r="C108" s="1029">
        <v>0.11</v>
      </c>
      <c r="D108" s="1029">
        <v>1.2934922955106285E-2</v>
      </c>
      <c r="E108" s="1029">
        <v>0.11</v>
      </c>
      <c r="F108" s="1029">
        <v>7.0000000000000007E-2</v>
      </c>
    </row>
    <row r="109" spans="2:6">
      <c r="B109" s="1223">
        <v>39968</v>
      </c>
      <c r="C109" s="1029">
        <v>0.11</v>
      </c>
      <c r="D109" s="1029">
        <v>1.1341036459276288E-2</v>
      </c>
      <c r="E109" s="1029">
        <v>0.11</v>
      </c>
      <c r="F109" s="1029">
        <v>7.0000000000000007E-2</v>
      </c>
    </row>
    <row r="110" spans="2:6">
      <c r="B110" s="1223">
        <v>39969</v>
      </c>
      <c r="C110" s="1029">
        <v>0.11</v>
      </c>
      <c r="D110" s="1029">
        <v>9.3262700890922017E-3</v>
      </c>
      <c r="E110" s="1029">
        <v>0.11</v>
      </c>
      <c r="F110" s="1029">
        <v>7.0000000000000007E-2</v>
      </c>
    </row>
    <row r="111" spans="2:6">
      <c r="B111" s="1223">
        <v>39972</v>
      </c>
      <c r="C111" s="1029">
        <v>0.11</v>
      </c>
      <c r="D111" s="1029">
        <v>6.8476955318361975E-3</v>
      </c>
      <c r="E111" s="1029">
        <v>0.11</v>
      </c>
      <c r="F111" s="1029">
        <v>7.0000000000000007E-2</v>
      </c>
    </row>
    <row r="112" spans="2:6">
      <c r="B112" s="1223">
        <v>39973</v>
      </c>
      <c r="C112" s="1029">
        <v>0.11</v>
      </c>
      <c r="D112" s="1029">
        <v>1.2110510211709426E-2</v>
      </c>
      <c r="E112" s="1029">
        <v>0.11</v>
      </c>
      <c r="F112" s="1029">
        <v>7.0000000000000007E-2</v>
      </c>
    </row>
    <row r="113" spans="2:6">
      <c r="B113" s="1223">
        <v>39974</v>
      </c>
      <c r="C113" s="1029">
        <v>0.11</v>
      </c>
      <c r="D113" s="1029">
        <v>1.5387090962969674E-2</v>
      </c>
      <c r="E113" s="1029">
        <v>0.11</v>
      </c>
      <c r="F113" s="1029">
        <v>7.0000000000000007E-2</v>
      </c>
    </row>
    <row r="114" spans="2:6">
      <c r="B114" s="1223">
        <v>39975</v>
      </c>
      <c r="C114" s="1029">
        <v>0.105</v>
      </c>
      <c r="D114" s="1029">
        <v>1.8310535329965349E-2</v>
      </c>
      <c r="E114" s="1029">
        <v>0.105</v>
      </c>
      <c r="F114" s="1029">
        <v>7.0000000000000007E-2</v>
      </c>
    </row>
    <row r="115" spans="2:6">
      <c r="B115" s="1223">
        <v>39976</v>
      </c>
      <c r="C115" s="1029">
        <v>0.105</v>
      </c>
      <c r="D115" s="1029">
        <v>1.1987073732778308E-2</v>
      </c>
      <c r="E115" s="1029">
        <v>0.105</v>
      </c>
      <c r="F115" s="1029">
        <v>0.08</v>
      </c>
    </row>
    <row r="116" spans="2:6">
      <c r="B116" s="1223">
        <v>39979</v>
      </c>
      <c r="C116" s="1029">
        <v>0.105</v>
      </c>
      <c r="D116" s="1029">
        <v>1.674453624487594E-2</v>
      </c>
      <c r="E116" s="1029">
        <v>0.105</v>
      </c>
      <c r="F116" s="1029">
        <v>0.08</v>
      </c>
    </row>
    <row r="117" spans="2:6">
      <c r="B117" s="1223">
        <v>39980</v>
      </c>
      <c r="C117" s="1029">
        <v>0.105</v>
      </c>
      <c r="D117" s="1029">
        <v>2.5761015538988886E-2</v>
      </c>
      <c r="E117" s="1029">
        <v>0.105</v>
      </c>
      <c r="F117" s="1029">
        <v>9.5000000000000001E-2</v>
      </c>
    </row>
    <row r="118" spans="2:6">
      <c r="B118" s="1223">
        <v>39981</v>
      </c>
      <c r="C118" s="1029">
        <v>0.105</v>
      </c>
      <c r="D118" s="1029">
        <v>2.6386266073923983E-2</v>
      </c>
      <c r="E118" s="1029">
        <v>0.105</v>
      </c>
      <c r="F118" s="1029">
        <v>8.7499999999999994E-2</v>
      </c>
    </row>
    <row r="119" spans="2:6">
      <c r="B119" s="1223">
        <v>39982</v>
      </c>
      <c r="C119" s="1029">
        <v>0.105</v>
      </c>
      <c r="D119" s="1029">
        <v>1.5278198625170637E-2</v>
      </c>
      <c r="E119" s="1029">
        <v>0.105</v>
      </c>
      <c r="F119" s="1029">
        <v>8.7499999999999994E-2</v>
      </c>
    </row>
    <row r="120" spans="2:6">
      <c r="B120" s="1223">
        <v>39983</v>
      </c>
      <c r="C120" s="1029">
        <v>0.105</v>
      </c>
      <c r="D120" s="1029">
        <v>1.1863645725547685E-2</v>
      </c>
      <c r="E120" s="1029">
        <v>0.105</v>
      </c>
      <c r="F120" s="1029">
        <v>8.7499999999999994E-2</v>
      </c>
    </row>
    <row r="121" spans="2:6">
      <c r="B121" s="1223">
        <v>39986</v>
      </c>
      <c r="C121" s="1029">
        <v>0.10199999999999999</v>
      </c>
      <c r="D121" s="1029">
        <v>1.7980675320557415E-2</v>
      </c>
      <c r="E121" s="1029">
        <v>0.1</v>
      </c>
      <c r="F121" s="1029">
        <v>7.0000000000000007E-2</v>
      </c>
    </row>
    <row r="122" spans="2:6">
      <c r="B122" s="1223">
        <v>39987</v>
      </c>
      <c r="C122" s="1029">
        <v>0.1</v>
      </c>
      <c r="D122" s="1029">
        <v>1.1972142528674739E-2</v>
      </c>
      <c r="E122" s="1029">
        <v>0.1</v>
      </c>
      <c r="F122" s="1029">
        <v>7.0000000000000007E-2</v>
      </c>
    </row>
    <row r="123" spans="2:6">
      <c r="B123" s="1223">
        <v>39988</v>
      </c>
      <c r="C123" s="1029">
        <v>0.1</v>
      </c>
      <c r="D123" s="1029">
        <v>8.3192864971516588E-3</v>
      </c>
      <c r="E123" s="1029">
        <v>0.1</v>
      </c>
      <c r="F123" s="1029">
        <v>7.0000000000000007E-2</v>
      </c>
    </row>
    <row r="124" spans="2:6">
      <c r="B124" s="1223">
        <v>39989</v>
      </c>
      <c r="C124" s="1029">
        <v>0.1</v>
      </c>
      <c r="D124" s="1029">
        <v>8.9119273021506119E-3</v>
      </c>
      <c r="E124" s="1029">
        <v>0.1</v>
      </c>
      <c r="F124" s="1029">
        <v>7.0000000000000007E-2</v>
      </c>
    </row>
    <row r="125" spans="2:6">
      <c r="B125" s="1223">
        <v>39990</v>
      </c>
      <c r="C125" s="1029">
        <v>0.1</v>
      </c>
      <c r="D125" s="1029">
        <v>7.6640794303740557E-3</v>
      </c>
      <c r="E125" s="1029">
        <v>0.1</v>
      </c>
      <c r="F125" s="1029">
        <v>7.0000000000000007E-2</v>
      </c>
    </row>
    <row r="126" spans="2:6">
      <c r="B126" s="1223">
        <v>39993</v>
      </c>
      <c r="C126" s="1029">
        <v>0.1</v>
      </c>
      <c r="D126" s="1029">
        <v>6.9616091935226524E-3</v>
      </c>
      <c r="E126" s="1029">
        <v>0.1</v>
      </c>
      <c r="F126" s="1029">
        <v>7.0000000000000007E-2</v>
      </c>
    </row>
    <row r="127" spans="2:6">
      <c r="B127" s="1223">
        <v>39994</v>
      </c>
      <c r="C127" s="1029">
        <v>0.1</v>
      </c>
      <c r="D127" s="1029">
        <v>7.4637955841584894E-3</v>
      </c>
      <c r="E127" s="1029">
        <v>0.1</v>
      </c>
      <c r="F127" s="1029">
        <v>7.0000000000000007E-2</v>
      </c>
    </row>
    <row r="128" spans="2:6">
      <c r="B128" s="1223">
        <v>39995</v>
      </c>
      <c r="C128" s="1029">
        <v>0.1</v>
      </c>
      <c r="D128" s="1029">
        <v>8.770216134956826E-3</v>
      </c>
      <c r="E128" s="1029">
        <v>0.1</v>
      </c>
      <c r="F128" s="1029">
        <v>7.0000000000000007E-2</v>
      </c>
    </row>
    <row r="129" spans="2:6">
      <c r="B129" s="1223">
        <v>39996</v>
      </c>
      <c r="C129" s="1029">
        <v>0.1</v>
      </c>
      <c r="D129" s="1029">
        <v>6.2158052093949203E-3</v>
      </c>
      <c r="E129" s="1029">
        <v>0.1</v>
      </c>
      <c r="F129" s="1029">
        <v>7.0000000000000007E-2</v>
      </c>
    </row>
    <row r="130" spans="2:6">
      <c r="B130" s="1223">
        <v>39997</v>
      </c>
      <c r="C130" s="1029">
        <v>0.1</v>
      </c>
      <c r="D130" s="1029">
        <v>5.7169807183208264E-3</v>
      </c>
      <c r="E130" s="1029">
        <v>0.1</v>
      </c>
      <c r="F130" s="1029">
        <v>7.0000000000000007E-2</v>
      </c>
    </row>
    <row r="131" spans="2:6">
      <c r="B131" s="1223">
        <v>40001</v>
      </c>
      <c r="C131" s="1029">
        <v>0.1</v>
      </c>
      <c r="D131" s="1029">
        <v>1.0414632170933058E-2</v>
      </c>
      <c r="E131" s="1029">
        <v>0.1</v>
      </c>
      <c r="F131" s="1029">
        <v>0.08</v>
      </c>
    </row>
    <row r="132" spans="2:6">
      <c r="B132" s="1223">
        <v>40002</v>
      </c>
      <c r="C132" s="1029">
        <v>0.1</v>
      </c>
      <c r="D132" s="1029">
        <v>9.0254276277538879E-3</v>
      </c>
      <c r="E132" s="1029">
        <v>0.1</v>
      </c>
      <c r="F132" s="1029">
        <v>0.08</v>
      </c>
    </row>
    <row r="133" spans="2:6">
      <c r="B133" s="1223">
        <v>40003</v>
      </c>
      <c r="C133" s="1029">
        <v>9.9000000000000005E-2</v>
      </c>
      <c r="D133" s="1029">
        <v>9.725554583095047E-3</v>
      </c>
      <c r="E133" s="1029">
        <v>0.1</v>
      </c>
      <c r="F133" s="1029">
        <v>0.08</v>
      </c>
    </row>
    <row r="134" spans="2:6">
      <c r="B134" s="1223">
        <v>40004</v>
      </c>
      <c r="C134" s="1029">
        <v>9.5000000000000001E-2</v>
      </c>
      <c r="D134" s="1029">
        <v>8.9488656608418451E-3</v>
      </c>
      <c r="E134" s="1029">
        <v>9.5000000000000001E-2</v>
      </c>
      <c r="F134" s="1029">
        <v>0.08</v>
      </c>
    </row>
    <row r="135" spans="2:6">
      <c r="B135" s="1223">
        <v>40007</v>
      </c>
      <c r="C135" s="1029">
        <v>9.5000000000000001E-2</v>
      </c>
      <c r="D135" s="1029">
        <v>1.2199238217768731E-2</v>
      </c>
      <c r="E135" s="1029">
        <v>9.5000000000000001E-2</v>
      </c>
      <c r="F135" s="1029">
        <v>8.5000000000000006E-2</v>
      </c>
    </row>
    <row r="136" spans="2:6">
      <c r="B136" s="1223">
        <v>40008</v>
      </c>
      <c r="C136" s="1029">
        <v>9.5000000000000001E-2</v>
      </c>
      <c r="D136" s="1029">
        <v>9.4853637322055481E-3</v>
      </c>
      <c r="E136" s="1029">
        <v>9.5000000000000001E-2</v>
      </c>
      <c r="F136" s="1029">
        <v>0.08</v>
      </c>
    </row>
    <row r="137" spans="2:6">
      <c r="B137" s="1223">
        <v>40009</v>
      </c>
      <c r="C137" s="1029">
        <v>9.5000000000000001E-2</v>
      </c>
      <c r="D137" s="1029">
        <v>2.0070191526258326E-2</v>
      </c>
      <c r="E137" s="1029">
        <v>9.5000000000000001E-2</v>
      </c>
      <c r="F137" s="1029">
        <v>0.08</v>
      </c>
    </row>
    <row r="138" spans="2:6">
      <c r="B138" s="1223">
        <v>40010</v>
      </c>
      <c r="C138" s="1029">
        <v>9.5000000000000001E-2</v>
      </c>
      <c r="D138" s="1029">
        <v>2.2042060502388341E-2</v>
      </c>
      <c r="E138" s="1029">
        <v>9.5000000000000001E-2</v>
      </c>
      <c r="F138" s="1029">
        <v>0.08</v>
      </c>
    </row>
    <row r="139" spans="2:6">
      <c r="B139" s="1223">
        <v>40011</v>
      </c>
      <c r="C139" s="1029">
        <v>9.5000000000000001E-2</v>
      </c>
      <c r="D139" s="1029">
        <v>1.6255891193692005E-2</v>
      </c>
      <c r="E139" s="1029">
        <v>9.5000000000000001E-2</v>
      </c>
      <c r="F139" s="1029">
        <v>0.08</v>
      </c>
    </row>
    <row r="140" spans="2:6">
      <c r="B140" s="1223">
        <v>40014</v>
      </c>
      <c r="C140" s="1029">
        <v>9.5000000000000001E-2</v>
      </c>
      <c r="D140" s="1029">
        <v>1.8846289231072625E-2</v>
      </c>
      <c r="E140" s="1029">
        <v>9.5000000000000001E-2</v>
      </c>
      <c r="F140" s="1029">
        <v>0.08</v>
      </c>
    </row>
    <row r="141" spans="2:6">
      <c r="B141" s="1223">
        <v>40015</v>
      </c>
      <c r="C141" s="1029">
        <v>9.5000000000000001E-2</v>
      </c>
      <c r="D141" s="1029">
        <v>1.3874008636879492E-2</v>
      </c>
      <c r="E141" s="1029">
        <v>9.5000000000000001E-2</v>
      </c>
      <c r="F141" s="1029">
        <v>0.08</v>
      </c>
    </row>
    <row r="142" spans="2:6">
      <c r="B142" s="1223">
        <v>40016</v>
      </c>
      <c r="C142" s="1029">
        <v>9.5000000000000001E-2</v>
      </c>
      <c r="D142" s="1029">
        <v>1.1868604931371221E-2</v>
      </c>
      <c r="E142" s="1029">
        <v>9.5000000000000001E-2</v>
      </c>
      <c r="F142" s="1029">
        <v>0.08</v>
      </c>
    </row>
    <row r="143" spans="2:6">
      <c r="B143" s="1223">
        <v>40017</v>
      </c>
      <c r="C143" s="1029">
        <v>9.5000000000000001E-2</v>
      </c>
      <c r="D143" s="1029">
        <v>8.2516139825295886E-3</v>
      </c>
      <c r="E143" s="1029">
        <v>0.1</v>
      </c>
      <c r="F143" s="1029">
        <v>8.2500000000000004E-2</v>
      </c>
    </row>
    <row r="144" spans="2:6">
      <c r="B144" s="1223">
        <v>40018</v>
      </c>
      <c r="C144" s="1029">
        <v>9.5000000000000001E-2</v>
      </c>
      <c r="D144" s="1029">
        <v>4.0720461084995498E-3</v>
      </c>
      <c r="E144" s="1029">
        <v>9.5000000000000001E-2</v>
      </c>
      <c r="F144" s="1029">
        <v>0.08</v>
      </c>
    </row>
    <row r="145" spans="2:6">
      <c r="B145" s="1223">
        <v>40021</v>
      </c>
      <c r="C145" s="1029">
        <v>9.5000000000000001E-2</v>
      </c>
      <c r="D145" s="1029">
        <v>4.042409368041424E-3</v>
      </c>
      <c r="E145" s="1029">
        <v>9.5000000000000001E-2</v>
      </c>
      <c r="F145" s="1029">
        <v>0.08</v>
      </c>
    </row>
    <row r="146" spans="2:6">
      <c r="B146" s="1223">
        <v>40022</v>
      </c>
      <c r="C146" s="1029">
        <v>9.5000000000000001E-2</v>
      </c>
      <c r="D146" s="1029">
        <v>5.7750019744145257E-3</v>
      </c>
      <c r="E146" s="1029">
        <v>0.1</v>
      </c>
      <c r="F146" s="1029">
        <v>8.2500000000000004E-2</v>
      </c>
    </row>
    <row r="147" spans="2:6">
      <c r="B147" s="1223">
        <v>40023</v>
      </c>
      <c r="C147" s="1029">
        <v>9.4399999999999998E-2</v>
      </c>
      <c r="D147" s="1029">
        <v>8.0774411094509373E-3</v>
      </c>
      <c r="E147" s="1029">
        <v>0.1</v>
      </c>
      <c r="F147" s="1029">
        <v>7.7499999999999999E-2</v>
      </c>
    </row>
    <row r="148" spans="2:6">
      <c r="B148" s="1223">
        <v>40024</v>
      </c>
      <c r="C148" s="1029">
        <v>8.929999999999999E-2</v>
      </c>
      <c r="D148" s="1029">
        <v>1.2079394798387424E-2</v>
      </c>
      <c r="E148" s="1029">
        <v>0.1</v>
      </c>
      <c r="F148" s="1029">
        <v>7.7499999999999999E-2</v>
      </c>
    </row>
    <row r="149" spans="2:6">
      <c r="B149" s="1223">
        <v>40025</v>
      </c>
      <c r="C149" s="1029">
        <v>8.5199999999999998E-2</v>
      </c>
      <c r="D149" s="1029">
        <v>1.2355455442260001E-2</v>
      </c>
      <c r="E149" s="1029">
        <v>9.5000000000000001E-2</v>
      </c>
      <c r="F149" s="1029">
        <v>0.08</v>
      </c>
    </row>
    <row r="150" spans="2:6">
      <c r="B150" s="1223">
        <v>40028</v>
      </c>
      <c r="C150" s="1029">
        <v>8.0500000000000002E-2</v>
      </c>
      <c r="D150" s="1029">
        <v>9.5412093960652727E-3</v>
      </c>
      <c r="E150" s="1029">
        <v>9.3800000000000008E-2</v>
      </c>
      <c r="F150" s="1029">
        <v>7.6299999999999993E-2</v>
      </c>
    </row>
    <row r="151" spans="2:6">
      <c r="B151" s="1223">
        <v>40029</v>
      </c>
      <c r="C151" s="1029">
        <v>8.0500000000000002E-2</v>
      </c>
      <c r="D151" s="1029">
        <v>8.0426156020515643E-3</v>
      </c>
      <c r="E151" s="1029">
        <v>9.3800000000000008E-2</v>
      </c>
      <c r="F151" s="1029">
        <v>7.6299999999999993E-2</v>
      </c>
    </row>
    <row r="152" spans="2:6">
      <c r="B152" s="1223">
        <v>40030</v>
      </c>
      <c r="C152" s="1029">
        <v>8.0500000000000002E-2</v>
      </c>
      <c r="D152" s="1029">
        <v>7.633555352298549E-3</v>
      </c>
      <c r="E152" s="1029">
        <v>9.3800000000000008E-2</v>
      </c>
      <c r="F152" s="1029">
        <v>7.6299999999999993E-2</v>
      </c>
    </row>
    <row r="153" spans="2:6">
      <c r="B153" s="1223">
        <v>40031</v>
      </c>
      <c r="C153" s="1029">
        <v>8.0500000000000002E-2</v>
      </c>
      <c r="D153" s="1029">
        <v>1.0163082569779418E-2</v>
      </c>
      <c r="E153" s="1029">
        <v>9.3800000000000008E-2</v>
      </c>
      <c r="F153" s="1029">
        <v>7.6299999999999993E-2</v>
      </c>
    </row>
    <row r="154" spans="2:6">
      <c r="B154" s="1223">
        <v>40032</v>
      </c>
      <c r="C154" s="1029">
        <v>8.1300000000000011E-2</v>
      </c>
      <c r="D154" s="1029">
        <v>1.180743742060324E-2</v>
      </c>
      <c r="E154" s="1029">
        <v>9.3800000000000008E-2</v>
      </c>
      <c r="F154" s="1029">
        <v>7.6299999999999993E-2</v>
      </c>
    </row>
    <row r="155" spans="2:6">
      <c r="B155" s="1223">
        <v>40035</v>
      </c>
      <c r="C155" s="1029">
        <v>0.08</v>
      </c>
      <c r="D155" s="1029">
        <v>1.0005033175405766E-2</v>
      </c>
      <c r="E155" s="1029">
        <v>9.2499999999999999E-2</v>
      </c>
      <c r="F155" s="1029">
        <v>7.4999999999999997E-2</v>
      </c>
    </row>
    <row r="156" spans="2:6">
      <c r="B156" s="1223">
        <v>40036</v>
      </c>
      <c r="C156" s="1029">
        <v>0.08</v>
      </c>
      <c r="D156" s="1029">
        <v>7.3835208881895412E-3</v>
      </c>
      <c r="E156" s="1029">
        <v>0.08</v>
      </c>
      <c r="F156" s="1029">
        <v>7.0000000000000007E-2</v>
      </c>
    </row>
    <row r="157" spans="2:6">
      <c r="B157" s="1223">
        <v>40037</v>
      </c>
      <c r="C157" s="1029">
        <v>6.83E-2</v>
      </c>
      <c r="D157" s="1029">
        <v>9.4004797486529831E-3</v>
      </c>
      <c r="E157" s="1029">
        <v>0.08</v>
      </c>
      <c r="F157" s="1029">
        <v>7.0000000000000007E-2</v>
      </c>
    </row>
    <row r="158" spans="2:6">
      <c r="B158" s="1223">
        <v>40038</v>
      </c>
      <c r="C158" s="1029">
        <v>6.5000000000000002E-2</v>
      </c>
      <c r="D158" s="1029">
        <v>7.4386993998720209E-3</v>
      </c>
      <c r="E158" s="1029">
        <v>0.08</v>
      </c>
      <c r="F158" s="1029">
        <v>6.6299999999999998E-2</v>
      </c>
    </row>
    <row r="159" spans="2:6">
      <c r="B159" s="1223">
        <v>40039</v>
      </c>
      <c r="C159" s="1029">
        <v>0.06</v>
      </c>
      <c r="D159" s="1029">
        <v>5.89817085536503E-3</v>
      </c>
      <c r="E159" s="1029">
        <v>7.6299999999999993E-2</v>
      </c>
      <c r="F159" s="1029">
        <v>5.6299999999999996E-2</v>
      </c>
    </row>
    <row r="160" spans="2:6">
      <c r="B160" s="1223">
        <v>40042</v>
      </c>
      <c r="C160" s="1029">
        <v>6.3299999999999995E-2</v>
      </c>
      <c r="D160" s="1029">
        <v>5.3801439641606294E-3</v>
      </c>
      <c r="E160" s="1029">
        <v>0.08</v>
      </c>
      <c r="F160" s="1029">
        <v>6.25E-2</v>
      </c>
    </row>
    <row r="161" spans="2:6">
      <c r="B161" s="1223">
        <v>40043</v>
      </c>
      <c r="C161" s="1029">
        <v>6.5799999999999997E-2</v>
      </c>
      <c r="D161" s="1029">
        <v>5.2578655418162703E-3</v>
      </c>
      <c r="E161" s="1029">
        <v>0.08</v>
      </c>
      <c r="F161" s="1029">
        <v>0.06</v>
      </c>
    </row>
    <row r="162" spans="2:6">
      <c r="B162" s="1223">
        <v>40044</v>
      </c>
      <c r="C162" s="1029">
        <v>6.4699999999999994E-2</v>
      </c>
      <c r="D162" s="1029">
        <v>5.3953709694762849E-3</v>
      </c>
      <c r="E162" s="1029">
        <v>0.08</v>
      </c>
      <c r="F162" s="1029">
        <v>0.06</v>
      </c>
    </row>
    <row r="163" spans="2:6">
      <c r="B163" s="1223">
        <v>40045</v>
      </c>
      <c r="C163" s="1029">
        <v>6.4699999999999994E-2</v>
      </c>
      <c r="D163" s="1029">
        <v>3.8007233813252008E-3</v>
      </c>
      <c r="E163" s="1029">
        <v>0.08</v>
      </c>
      <c r="F163" s="1029">
        <v>0.06</v>
      </c>
    </row>
    <row r="164" spans="2:6">
      <c r="B164" s="1223">
        <v>40046</v>
      </c>
      <c r="C164" s="1029">
        <v>6.4699999999999994E-2</v>
      </c>
      <c r="D164" s="1029">
        <v>5.3437880754455651E-3</v>
      </c>
      <c r="E164" s="1029">
        <v>0.08</v>
      </c>
      <c r="F164" s="1029">
        <v>0.06</v>
      </c>
    </row>
    <row r="165" spans="2:6">
      <c r="B165" s="1223">
        <v>40049</v>
      </c>
      <c r="C165" s="1029">
        <v>6.4699999999999994E-2</v>
      </c>
      <c r="D165" s="1029">
        <v>4.9430780648972448E-3</v>
      </c>
      <c r="E165" s="1029">
        <v>0.08</v>
      </c>
      <c r="F165" s="1029">
        <v>0.06</v>
      </c>
    </row>
    <row r="166" spans="2:6">
      <c r="B166" s="1223">
        <v>40050</v>
      </c>
      <c r="C166" s="1029">
        <v>6.4699999999999994E-2</v>
      </c>
      <c r="D166" s="1029">
        <v>8.4221642047993366E-3</v>
      </c>
      <c r="E166" s="1029">
        <v>0.08</v>
      </c>
      <c r="F166" s="1029">
        <v>0.06</v>
      </c>
    </row>
    <row r="167" spans="2:6">
      <c r="B167" s="1223">
        <v>40051</v>
      </c>
      <c r="C167" s="1029">
        <v>6.4699999999999994E-2</v>
      </c>
      <c r="D167" s="1029">
        <v>1.1975934843231546E-2</v>
      </c>
      <c r="E167" s="1029">
        <v>0.08</v>
      </c>
      <c r="F167" s="1029">
        <v>0.06</v>
      </c>
    </row>
    <row r="168" spans="2:6">
      <c r="B168" s="1223">
        <v>40052</v>
      </c>
      <c r="C168" s="1029">
        <v>6.4699999999999994E-2</v>
      </c>
      <c r="D168" s="1029">
        <v>1.0926196321082084E-2</v>
      </c>
      <c r="E168" s="1029">
        <v>0.08</v>
      </c>
      <c r="F168" s="1029">
        <v>0.06</v>
      </c>
    </row>
    <row r="169" spans="2:6">
      <c r="B169" s="1223">
        <v>40053</v>
      </c>
      <c r="C169" s="1029">
        <v>6.4699999999999994E-2</v>
      </c>
      <c r="D169" s="1029">
        <v>5.5342303319427209E-3</v>
      </c>
      <c r="E169" s="1029">
        <v>0.08</v>
      </c>
      <c r="F169" s="1029">
        <v>0.06</v>
      </c>
    </row>
    <row r="170" spans="2:6">
      <c r="B170" s="1223">
        <v>40057</v>
      </c>
      <c r="C170" s="1029">
        <v>6.4699999999999994E-2</v>
      </c>
      <c r="D170" s="1029">
        <v>7.2113941875902813E-3</v>
      </c>
      <c r="E170" s="1029">
        <v>0.1</v>
      </c>
      <c r="F170" s="1029">
        <v>0.06</v>
      </c>
    </row>
    <row r="171" spans="2:6">
      <c r="B171" s="1223">
        <v>40058</v>
      </c>
      <c r="C171" s="1029">
        <v>6.4699999999999994E-2</v>
      </c>
      <c r="D171" s="1029">
        <v>8.1924282083219516E-3</v>
      </c>
      <c r="E171" s="1029">
        <v>0.1</v>
      </c>
      <c r="F171" s="1029">
        <v>0.06</v>
      </c>
    </row>
    <row r="172" spans="2:6">
      <c r="B172" s="1223">
        <v>40059</v>
      </c>
      <c r="C172" s="1029">
        <v>6.4699999999999994E-2</v>
      </c>
      <c r="D172" s="1029">
        <v>1.0565471984355224E-2</v>
      </c>
      <c r="E172" s="1029">
        <v>0.1</v>
      </c>
      <c r="F172" s="1029">
        <v>0.06</v>
      </c>
    </row>
    <row r="173" spans="2:6">
      <c r="B173" s="1223">
        <v>40060</v>
      </c>
      <c r="C173" s="1029">
        <v>6.4699999999999994E-2</v>
      </c>
      <c r="D173" s="1029">
        <v>8.3171478334065491E-3</v>
      </c>
      <c r="E173" s="1029">
        <v>0.1</v>
      </c>
      <c r="F173" s="1029">
        <v>0.06</v>
      </c>
    </row>
    <row r="174" spans="2:6">
      <c r="B174" s="1223">
        <v>40063</v>
      </c>
      <c r="C174" s="1029">
        <v>6.3299999999999995E-2</v>
      </c>
      <c r="D174" s="1029">
        <v>7.5180525610348114E-3</v>
      </c>
      <c r="E174" s="1029">
        <v>0.1</v>
      </c>
      <c r="F174" s="1029">
        <v>0.06</v>
      </c>
    </row>
    <row r="175" spans="2:6">
      <c r="B175" s="1223">
        <v>40064</v>
      </c>
      <c r="C175" s="1029">
        <v>6.3E-2</v>
      </c>
      <c r="D175" s="1029">
        <v>6.1200460961562111E-3</v>
      </c>
      <c r="E175" s="1029">
        <v>0.1</v>
      </c>
      <c r="F175" s="1029">
        <v>0.06</v>
      </c>
    </row>
    <row r="176" spans="2:6">
      <c r="B176" s="1223">
        <v>40065</v>
      </c>
      <c r="C176" s="1029">
        <v>6.3E-2</v>
      </c>
      <c r="D176" s="1029">
        <v>8.1842122671686376E-3</v>
      </c>
      <c r="E176" s="1029">
        <v>0.1</v>
      </c>
      <c r="F176" s="1029">
        <v>0.06</v>
      </c>
    </row>
    <row r="177" spans="2:6">
      <c r="B177" s="1223">
        <v>40066</v>
      </c>
      <c r="C177" s="1029">
        <v>6.3E-2</v>
      </c>
      <c r="D177" s="1029">
        <v>7.8291433517072486E-3</v>
      </c>
      <c r="E177" s="1029">
        <v>0.1</v>
      </c>
      <c r="F177" s="1029">
        <v>0.06</v>
      </c>
    </row>
    <row r="178" spans="2:6">
      <c r="B178" s="1223">
        <v>40067</v>
      </c>
      <c r="C178" s="1029">
        <v>6.3E-2</v>
      </c>
      <c r="D178" s="1029">
        <v>5.8885313137106189E-3</v>
      </c>
      <c r="E178" s="1029">
        <v>0.1</v>
      </c>
      <c r="F178" s="1029">
        <v>0.06</v>
      </c>
    </row>
    <row r="179" spans="2:6">
      <c r="B179" s="1223">
        <v>40070</v>
      </c>
      <c r="C179" s="1029">
        <v>6.2899999999999998E-2</v>
      </c>
      <c r="D179" s="1029">
        <v>7.9397081159950575E-3</v>
      </c>
      <c r="E179" s="1029">
        <v>0.1</v>
      </c>
      <c r="F179" s="1029">
        <v>0.06</v>
      </c>
    </row>
    <row r="180" spans="2:6">
      <c r="B180" s="1223">
        <v>40071</v>
      </c>
      <c r="C180" s="1029">
        <v>6.3500000000000001E-2</v>
      </c>
      <c r="D180" s="1029">
        <v>7.5614988519498464E-3</v>
      </c>
      <c r="E180" s="1029">
        <v>0.1</v>
      </c>
      <c r="F180" s="1029">
        <v>0.05</v>
      </c>
    </row>
    <row r="181" spans="2:6">
      <c r="B181" s="1223">
        <v>40072</v>
      </c>
      <c r="C181" s="1029">
        <v>6.3500000000000001E-2</v>
      </c>
      <c r="D181" s="1029">
        <v>7.799346429051471E-3</v>
      </c>
      <c r="E181" s="1029">
        <v>0.1</v>
      </c>
      <c r="F181" s="1029">
        <v>0.05</v>
      </c>
    </row>
    <row r="182" spans="2:6">
      <c r="B182" s="1223">
        <v>40073</v>
      </c>
      <c r="C182" s="1029">
        <v>6.2899999999999998E-2</v>
      </c>
      <c r="D182" s="1029">
        <v>6.6941118556577738E-3</v>
      </c>
      <c r="E182" s="1029">
        <v>0.1</v>
      </c>
      <c r="F182" s="1029">
        <v>0.05</v>
      </c>
    </row>
    <row r="183" spans="2:6">
      <c r="B183" s="1223">
        <v>40074</v>
      </c>
      <c r="C183" s="1029">
        <v>6.2899999999999998E-2</v>
      </c>
      <c r="D183" s="1029">
        <v>4.7523377047305583E-3</v>
      </c>
      <c r="E183" s="1029">
        <v>0.1</v>
      </c>
      <c r="F183" s="1029">
        <v>0.05</v>
      </c>
    </row>
    <row r="184" spans="2:6">
      <c r="B184" s="1223">
        <v>40077</v>
      </c>
      <c r="C184" s="1029">
        <v>6.2899999999999998E-2</v>
      </c>
      <c r="D184" s="1029">
        <v>7.4390310507350035E-3</v>
      </c>
      <c r="E184" s="1029">
        <v>0.08</v>
      </c>
      <c r="F184" s="1029">
        <v>0.05</v>
      </c>
    </row>
    <row r="185" spans="2:6">
      <c r="B185" s="1223">
        <v>40078</v>
      </c>
      <c r="C185" s="1029">
        <v>6.2899999999999998E-2</v>
      </c>
      <c r="D185" s="1029">
        <v>5.8277600503145325E-3</v>
      </c>
      <c r="E185" s="1029">
        <v>9.5000000000000001E-2</v>
      </c>
      <c r="F185" s="1029">
        <v>0.05</v>
      </c>
    </row>
    <row r="186" spans="2:6">
      <c r="B186" s="1223">
        <v>40079</v>
      </c>
      <c r="C186" s="1029">
        <v>6.2875E-2</v>
      </c>
      <c r="D186" s="1029">
        <v>5.5414938227696768E-3</v>
      </c>
      <c r="E186" s="1029">
        <v>9.5000000000000001E-2</v>
      </c>
      <c r="F186" s="1029">
        <v>0.05</v>
      </c>
    </row>
    <row r="187" spans="2:6">
      <c r="B187" s="1223">
        <v>40080</v>
      </c>
      <c r="C187" s="1029">
        <v>6.2875E-2</v>
      </c>
      <c r="D187" s="1029">
        <v>5.6960085185634723E-3</v>
      </c>
      <c r="E187" s="1029">
        <v>9.5000000000000001E-2</v>
      </c>
      <c r="F187" s="1029">
        <v>0.05</v>
      </c>
    </row>
    <row r="188" spans="2:6">
      <c r="B188" s="1223">
        <v>40081</v>
      </c>
      <c r="C188" s="1029">
        <v>6.2899999999999998E-2</v>
      </c>
      <c r="D188" s="1029">
        <v>4.5400924950445088E-3</v>
      </c>
      <c r="E188" s="1029">
        <v>9.5000000000000001E-2</v>
      </c>
      <c r="F188" s="1029">
        <v>0.05</v>
      </c>
    </row>
    <row r="189" spans="2:6">
      <c r="B189" s="1223">
        <v>40084</v>
      </c>
      <c r="C189" s="1029">
        <v>6.2875E-2</v>
      </c>
      <c r="D189" s="1029">
        <v>1.6002400008212285E-2</v>
      </c>
      <c r="E189" s="1029">
        <v>8.2500000000000004E-2</v>
      </c>
      <c r="F189" s="1029">
        <v>0.05</v>
      </c>
    </row>
    <row r="190" spans="2:6">
      <c r="B190" s="1223">
        <v>40085</v>
      </c>
      <c r="C190" s="1029">
        <v>6.2875E-2</v>
      </c>
      <c r="D190" s="1029">
        <v>6.0180425332781217E-3</v>
      </c>
      <c r="E190" s="1029">
        <v>8.5000000000000006E-2</v>
      </c>
      <c r="F190" s="1029">
        <v>0.05</v>
      </c>
    </row>
    <row r="191" spans="2:6">
      <c r="B191" s="1223">
        <v>40086</v>
      </c>
      <c r="C191" s="1029">
        <v>6.3E-2</v>
      </c>
      <c r="D191" s="1029">
        <v>4.9793552485502919E-3</v>
      </c>
      <c r="E191" s="1029">
        <v>7.0000000000000007E-2</v>
      </c>
      <c r="F191" s="1029">
        <v>0.05</v>
      </c>
    </row>
    <row r="192" spans="2:6">
      <c r="B192" s="1223">
        <v>40087</v>
      </c>
      <c r="C192" s="1029">
        <v>6.2875E-2</v>
      </c>
      <c r="D192" s="1029">
        <v>6.9780622142671753E-3</v>
      </c>
      <c r="E192" s="1029">
        <v>8.5000000000000006E-2</v>
      </c>
      <c r="F192" s="1029">
        <v>0.05</v>
      </c>
    </row>
    <row r="193" spans="2:6">
      <c r="B193" s="1223">
        <v>40088</v>
      </c>
      <c r="C193" s="1029">
        <v>6.2875E-2</v>
      </c>
      <c r="D193" s="1029">
        <v>8.9900909489988041E-3</v>
      </c>
      <c r="E193" s="1029">
        <v>0.08</v>
      </c>
      <c r="F193" s="1029">
        <v>0.05</v>
      </c>
    </row>
    <row r="194" spans="2:6">
      <c r="B194" s="1223">
        <v>40091</v>
      </c>
      <c r="C194" s="1029">
        <v>6.2899999999999998E-2</v>
      </c>
      <c r="D194" s="1029">
        <v>7.4098728970086172E-3</v>
      </c>
      <c r="E194" s="1029">
        <v>0.09</v>
      </c>
      <c r="F194" s="1029">
        <v>0.05</v>
      </c>
    </row>
    <row r="195" spans="2:6">
      <c r="B195" s="1223">
        <v>40092</v>
      </c>
      <c r="C195" s="1029">
        <v>6.2899999999999998E-2</v>
      </c>
      <c r="D195" s="1029">
        <v>8.348170222247835E-3</v>
      </c>
      <c r="E195" s="1029">
        <v>7.0000000000000007E-2</v>
      </c>
      <c r="F195" s="1029">
        <v>5.2499999999999998E-2</v>
      </c>
    </row>
    <row r="196" spans="2:6">
      <c r="B196" s="1223">
        <v>40093</v>
      </c>
      <c r="C196" s="1029">
        <v>6.3E-2</v>
      </c>
      <c r="D196" s="1029">
        <v>5.0644573223951935E-3</v>
      </c>
      <c r="E196" s="1029">
        <v>0.08</v>
      </c>
      <c r="F196" s="1029">
        <v>5.1299999999999998E-2</v>
      </c>
    </row>
    <row r="197" spans="2:6">
      <c r="B197" s="1223">
        <v>40094</v>
      </c>
      <c r="C197" s="1029">
        <v>6.2899999999999998E-2</v>
      </c>
      <c r="D197" s="1029">
        <v>5.0769961314010605E-3</v>
      </c>
      <c r="E197" s="1029">
        <v>0.09</v>
      </c>
      <c r="F197" s="1029">
        <v>0.05</v>
      </c>
    </row>
    <row r="198" spans="2:6">
      <c r="B198" s="1223">
        <v>40095</v>
      </c>
      <c r="C198" s="1029">
        <v>6.2899999999999998E-2</v>
      </c>
      <c r="D198" s="1029">
        <v>5.5188384558708123E-3</v>
      </c>
      <c r="E198" s="1029">
        <v>0.09</v>
      </c>
      <c r="F198" s="1029">
        <v>0.05</v>
      </c>
    </row>
    <row r="199" spans="2:6">
      <c r="B199" s="1223">
        <v>40098</v>
      </c>
      <c r="C199" s="1029">
        <v>6.3E-2</v>
      </c>
      <c r="D199" s="1029">
        <v>4.469609598613416E-3</v>
      </c>
      <c r="E199" s="1029">
        <v>0.09</v>
      </c>
      <c r="F199" s="1029">
        <v>0.05</v>
      </c>
    </row>
    <row r="200" spans="2:6">
      <c r="B200" s="1223">
        <v>40099</v>
      </c>
      <c r="C200" s="1029">
        <v>6.2899999999999998E-2</v>
      </c>
      <c r="D200" s="1029">
        <v>6.1066626658976154E-3</v>
      </c>
      <c r="E200" s="1029">
        <v>0.08</v>
      </c>
      <c r="F200" s="1029">
        <v>5.1299999999999998E-2</v>
      </c>
    </row>
    <row r="201" spans="2:6">
      <c r="B201" s="1223">
        <v>40100</v>
      </c>
      <c r="C201" s="1029">
        <v>6.2899999999999998E-2</v>
      </c>
      <c r="D201" s="1029">
        <v>7.8817452579549221E-3</v>
      </c>
      <c r="E201" s="1029">
        <v>0.09</v>
      </c>
      <c r="F201" s="1029">
        <v>0.05</v>
      </c>
    </row>
    <row r="202" spans="2:6">
      <c r="B202" s="1223">
        <v>40101</v>
      </c>
      <c r="C202" s="1029">
        <v>6.2899999999999998E-2</v>
      </c>
      <c r="D202" s="1029">
        <v>6.7588680582178866E-3</v>
      </c>
      <c r="E202" s="1029">
        <v>0.08</v>
      </c>
      <c r="F202" s="1029">
        <v>5.1299999999999998E-2</v>
      </c>
    </row>
    <row r="203" spans="2:6">
      <c r="B203" s="1223">
        <v>40102</v>
      </c>
      <c r="C203" s="1029">
        <v>6.2899999999999998E-2</v>
      </c>
      <c r="D203" s="1029">
        <v>4.103137737126626E-3</v>
      </c>
      <c r="E203" s="1029">
        <v>0.08</v>
      </c>
      <c r="F203" s="1029">
        <v>5.1299999999999998E-2</v>
      </c>
    </row>
    <row r="204" spans="2:6">
      <c r="B204" s="1223">
        <v>40105</v>
      </c>
      <c r="C204" s="1029">
        <v>6.2899999999999998E-2</v>
      </c>
      <c r="D204" s="1029">
        <v>3.9593614018474292E-3</v>
      </c>
      <c r="E204" s="1029">
        <v>0.08</v>
      </c>
      <c r="F204" s="1029">
        <v>5.1299999999999998E-2</v>
      </c>
    </row>
    <row r="205" spans="2:6">
      <c r="B205" s="1223">
        <v>40106</v>
      </c>
      <c r="C205" s="1029">
        <v>6.2899999999999998E-2</v>
      </c>
      <c r="D205" s="1029">
        <v>5.0333480681906259E-3</v>
      </c>
      <c r="E205" s="1029">
        <v>7.4999999999999997E-2</v>
      </c>
      <c r="F205" s="1029">
        <v>4.4999999999999998E-2</v>
      </c>
    </row>
    <row r="206" spans="2:6">
      <c r="B206" s="1223">
        <v>40107</v>
      </c>
      <c r="C206" s="1029">
        <v>6.2899999999999998E-2</v>
      </c>
      <c r="D206" s="1029">
        <v>4.5759204726382643E-3</v>
      </c>
      <c r="E206" s="1029">
        <v>0.08</v>
      </c>
      <c r="F206" s="1029">
        <v>0.05</v>
      </c>
    </row>
    <row r="207" spans="2:6">
      <c r="B207" s="1223">
        <v>40108</v>
      </c>
      <c r="C207" s="1029">
        <v>6.2899999999999998E-2</v>
      </c>
      <c r="D207" s="1029">
        <v>5.5117847874161519E-3</v>
      </c>
      <c r="E207" s="1029">
        <v>7.4999999999999997E-2</v>
      </c>
      <c r="F207" s="1029">
        <v>5.1299999999999998E-2</v>
      </c>
    </row>
    <row r="208" spans="2:6">
      <c r="B208" s="1223">
        <v>40109</v>
      </c>
      <c r="C208" s="1029">
        <v>6.2899999999999998E-2</v>
      </c>
      <c r="D208" s="1029">
        <v>4.8930300917313686E-3</v>
      </c>
      <c r="E208" s="1029">
        <v>7.4999999999999997E-2</v>
      </c>
      <c r="F208" s="1029">
        <v>5.1299999999999998E-2</v>
      </c>
    </row>
    <row r="209" spans="2:6">
      <c r="B209" s="1223">
        <v>40112</v>
      </c>
      <c r="C209" s="1029">
        <v>6.2899999999999998E-2</v>
      </c>
      <c r="D209" s="1029">
        <v>5.5222043197199399E-3</v>
      </c>
      <c r="E209" s="1029">
        <v>7.4999999999999997E-2</v>
      </c>
      <c r="F209" s="1029">
        <v>5.1299999999999998E-2</v>
      </c>
    </row>
    <row r="210" spans="2:6">
      <c r="B210" s="1223">
        <v>40113</v>
      </c>
      <c r="C210" s="1029">
        <v>6.2899999999999998E-2</v>
      </c>
      <c r="D210" s="1029">
        <v>5.0787951387813134E-3</v>
      </c>
      <c r="E210" s="1029">
        <v>7.4999999999999997E-2</v>
      </c>
      <c r="F210" s="1029">
        <v>5.1299999999999998E-2</v>
      </c>
    </row>
    <row r="211" spans="2:6">
      <c r="B211" s="1223">
        <v>40114</v>
      </c>
      <c r="C211" s="1029">
        <v>6.2899999999999998E-2</v>
      </c>
      <c r="D211" s="1029">
        <v>5.284964482439574E-3</v>
      </c>
      <c r="E211" s="1029">
        <v>7.4999999999999997E-2</v>
      </c>
      <c r="F211" s="1029">
        <v>5.1299999999999998E-2</v>
      </c>
    </row>
    <row r="212" spans="2:6">
      <c r="B212" s="1223">
        <v>40115</v>
      </c>
      <c r="C212" s="1029">
        <v>6.2899999999999998E-2</v>
      </c>
      <c r="D212" s="1029">
        <v>5.8718673613207071E-3</v>
      </c>
      <c r="E212" s="1029">
        <v>7.4999999999999997E-2</v>
      </c>
      <c r="F212" s="1029">
        <v>5.1299999999999998E-2</v>
      </c>
    </row>
    <row r="213" spans="2:6">
      <c r="B213" s="1223">
        <v>40116</v>
      </c>
      <c r="C213" s="1029">
        <v>6.2899999999999998E-2</v>
      </c>
      <c r="D213" s="1029">
        <v>3.5559519617462273E-3</v>
      </c>
      <c r="E213" s="1029">
        <v>7.4999999999999997E-2</v>
      </c>
      <c r="F213" s="1029">
        <v>5.1299999999999998E-2</v>
      </c>
    </row>
    <row r="214" spans="2:6">
      <c r="B214" s="1223">
        <v>40119</v>
      </c>
      <c r="C214" s="1221">
        <v>6.2899999999999998E-2</v>
      </c>
      <c r="D214" s="1221">
        <v>3.5702671586005713E-3</v>
      </c>
      <c r="E214" s="1221">
        <v>0.08</v>
      </c>
      <c r="F214" s="1221">
        <v>0.05</v>
      </c>
    </row>
    <row r="215" spans="2:6">
      <c r="B215" s="1223">
        <v>40120</v>
      </c>
      <c r="C215" s="1221">
        <v>6.2899999999999998E-2</v>
      </c>
      <c r="D215" s="1221">
        <v>3.5819564709925712E-3</v>
      </c>
      <c r="E215" s="1221">
        <v>7.0000000000000007E-2</v>
      </c>
      <c r="F215" s="1221">
        <v>4.6300000000000001E-2</v>
      </c>
    </row>
    <row r="216" spans="2:6">
      <c r="B216" s="1223">
        <v>40121</v>
      </c>
      <c r="C216" s="1221">
        <v>6.2899999999999998E-2</v>
      </c>
      <c r="D216" s="1221">
        <v>2.9662213152116474E-3</v>
      </c>
      <c r="E216" s="1221">
        <v>7.0000000000000007E-2</v>
      </c>
      <c r="F216" s="1221">
        <v>4.6300000000000001E-2</v>
      </c>
    </row>
    <row r="217" spans="2:6">
      <c r="B217" s="1223">
        <v>40122</v>
      </c>
      <c r="C217" s="1221">
        <v>6.2899999999999998E-2</v>
      </c>
      <c r="D217" s="1221">
        <v>2.6036468353613546E-3</v>
      </c>
      <c r="E217" s="1221">
        <v>7.0000000000000007E-2</v>
      </c>
      <c r="F217" s="1221">
        <v>4.6300000000000001E-2</v>
      </c>
    </row>
    <row r="218" spans="2:6">
      <c r="B218" s="1223">
        <v>40123</v>
      </c>
      <c r="C218" s="1221">
        <v>6.2899999999999998E-2</v>
      </c>
      <c r="D218" s="1221">
        <v>2.9372542474367571E-3</v>
      </c>
      <c r="E218" s="1221">
        <v>7.0000000000000007E-2</v>
      </c>
      <c r="F218" s="1221">
        <v>0.04</v>
      </c>
    </row>
    <row r="219" spans="2:6">
      <c r="B219" s="1223">
        <v>40126</v>
      </c>
      <c r="C219" s="1221">
        <v>6.2899999999999998E-2</v>
      </c>
      <c r="D219" s="1221">
        <v>1.5618344018223532E-3</v>
      </c>
      <c r="E219" s="1221">
        <v>7.0000000000000007E-2</v>
      </c>
      <c r="F219" s="1221">
        <v>4.6300000000000001E-2</v>
      </c>
    </row>
    <row r="220" spans="2:6">
      <c r="B220" s="1223">
        <v>40127</v>
      </c>
      <c r="C220" s="1221">
        <v>6.2899999999999998E-2</v>
      </c>
      <c r="D220" s="1221">
        <v>1.6370770919608836E-3</v>
      </c>
      <c r="E220" s="1221">
        <v>7.0000000000000007E-2</v>
      </c>
      <c r="F220" s="1221">
        <v>4.6300000000000001E-2</v>
      </c>
    </row>
    <row r="221" spans="2:6">
      <c r="B221" s="1223">
        <v>40128</v>
      </c>
      <c r="C221" s="1221">
        <v>6.3E-2</v>
      </c>
      <c r="D221" s="1221">
        <v>3.3358997473811772E-3</v>
      </c>
      <c r="E221" s="1221">
        <v>7.0000000000000007E-2</v>
      </c>
      <c r="F221" s="1221">
        <v>4.6300000000000001E-2</v>
      </c>
    </row>
    <row r="222" spans="2:6">
      <c r="B222" s="1223">
        <v>40129</v>
      </c>
      <c r="C222" s="1221">
        <v>6.25E-2</v>
      </c>
      <c r="D222" s="1221">
        <v>4.8894951497514601E-3</v>
      </c>
      <c r="E222" s="1221">
        <v>7.0000000000000007E-2</v>
      </c>
      <c r="F222" s="1221">
        <v>4.6300000000000001E-2</v>
      </c>
    </row>
    <row r="223" spans="2:6">
      <c r="B223" s="1223">
        <v>40130</v>
      </c>
      <c r="C223" s="1221">
        <v>5.4800000000000008E-2</v>
      </c>
      <c r="D223" s="1221">
        <v>2.1268795574251437E-3</v>
      </c>
      <c r="E223" s="1221">
        <v>6.7500000000000004E-2</v>
      </c>
      <c r="F223" s="1221">
        <v>4.2500000000000003E-2</v>
      </c>
    </row>
    <row r="224" spans="2:6">
      <c r="B224" s="1223">
        <v>40133</v>
      </c>
      <c r="C224" s="1221">
        <v>5.5500000000000001E-2</v>
      </c>
      <c r="D224" s="1221">
        <v>2.0674713517126637E-3</v>
      </c>
      <c r="E224" s="1221">
        <v>6.7500000000000004E-2</v>
      </c>
      <c r="F224" s="1221">
        <v>4.2500000000000003E-2</v>
      </c>
    </row>
    <row r="225" spans="2:6">
      <c r="B225" s="1223">
        <v>40134</v>
      </c>
      <c r="C225" s="1221">
        <v>5.0999999999999997E-2</v>
      </c>
      <c r="D225" s="1221">
        <v>1.9782062334945142E-3</v>
      </c>
      <c r="E225" s="1221">
        <v>7.0000000000000007E-2</v>
      </c>
      <c r="F225" s="1221">
        <v>0.04</v>
      </c>
    </row>
    <row r="226" spans="2:6">
      <c r="B226" s="1223">
        <v>40135</v>
      </c>
      <c r="C226" s="1221">
        <v>5.0999999999999997E-2</v>
      </c>
      <c r="D226" s="1221">
        <v>3.3778586525229693E-3</v>
      </c>
      <c r="E226" s="1221">
        <v>6.5000000000000002E-2</v>
      </c>
      <c r="F226" s="1221">
        <v>4.2500000000000003E-2</v>
      </c>
    </row>
    <row r="227" spans="2:6">
      <c r="B227" s="1223">
        <v>40136</v>
      </c>
      <c r="C227" s="1221">
        <v>0.05</v>
      </c>
      <c r="D227" s="1221">
        <v>5.8580995810794505E-3</v>
      </c>
      <c r="E227" s="1221">
        <v>6.5000000000000002E-2</v>
      </c>
      <c r="F227" s="1221">
        <v>0.04</v>
      </c>
    </row>
    <row r="228" spans="2:6">
      <c r="B228" s="1223">
        <v>40137</v>
      </c>
      <c r="C228" s="1221">
        <v>0.05</v>
      </c>
      <c r="D228" s="1221">
        <v>5.2276496906108298E-3</v>
      </c>
      <c r="E228" s="1221">
        <v>6.5000000000000002E-2</v>
      </c>
      <c r="F228" s="1221">
        <v>0.04</v>
      </c>
    </row>
    <row r="229" spans="2:6">
      <c r="B229" s="1223">
        <v>40140</v>
      </c>
      <c r="C229" s="1221">
        <v>4.8000000000000001E-2</v>
      </c>
      <c r="D229" s="1221">
        <v>5.4355891304179909E-3</v>
      </c>
      <c r="E229" s="1221">
        <v>0.06</v>
      </c>
      <c r="F229" s="1221">
        <v>3.9E-2</v>
      </c>
    </row>
    <row r="230" spans="2:6">
      <c r="B230" s="1223">
        <v>40141</v>
      </c>
      <c r="C230" s="1221">
        <v>4.8000000000000001E-2</v>
      </c>
      <c r="D230" s="1221">
        <v>4.6486495878319701E-3</v>
      </c>
      <c r="E230" s="1221">
        <v>0.06</v>
      </c>
      <c r="F230" s="1221">
        <v>3.4000000000000002E-2</v>
      </c>
    </row>
    <row r="231" spans="2:6">
      <c r="B231" s="1223">
        <v>40142</v>
      </c>
      <c r="C231" s="1221">
        <v>4.7E-2</v>
      </c>
      <c r="D231" s="1221">
        <v>7.4947204724592487E-3</v>
      </c>
      <c r="E231" s="1221">
        <v>0.06</v>
      </c>
      <c r="F231" s="1221">
        <v>3.3500000000000002E-2</v>
      </c>
    </row>
    <row r="232" spans="2:6">
      <c r="B232" s="1223">
        <v>40143</v>
      </c>
      <c r="C232" s="1221">
        <v>4.7E-2</v>
      </c>
      <c r="D232" s="1221">
        <v>3.9980740854311057E-3</v>
      </c>
      <c r="E232" s="1221">
        <v>0.06</v>
      </c>
      <c r="F232" s="1221">
        <v>3.3500000000000002E-2</v>
      </c>
    </row>
    <row r="233" spans="2:6">
      <c r="B233" s="1223">
        <v>40147</v>
      </c>
      <c r="C233" s="1221">
        <v>4.5999999999999999E-2</v>
      </c>
      <c r="D233" s="1221">
        <v>1.9711291234288564E-3</v>
      </c>
      <c r="E233" s="1221">
        <v>0.06</v>
      </c>
      <c r="F233" s="1221">
        <v>3.3000000000000002E-2</v>
      </c>
    </row>
    <row r="234" spans="2:6">
      <c r="B234" s="1223">
        <v>40148</v>
      </c>
      <c r="C234" s="1221">
        <v>4.5999999999999999E-2</v>
      </c>
      <c r="D234" s="1221">
        <v>2.1459117087555967E-3</v>
      </c>
      <c r="E234" s="1221">
        <v>0.06</v>
      </c>
      <c r="F234" s="1221">
        <v>3.3000000000000002E-2</v>
      </c>
    </row>
    <row r="235" spans="2:6">
      <c r="B235" s="1223">
        <v>40149</v>
      </c>
      <c r="C235" s="1221">
        <v>4.5999999999999999E-2</v>
      </c>
      <c r="D235" s="1221">
        <v>1.6485593162889757E-3</v>
      </c>
      <c r="E235" s="1221">
        <v>0.06</v>
      </c>
      <c r="F235" s="1221">
        <v>2.7999999999999997E-2</v>
      </c>
    </row>
    <row r="236" spans="2:6">
      <c r="B236" s="1223">
        <v>40150</v>
      </c>
      <c r="C236" s="1221">
        <v>4.5499999999999999E-2</v>
      </c>
      <c r="D236" s="1221">
        <v>1.1602673317861211E-3</v>
      </c>
      <c r="E236" s="1221">
        <v>0.06</v>
      </c>
      <c r="F236" s="1221">
        <v>2.7999999999999997E-2</v>
      </c>
    </row>
    <row r="237" spans="2:6">
      <c r="B237" s="1223">
        <v>40151</v>
      </c>
      <c r="C237" s="1221">
        <v>4.4999999999999998E-2</v>
      </c>
      <c r="D237" s="1221">
        <v>2.0921030085738015E-3</v>
      </c>
      <c r="E237" s="1221">
        <v>0.06</v>
      </c>
      <c r="F237" s="1221">
        <v>2.7999999999999997E-2</v>
      </c>
    </row>
    <row r="238" spans="2:6">
      <c r="B238" s="1223">
        <v>40154</v>
      </c>
      <c r="C238" s="1221">
        <v>4.3299999999999998E-2</v>
      </c>
      <c r="D238" s="1221">
        <v>1.9057341044013444E-3</v>
      </c>
      <c r="E238" s="1221">
        <v>5.8799999999999998E-2</v>
      </c>
      <c r="F238" s="1221">
        <v>2.7999999999999997E-2</v>
      </c>
    </row>
    <row r="239" spans="2:6">
      <c r="B239" s="1223">
        <v>40155</v>
      </c>
      <c r="C239" s="1221">
        <v>4.0399999999999998E-2</v>
      </c>
      <c r="D239" s="1221">
        <v>1.9442380285640663E-3</v>
      </c>
      <c r="E239" s="1221">
        <v>5.8799999999999998E-2</v>
      </c>
      <c r="F239" s="1221">
        <v>2.7999999999999997E-2</v>
      </c>
    </row>
    <row r="240" spans="2:6">
      <c r="B240" s="1223">
        <v>40156</v>
      </c>
      <c r="C240" s="1221">
        <v>3.9800000000000002E-2</v>
      </c>
      <c r="D240" s="1221">
        <v>2.6747811157066927E-3</v>
      </c>
      <c r="E240" s="1221">
        <v>5.7999999999999996E-2</v>
      </c>
      <c r="F240" s="1221">
        <v>2.75E-2</v>
      </c>
    </row>
    <row r="241" spans="2:6">
      <c r="B241" s="1223">
        <v>40157</v>
      </c>
      <c r="C241" s="1221">
        <v>3.9E-2</v>
      </c>
      <c r="D241" s="1221">
        <v>1.7620595386776019E-3</v>
      </c>
      <c r="E241" s="1221">
        <v>5.7999999999999996E-2</v>
      </c>
      <c r="F241" s="1221">
        <v>2.63E-2</v>
      </c>
    </row>
    <row r="242" spans="2:6">
      <c r="B242" s="1223">
        <v>40158</v>
      </c>
      <c r="C242" s="1221">
        <v>3.8300000000000001E-2</v>
      </c>
      <c r="D242" s="1221">
        <v>7.405056007259019E-3</v>
      </c>
      <c r="E242" s="1221">
        <v>5.7999999999999996E-2</v>
      </c>
      <c r="F242" s="1221">
        <v>2.63E-2</v>
      </c>
    </row>
    <row r="243" spans="2:6">
      <c r="B243" s="1223">
        <v>40161</v>
      </c>
      <c r="C243" s="1221">
        <v>3.6299999999999999E-2</v>
      </c>
      <c r="D243" s="1221">
        <v>2.9594933074883097E-3</v>
      </c>
      <c r="E243" s="1221">
        <v>5.5E-2</v>
      </c>
      <c r="F243" s="1221">
        <v>2.3E-2</v>
      </c>
    </row>
    <row r="244" spans="2:6">
      <c r="B244" s="1223">
        <v>40162</v>
      </c>
      <c r="C244" s="1221">
        <v>3.49E-2</v>
      </c>
      <c r="D244" s="1221">
        <v>2.8721715986993312E-3</v>
      </c>
      <c r="E244" s="1221">
        <v>5.5E-2</v>
      </c>
      <c r="F244" s="1221">
        <v>2.3E-2</v>
      </c>
    </row>
    <row r="245" spans="2:6">
      <c r="B245" s="1223">
        <v>40167</v>
      </c>
      <c r="C245" s="1221">
        <v>3.3000000000000002E-2</v>
      </c>
      <c r="D245" s="1221">
        <v>2.5140225554000427E-3</v>
      </c>
      <c r="E245" s="1221">
        <v>7.0000000000000007E-2</v>
      </c>
      <c r="F245" s="1221">
        <v>0.02</v>
      </c>
    </row>
    <row r="246" spans="2:6">
      <c r="B246" s="1223">
        <v>40168</v>
      </c>
      <c r="C246" s="1221">
        <v>3.15E-2</v>
      </c>
      <c r="D246" s="1221">
        <v>1.6407132394716457E-3</v>
      </c>
      <c r="E246" s="1221">
        <v>5.2499999999999998E-2</v>
      </c>
      <c r="F246" s="1221">
        <v>2.0499999999999997E-2</v>
      </c>
    </row>
    <row r="247" spans="2:6">
      <c r="B247" s="1223">
        <v>40169</v>
      </c>
      <c r="C247" s="1221">
        <v>3.0299999999999997E-2</v>
      </c>
      <c r="D247" s="1221">
        <v>1.4406505898867112E-3</v>
      </c>
      <c r="E247" s="1221">
        <v>5.1500000000000004E-2</v>
      </c>
      <c r="F247" s="1221">
        <v>0.02</v>
      </c>
    </row>
    <row r="248" spans="2:6">
      <c r="B248" s="1223">
        <v>40170</v>
      </c>
      <c r="C248" s="1221">
        <v>0.03</v>
      </c>
      <c r="D248" s="1221">
        <v>1.3346107279002888E-3</v>
      </c>
      <c r="E248" s="1221">
        <v>5.1500000000000004E-2</v>
      </c>
      <c r="F248" s="1221">
        <v>0.02</v>
      </c>
    </row>
    <row r="249" spans="2:6">
      <c r="B249" s="1223">
        <v>40171</v>
      </c>
      <c r="C249" s="1221">
        <v>2.9500000000000002E-2</v>
      </c>
      <c r="D249" s="1221">
        <v>5.7699796916012517E-3</v>
      </c>
      <c r="E249" s="1221">
        <v>5.0499999999999996E-2</v>
      </c>
      <c r="F249" s="1221">
        <v>1.95E-2</v>
      </c>
    </row>
    <row r="250" spans="2:6">
      <c r="B250" s="1223">
        <v>40172</v>
      </c>
      <c r="C250" s="1221">
        <v>2.8300000000000002E-2</v>
      </c>
      <c r="D250" s="1221">
        <v>7.4571762680179336E-3</v>
      </c>
      <c r="E250" s="1221">
        <v>0.05</v>
      </c>
      <c r="F250" s="1221">
        <v>1.9E-2</v>
      </c>
    </row>
    <row r="251" spans="2:6">
      <c r="B251" s="1223">
        <v>40175</v>
      </c>
      <c r="C251" s="1221">
        <v>2.75E-2</v>
      </c>
      <c r="D251" s="1221">
        <v>2.2269922323188145E-3</v>
      </c>
      <c r="E251" s="1221">
        <v>4.9500000000000002E-2</v>
      </c>
      <c r="F251" s="1221">
        <v>1.8000000000000002E-2</v>
      </c>
    </row>
    <row r="252" spans="2:6">
      <c r="B252" s="1223">
        <v>40176</v>
      </c>
      <c r="C252" s="1221">
        <v>2.75E-2</v>
      </c>
      <c r="D252" s="1221">
        <v>1.2915824431272295E-3</v>
      </c>
      <c r="E252" s="1221">
        <v>7.0000000000000007E-2</v>
      </c>
      <c r="F252" s="1221">
        <v>1.9E-2</v>
      </c>
    </row>
    <row r="253" spans="2:6">
      <c r="B253" s="1223">
        <v>40177</v>
      </c>
      <c r="C253" s="1221">
        <v>2.7400000000000004E-2</v>
      </c>
      <c r="D253" s="1221">
        <v>1.5847997178808574E-3</v>
      </c>
      <c r="E253" s="1221">
        <v>4.9500000000000002E-2</v>
      </c>
      <c r="F253" s="1221">
        <v>1.8000000000000002E-2</v>
      </c>
    </row>
    <row r="254" spans="2:6">
      <c r="B254" s="1223">
        <v>40178</v>
      </c>
      <c r="C254" s="1221">
        <v>2.7099999999999999E-2</v>
      </c>
      <c r="D254" s="1221">
        <v>4.0736496394180814E-3</v>
      </c>
      <c r="E254" s="1221">
        <v>4.9500000000000002E-2</v>
      </c>
      <c r="F254" s="1221">
        <v>1.8000000000000002E-2</v>
      </c>
    </row>
    <row r="255" spans="2:6">
      <c r="B255" s="1223">
        <v>40183</v>
      </c>
      <c r="C255" s="1221">
        <v>2.7000000000000003E-2</v>
      </c>
      <c r="D255" s="1221">
        <v>1.842953741002329E-3</v>
      </c>
      <c r="E255" s="1221">
        <v>4.9500000000000002E-2</v>
      </c>
      <c r="F255" s="1221">
        <v>1.8000000000000002E-2</v>
      </c>
    </row>
    <row r="256" spans="2:6">
      <c r="B256" s="1223">
        <v>40184</v>
      </c>
      <c r="C256" s="1221">
        <v>2.6800000000000001E-2</v>
      </c>
      <c r="D256" s="1221">
        <v>1.3134632728312961E-3</v>
      </c>
      <c r="E256" s="1221">
        <v>4.9500000000000002E-2</v>
      </c>
      <c r="F256" s="1221">
        <v>1.8000000000000002E-2</v>
      </c>
    </row>
    <row r="257" spans="2:6">
      <c r="B257" s="1223">
        <v>40188</v>
      </c>
      <c r="C257" s="1221">
        <v>2.6600000000000002E-2</v>
      </c>
      <c r="D257" s="1221">
        <v>1.8862322684737316E-3</v>
      </c>
      <c r="E257" s="1221">
        <v>4.9500000000000002E-2</v>
      </c>
      <c r="F257" s="1221">
        <v>1.78E-2</v>
      </c>
    </row>
    <row r="258" spans="2:6">
      <c r="B258" s="1223">
        <v>40189</v>
      </c>
      <c r="C258" s="1221">
        <v>2.6700000000000002E-2</v>
      </c>
      <c r="D258" s="1221">
        <v>1.4152134614740922E-3</v>
      </c>
      <c r="E258" s="1221">
        <v>4.9500000000000002E-2</v>
      </c>
      <c r="F258" s="1221">
        <v>1.78E-2</v>
      </c>
    </row>
    <row r="259" spans="2:6">
      <c r="B259" s="1223">
        <v>40190</v>
      </c>
      <c r="C259" s="1221">
        <v>2.6600000000000002E-2</v>
      </c>
      <c r="D259" s="1221">
        <v>1.3549326512285911E-3</v>
      </c>
      <c r="E259" s="1221">
        <v>4.9000000000000002E-2</v>
      </c>
      <c r="F259" s="1221">
        <v>1.7299999999999999E-2</v>
      </c>
    </row>
    <row r="260" spans="2:6">
      <c r="B260" s="1223">
        <v>40191</v>
      </c>
      <c r="C260" s="1221">
        <v>2.6600000000000002E-2</v>
      </c>
      <c r="D260" s="1221">
        <v>1.4486570019980047E-3</v>
      </c>
      <c r="E260" s="1221">
        <v>4.9000000000000002E-2</v>
      </c>
      <c r="F260" s="1221">
        <v>1.7299999999999999E-2</v>
      </c>
    </row>
    <row r="261" spans="2:6">
      <c r="B261" s="1223">
        <v>40192</v>
      </c>
      <c r="C261" s="1221">
        <v>2.6600000000000002E-2</v>
      </c>
      <c r="D261" s="1221">
        <v>2.5997482100573116E-3</v>
      </c>
      <c r="E261" s="1221">
        <v>4.9000000000000002E-2</v>
      </c>
      <c r="F261" s="1221">
        <v>1.7299999999999999E-2</v>
      </c>
    </row>
    <row r="262" spans="2:6">
      <c r="B262" s="1223">
        <v>40193</v>
      </c>
      <c r="C262" s="1221">
        <v>2.6600000000000002E-2</v>
      </c>
      <c r="D262" s="1221">
        <v>2.5167595580147064E-3</v>
      </c>
      <c r="E262" s="1221">
        <v>4.9000000000000002E-2</v>
      </c>
      <c r="F262" s="1221">
        <v>1.7299999999999999E-2</v>
      </c>
    </row>
    <row r="263" spans="2:6">
      <c r="B263" s="1223">
        <v>40196</v>
      </c>
      <c r="C263" s="1221">
        <v>2.6600000000000002E-2</v>
      </c>
      <c r="D263" s="1221">
        <v>1.8940192586007784E-3</v>
      </c>
      <c r="E263" s="1221">
        <v>2.7999999999999997E-2</v>
      </c>
      <c r="F263" s="1221">
        <v>1.6500000000000001E-2</v>
      </c>
    </row>
    <row r="264" spans="2:6">
      <c r="B264" s="1223">
        <v>40197</v>
      </c>
      <c r="C264" s="1221">
        <v>2.6600000000000002E-2</v>
      </c>
      <c r="D264" s="1221">
        <v>1.6201550257910094E-3</v>
      </c>
      <c r="E264" s="1221">
        <v>4.9000000000000002E-2</v>
      </c>
      <c r="F264" s="1221">
        <v>1.7299999999999999E-2</v>
      </c>
    </row>
    <row r="265" spans="2:6">
      <c r="B265" s="1223">
        <v>40198</v>
      </c>
      <c r="C265" s="1221">
        <v>2.6600000000000002E-2</v>
      </c>
      <c r="D265" s="1221">
        <v>1.346511447920262E-3</v>
      </c>
      <c r="E265" s="1221">
        <v>4.9000000000000002E-2</v>
      </c>
      <c r="F265" s="1221">
        <v>1.7299999999999999E-2</v>
      </c>
    </row>
    <row r="266" spans="2:6">
      <c r="B266" s="1223">
        <v>40199</v>
      </c>
      <c r="C266" s="1221">
        <v>2.6600000000000002E-2</v>
      </c>
      <c r="D266" s="1221">
        <v>1.4006399225643333E-3</v>
      </c>
      <c r="E266" s="1221">
        <v>4.9000000000000002E-2</v>
      </c>
      <c r="F266" s="1221">
        <v>1.7299999999999999E-2</v>
      </c>
    </row>
    <row r="267" spans="2:6">
      <c r="B267" s="1223">
        <v>40200</v>
      </c>
      <c r="C267" s="1221">
        <v>2.6600000000000002E-2</v>
      </c>
      <c r="D267" s="1221">
        <v>1.8241282008051032E-3</v>
      </c>
      <c r="E267" s="1221">
        <v>4.9000000000000002E-2</v>
      </c>
      <c r="F267" s="1221">
        <v>1.7299999999999999E-2</v>
      </c>
    </row>
    <row r="268" spans="2:6">
      <c r="B268" s="1223">
        <v>40203</v>
      </c>
      <c r="C268" s="1221">
        <v>2.6600000000000002E-2</v>
      </c>
      <c r="D268" s="1221">
        <v>1.6199850672301678E-3</v>
      </c>
      <c r="E268" s="1221">
        <v>4.8800000000000003E-2</v>
      </c>
      <c r="F268" s="1221">
        <v>1.7000000000000001E-2</v>
      </c>
    </row>
    <row r="269" spans="2:6">
      <c r="B269" s="1223">
        <v>40204</v>
      </c>
      <c r="C269" s="1221">
        <v>2.6600000000000002E-2</v>
      </c>
      <c r="D269" s="1221">
        <v>1.0804734256212015E-3</v>
      </c>
      <c r="E269" s="1221">
        <v>4.8800000000000003E-2</v>
      </c>
      <c r="F269" s="1221">
        <v>1.7000000000000001E-2</v>
      </c>
    </row>
    <row r="270" spans="2:6">
      <c r="B270" s="1223">
        <v>40205</v>
      </c>
      <c r="C270" s="1221">
        <v>2.6600000000000002E-2</v>
      </c>
      <c r="D270" s="1221">
        <v>1.1262615330860824E-3</v>
      </c>
      <c r="E270" s="1221">
        <v>5.1900000000000002E-2</v>
      </c>
      <c r="F270" s="1221">
        <v>1.5300000000000001E-2</v>
      </c>
    </row>
    <row r="271" spans="2:6">
      <c r="B271" s="1223">
        <v>40206</v>
      </c>
      <c r="C271" s="1221">
        <v>2.6600000000000002E-2</v>
      </c>
      <c r="D271" s="1221">
        <v>2.8910572102107028E-3</v>
      </c>
      <c r="E271" s="1221">
        <v>4.8800000000000003E-2</v>
      </c>
      <c r="F271" s="1221">
        <v>1.7000000000000001E-2</v>
      </c>
    </row>
    <row r="272" spans="2:6">
      <c r="B272" s="1223">
        <v>40207</v>
      </c>
      <c r="C272" s="1221">
        <v>2.6600000000000002E-2</v>
      </c>
      <c r="D272" s="1221">
        <v>1.3319064656855848E-3</v>
      </c>
      <c r="E272" s="1221">
        <v>4.8800000000000003E-2</v>
      </c>
      <c r="F272" s="1221">
        <v>1.7000000000000001E-2</v>
      </c>
    </row>
    <row r="273" spans="2:6">
      <c r="B273" s="1223">
        <v>40210</v>
      </c>
      <c r="C273" s="1221">
        <v>2.6600000000000002E-2</v>
      </c>
      <c r="D273" s="1221">
        <v>1.5673320017817298E-3</v>
      </c>
      <c r="E273" s="1221">
        <v>4.8800000000000003E-2</v>
      </c>
      <c r="F273" s="1221">
        <v>1.7000000000000001E-2</v>
      </c>
    </row>
    <row r="274" spans="2:6">
      <c r="B274" s="1223">
        <v>40211</v>
      </c>
      <c r="C274" s="1221">
        <v>2.6600000000000002E-2</v>
      </c>
      <c r="D274" s="1221">
        <v>1.4887849692429567E-3</v>
      </c>
      <c r="E274" s="1221">
        <v>4.8800000000000003E-2</v>
      </c>
      <c r="F274" s="1221">
        <v>1.7000000000000001E-2</v>
      </c>
    </row>
    <row r="275" spans="2:6">
      <c r="B275" s="1223">
        <v>40212</v>
      </c>
      <c r="C275" s="1221">
        <v>2.6600000000000002E-2</v>
      </c>
      <c r="D275" s="1221">
        <v>1.5685255402020832E-3</v>
      </c>
      <c r="E275" s="1221">
        <v>4.8800000000000003E-2</v>
      </c>
      <c r="F275" s="1221">
        <v>1.7000000000000001E-2</v>
      </c>
    </row>
    <row r="276" spans="2:6">
      <c r="B276" s="1223">
        <v>40213</v>
      </c>
      <c r="C276" s="1221">
        <v>2.6600000000000002E-2</v>
      </c>
      <c r="D276" s="1221">
        <v>1.39967859467333E-3</v>
      </c>
      <c r="E276" s="1221">
        <v>4.8800000000000003E-2</v>
      </c>
      <c r="F276" s="1221">
        <v>1.7000000000000001E-2</v>
      </c>
    </row>
    <row r="277" spans="2:6">
      <c r="B277" s="1223">
        <v>40214</v>
      </c>
      <c r="C277" s="1221">
        <v>2.6000000000000002E-2</v>
      </c>
      <c r="D277" s="1221">
        <v>1.0923896593989443E-3</v>
      </c>
      <c r="E277" s="1221">
        <v>4.8499999999999995E-2</v>
      </c>
      <c r="F277" s="1221">
        <v>1.6500000000000001E-2</v>
      </c>
    </row>
    <row r="278" spans="2:6">
      <c r="B278" s="1223">
        <v>40217</v>
      </c>
      <c r="C278" s="1221">
        <v>2.6000000000000002E-2</v>
      </c>
      <c r="D278" s="1221">
        <v>1.2861770669170762E-3</v>
      </c>
      <c r="E278" s="1221">
        <v>4.8499999999999995E-2</v>
      </c>
      <c r="F278" s="1221">
        <v>1.6500000000000001E-2</v>
      </c>
    </row>
    <row r="279" spans="2:6">
      <c r="B279" s="1223">
        <v>40218</v>
      </c>
      <c r="C279" s="1221">
        <v>2.6099999999999998E-2</v>
      </c>
      <c r="D279" s="1221">
        <v>1.2965848953347765E-3</v>
      </c>
      <c r="E279" s="1221">
        <v>4.8300000000000003E-2</v>
      </c>
      <c r="F279" s="1221">
        <v>1.6299999999999999E-2</v>
      </c>
    </row>
    <row r="280" spans="2:6">
      <c r="B280" s="1223">
        <v>40219</v>
      </c>
      <c r="C280" s="1221">
        <v>2.63E-2</v>
      </c>
      <c r="D280" s="1221">
        <v>1.1598234399348196E-3</v>
      </c>
      <c r="E280" s="1221">
        <v>4.8499999999999995E-2</v>
      </c>
      <c r="F280" s="1221">
        <v>1.6500000000000001E-2</v>
      </c>
    </row>
    <row r="281" spans="2:6">
      <c r="B281" s="1223">
        <v>40220</v>
      </c>
      <c r="C281" s="1221">
        <v>2.63E-2</v>
      </c>
      <c r="D281" s="1221">
        <v>1.730974199854958E-3</v>
      </c>
      <c r="E281" s="1221">
        <v>4.8499999999999995E-2</v>
      </c>
      <c r="F281" s="1221">
        <v>1.6500000000000001E-2</v>
      </c>
    </row>
    <row r="282" spans="2:6">
      <c r="B282" s="1223">
        <v>40221</v>
      </c>
      <c r="C282" s="1221">
        <v>2.6400000000000003E-2</v>
      </c>
      <c r="D282" s="1221">
        <v>1.2344744489276168E-3</v>
      </c>
      <c r="E282" s="1221">
        <v>4.8499999999999995E-2</v>
      </c>
      <c r="F282" s="1221">
        <v>1.6500000000000001E-2</v>
      </c>
    </row>
    <row r="283" spans="2:6">
      <c r="B283" s="1223">
        <v>40224</v>
      </c>
      <c r="C283" s="1221">
        <v>2.6400000000000003E-2</v>
      </c>
      <c r="D283" s="1221">
        <v>1.3428792377633717E-3</v>
      </c>
      <c r="E283" s="1221">
        <v>4.8499999999999995E-2</v>
      </c>
      <c r="F283" s="1221">
        <v>1.6500000000000001E-2</v>
      </c>
    </row>
    <row r="284" spans="2:6">
      <c r="B284" s="1223">
        <v>40225</v>
      </c>
      <c r="C284" s="1221">
        <v>2.6400000000000003E-2</v>
      </c>
      <c r="D284" s="1221">
        <v>1.0930976248252906E-3</v>
      </c>
      <c r="E284" s="1221">
        <v>4.8499999999999995E-2</v>
      </c>
      <c r="F284" s="1221">
        <v>1.6500000000000001E-2</v>
      </c>
    </row>
    <row r="285" spans="2:6">
      <c r="B285" s="1223">
        <v>40226</v>
      </c>
      <c r="C285" s="1221">
        <v>2.63E-2</v>
      </c>
      <c r="D285" s="1221">
        <v>1.0928597810366328E-3</v>
      </c>
      <c r="E285" s="1221">
        <v>4.8499999999999995E-2</v>
      </c>
      <c r="F285" s="1221">
        <v>1.6500000000000001E-2</v>
      </c>
    </row>
    <row r="286" spans="2:6">
      <c r="B286" s="1223">
        <v>40227</v>
      </c>
      <c r="C286" s="1221">
        <v>2.63E-2</v>
      </c>
      <c r="D286" s="1221">
        <v>1.7258390382341258E-3</v>
      </c>
      <c r="E286" s="1221">
        <v>4.8499999999999995E-2</v>
      </c>
      <c r="F286" s="1221">
        <v>1.6500000000000001E-2</v>
      </c>
    </row>
    <row r="287" spans="2:6">
      <c r="B287" s="1223">
        <v>40228</v>
      </c>
      <c r="C287" s="1221">
        <v>2.63E-2</v>
      </c>
      <c r="D287" s="1221">
        <v>1.1967935440888177E-3</v>
      </c>
      <c r="E287" s="1221">
        <v>4.8499999999999995E-2</v>
      </c>
      <c r="F287" s="1221">
        <v>1.6500000000000001E-2</v>
      </c>
    </row>
    <row r="288" spans="2:6">
      <c r="B288" s="1223">
        <v>40231</v>
      </c>
      <c r="C288" s="1221">
        <v>2.63E-2</v>
      </c>
      <c r="D288" s="1221">
        <v>9.7528058376136176E-4</v>
      </c>
      <c r="E288" s="1221">
        <v>4.8499999999999995E-2</v>
      </c>
      <c r="F288" s="1221">
        <v>1.6500000000000001E-2</v>
      </c>
    </row>
    <row r="289" spans="2:6">
      <c r="B289" s="1223">
        <v>40232</v>
      </c>
      <c r="C289" s="1221">
        <v>2.63E-2</v>
      </c>
      <c r="D289" s="1221">
        <v>7.2500563850127987E-4</v>
      </c>
      <c r="E289" s="1221">
        <v>4.8499999999999995E-2</v>
      </c>
      <c r="F289" s="1221">
        <v>1.6500000000000001E-2</v>
      </c>
    </row>
    <row r="290" spans="2:6">
      <c r="B290" s="1223">
        <v>40233</v>
      </c>
      <c r="C290" s="1221">
        <v>2.63E-2</v>
      </c>
      <c r="D290" s="1221">
        <v>3.5824334456742657E-4</v>
      </c>
      <c r="E290" s="1221">
        <v>4.8499999999999995E-2</v>
      </c>
      <c r="F290" s="1221">
        <v>1.6500000000000001E-2</v>
      </c>
    </row>
    <row r="291" spans="2:6">
      <c r="B291" s="1223">
        <v>40234</v>
      </c>
      <c r="C291" s="1221">
        <v>1.8000000000000002E-2</v>
      </c>
      <c r="D291" s="1221">
        <v>1.1723741108121725E-3</v>
      </c>
      <c r="E291" s="1221">
        <v>4.4999999999999998E-2</v>
      </c>
      <c r="F291" s="1221">
        <v>0.01</v>
      </c>
    </row>
    <row r="292" spans="2:6">
      <c r="B292" s="1223">
        <v>40235</v>
      </c>
      <c r="C292" s="1221">
        <v>1.83E-2</v>
      </c>
      <c r="D292" s="1221">
        <v>4.9067680416157067E-4</v>
      </c>
      <c r="E292" s="1221">
        <v>7.0000000000000007E-2</v>
      </c>
      <c r="F292" s="1221">
        <v>0.01</v>
      </c>
    </row>
    <row r="293" spans="2:6">
      <c r="B293" s="1223">
        <v>40238</v>
      </c>
      <c r="C293" s="1221">
        <v>1.83E-2</v>
      </c>
      <c r="D293" s="1221">
        <v>1.2717772056866025E-3</v>
      </c>
      <c r="E293" s="1221">
        <v>7.0000000000000007E-2</v>
      </c>
      <c r="F293" s="1221">
        <v>0.01</v>
      </c>
    </row>
    <row r="294" spans="2:6">
      <c r="B294" s="1223">
        <v>40239</v>
      </c>
      <c r="C294" s="1221">
        <v>1.83E-2</v>
      </c>
      <c r="D294" s="1221">
        <v>1.3817732663724761E-3</v>
      </c>
      <c r="E294" s="1221">
        <v>7.0000000000000007E-2</v>
      </c>
      <c r="F294" s="1221">
        <v>0.01</v>
      </c>
    </row>
    <row r="295" spans="2:6">
      <c r="B295" s="1223">
        <v>40240</v>
      </c>
      <c r="C295" s="1221">
        <v>1.83E-2</v>
      </c>
      <c r="D295" s="1221">
        <v>1.0224718819784023E-3</v>
      </c>
      <c r="E295" s="1221">
        <v>7.0000000000000007E-2</v>
      </c>
      <c r="F295" s="1221">
        <v>0.01</v>
      </c>
    </row>
    <row r="296" spans="2:6">
      <c r="B296" s="1223">
        <v>40241</v>
      </c>
      <c r="C296" s="1221">
        <v>1.7600000000000001E-2</v>
      </c>
      <c r="D296" s="1221">
        <v>1.1095092777181138E-3</v>
      </c>
      <c r="E296" s="1221">
        <v>7.0000000000000007E-2</v>
      </c>
      <c r="F296" s="1221">
        <v>0.01</v>
      </c>
    </row>
    <row r="297" spans="2:6">
      <c r="B297" s="1223">
        <v>40242</v>
      </c>
      <c r="C297" s="1221">
        <v>1.7600000000000001E-2</v>
      </c>
      <c r="D297" s="1221">
        <v>1.2304681212105763E-3</v>
      </c>
      <c r="E297" s="1221">
        <v>7.0000000000000007E-2</v>
      </c>
      <c r="F297" s="1221">
        <v>0.01</v>
      </c>
    </row>
    <row r="298" spans="2:6">
      <c r="B298" s="1223">
        <v>40246</v>
      </c>
      <c r="C298" s="1221">
        <v>1.7600000000000001E-2</v>
      </c>
      <c r="D298" s="1221">
        <v>1.1244250631999209E-3</v>
      </c>
      <c r="E298" s="1221">
        <v>7.0000000000000007E-2</v>
      </c>
      <c r="F298" s="1221">
        <v>0.01</v>
      </c>
    </row>
    <row r="299" spans="2:6">
      <c r="B299" s="1223">
        <v>40247</v>
      </c>
      <c r="C299" s="1221">
        <v>1.7600000000000001E-2</v>
      </c>
      <c r="D299" s="1221">
        <v>1.1528465033482822E-3</v>
      </c>
      <c r="E299" s="1221">
        <v>7.0000000000000007E-2</v>
      </c>
      <c r="F299" s="1221">
        <v>0.01</v>
      </c>
    </row>
    <row r="300" spans="2:6">
      <c r="B300" s="1223">
        <v>40248</v>
      </c>
      <c r="C300" s="1221">
        <v>1.7600000000000001E-2</v>
      </c>
      <c r="D300" s="1221">
        <v>1.1534997285727714E-3</v>
      </c>
      <c r="E300" s="1221">
        <v>7.0000000000000007E-2</v>
      </c>
      <c r="F300" s="1221">
        <v>0.01</v>
      </c>
    </row>
    <row r="301" spans="2:6">
      <c r="B301" s="1223">
        <v>40249</v>
      </c>
      <c r="C301" s="1221">
        <v>1.7600000000000001E-2</v>
      </c>
      <c r="D301" s="1221">
        <v>1.0339229369991352E-3</v>
      </c>
      <c r="E301" s="1221">
        <v>7.0000000000000007E-2</v>
      </c>
      <c r="F301" s="1221">
        <v>0.01</v>
      </c>
    </row>
    <row r="302" spans="2:6">
      <c r="B302" s="1223">
        <v>40252</v>
      </c>
      <c r="C302" s="1221">
        <v>1.7600000000000001E-2</v>
      </c>
      <c r="D302" s="1221">
        <v>1.2740144188398894E-3</v>
      </c>
      <c r="E302" s="1221">
        <v>7.0000000000000007E-2</v>
      </c>
      <c r="F302" s="1221">
        <v>0.01</v>
      </c>
    </row>
    <row r="303" spans="2:6">
      <c r="B303" s="1223">
        <v>40253</v>
      </c>
      <c r="C303" s="1221">
        <v>1.7600000000000001E-2</v>
      </c>
      <c r="D303" s="1221">
        <v>1.3628302596938643E-3</v>
      </c>
      <c r="E303" s="1221">
        <v>7.0000000000000007E-2</v>
      </c>
      <c r="F303" s="1221">
        <v>0.01</v>
      </c>
    </row>
    <row r="304" spans="2:6">
      <c r="B304" s="1223">
        <v>40254</v>
      </c>
      <c r="C304" s="1221">
        <v>1.8000000000000002E-2</v>
      </c>
      <c r="D304" s="1221">
        <v>1.3709085936689232E-3</v>
      </c>
      <c r="E304" s="1221">
        <v>7.0000000000000007E-2</v>
      </c>
      <c r="F304" s="1221">
        <v>0.01</v>
      </c>
    </row>
    <row r="305" spans="2:6">
      <c r="B305" s="1223">
        <v>40255</v>
      </c>
      <c r="C305" s="1221">
        <v>1.7600000000000001E-2</v>
      </c>
      <c r="D305" s="1221">
        <v>1.0596175756374582E-3</v>
      </c>
      <c r="E305" s="1221">
        <v>7.0000000000000007E-2</v>
      </c>
      <c r="F305" s="1221">
        <v>0.01</v>
      </c>
    </row>
    <row r="306" spans="2:6">
      <c r="B306" s="1223">
        <v>40256</v>
      </c>
      <c r="C306" s="1221">
        <v>1.7600000000000001E-2</v>
      </c>
      <c r="D306" s="1221">
        <v>1.4109562203117518E-3</v>
      </c>
      <c r="E306" s="1221">
        <v>7.0000000000000007E-2</v>
      </c>
      <c r="F306" s="1221">
        <v>0.01</v>
      </c>
    </row>
    <row r="307" spans="2:6">
      <c r="B307" s="1223">
        <v>40262</v>
      </c>
      <c r="C307" s="1221">
        <v>1.7600000000000001E-2</v>
      </c>
      <c r="D307" s="1221">
        <v>1.1405034412113545E-3</v>
      </c>
      <c r="E307" s="1221">
        <v>7.0000000000000007E-2</v>
      </c>
      <c r="F307" s="1221">
        <v>0.01</v>
      </c>
    </row>
    <row r="308" spans="2:6">
      <c r="B308" s="1223">
        <v>40263</v>
      </c>
      <c r="C308" s="1221">
        <v>1.7600000000000001E-2</v>
      </c>
      <c r="D308" s="1221">
        <v>4.8608469618254452E-4</v>
      </c>
      <c r="E308" s="1221">
        <v>7.0000000000000007E-2</v>
      </c>
      <c r="F308" s="1221">
        <v>0.01</v>
      </c>
    </row>
    <row r="309" spans="2:6">
      <c r="B309" s="1223">
        <v>40266</v>
      </c>
      <c r="C309" s="1221">
        <v>1.7600000000000001E-2</v>
      </c>
      <c r="D309" s="1221">
        <v>6.4797650655763544E-4</v>
      </c>
      <c r="E309" s="1221">
        <v>7.0000000000000007E-2</v>
      </c>
      <c r="F309" s="1221">
        <v>0.01</v>
      </c>
    </row>
    <row r="310" spans="2:6">
      <c r="B310" s="1223">
        <v>40267</v>
      </c>
      <c r="C310" s="1221">
        <v>1.7600000000000001E-2</v>
      </c>
      <c r="D310" s="1221">
        <v>6.9842452744145564E-4</v>
      </c>
      <c r="E310" s="1221">
        <v>7.0000000000000007E-2</v>
      </c>
      <c r="F310" s="1221">
        <v>0.01</v>
      </c>
    </row>
    <row r="311" spans="2:6">
      <c r="B311" s="1223">
        <v>40268</v>
      </c>
      <c r="C311" s="1221">
        <v>1.7600000000000001E-2</v>
      </c>
      <c r="D311" s="1221">
        <v>8.3108766090069441E-4</v>
      </c>
      <c r="E311" s="1221">
        <v>7.0000000000000007E-2</v>
      </c>
      <c r="F311" s="1221">
        <v>0.01</v>
      </c>
    </row>
    <row r="312" spans="2:6">
      <c r="B312" s="1223">
        <v>40269</v>
      </c>
      <c r="C312" s="1221">
        <v>1.7600000000000001E-2</v>
      </c>
      <c r="D312" s="1221">
        <v>7.6095995200390915E-4</v>
      </c>
      <c r="E312" s="1221">
        <v>7.0000000000000007E-2</v>
      </c>
      <c r="F312" s="1221">
        <v>0.01</v>
      </c>
    </row>
    <row r="313" spans="2:6">
      <c r="B313" s="1223">
        <v>40270</v>
      </c>
      <c r="C313" s="1221">
        <v>1.7600000000000001E-2</v>
      </c>
      <c r="D313" s="1221">
        <v>1.3478879597471694E-3</v>
      </c>
      <c r="E313" s="1221">
        <v>4.4999999999999998E-2</v>
      </c>
      <c r="F313" s="1221">
        <v>0.01</v>
      </c>
    </row>
    <row r="314" spans="2:6">
      <c r="B314" s="1223">
        <v>40273</v>
      </c>
      <c r="C314" s="1221">
        <v>1.7600000000000001E-2</v>
      </c>
      <c r="D314" s="1221">
        <v>1.5883054725706169E-3</v>
      </c>
      <c r="E314" s="1221">
        <v>4.4999999999999998E-2</v>
      </c>
      <c r="F314" s="1221">
        <v>8.3000000000000001E-3</v>
      </c>
    </row>
    <row r="315" spans="2:6">
      <c r="B315" s="1223">
        <v>40274</v>
      </c>
      <c r="C315" s="1221">
        <v>1.7600000000000001E-2</v>
      </c>
      <c r="D315" s="1221">
        <v>2.9428542082872546E-3</v>
      </c>
      <c r="E315" s="1221">
        <v>4.4999999999999998E-2</v>
      </c>
      <c r="F315" s="1221">
        <v>8.3000000000000001E-3</v>
      </c>
    </row>
    <row r="316" spans="2:6">
      <c r="B316" s="1223">
        <v>40275</v>
      </c>
      <c r="C316" s="1221">
        <v>1.7600000000000001E-2</v>
      </c>
      <c r="D316" s="1221">
        <v>2.7159473763481885E-3</v>
      </c>
      <c r="E316" s="1221">
        <v>4.4999999999999998E-2</v>
      </c>
      <c r="F316" s="1221">
        <v>8.3000000000000001E-3</v>
      </c>
    </row>
    <row r="317" spans="2:6">
      <c r="B317" s="1223">
        <v>40276</v>
      </c>
      <c r="C317" s="1221">
        <v>1.7600000000000001E-2</v>
      </c>
      <c r="D317" s="1221">
        <v>1.9049876214101322E-3</v>
      </c>
      <c r="E317" s="1221">
        <v>4.4999999999999998E-2</v>
      </c>
      <c r="F317" s="1221">
        <v>8.3000000000000001E-3</v>
      </c>
    </row>
    <row r="318" spans="2:6">
      <c r="B318" s="1223">
        <v>40277</v>
      </c>
      <c r="C318" s="1221">
        <v>1.7600000000000001E-2</v>
      </c>
      <c r="D318" s="1221">
        <v>1.7995446216223935E-3</v>
      </c>
      <c r="E318" s="1221">
        <v>4.4999999999999998E-2</v>
      </c>
      <c r="F318" s="1221">
        <v>8.3000000000000001E-3</v>
      </c>
    </row>
    <row r="319" spans="2:6">
      <c r="B319" s="1223">
        <v>40280</v>
      </c>
      <c r="C319" s="1221">
        <v>1.7600000000000001E-2</v>
      </c>
      <c r="D319" s="1221">
        <v>1.9602139559307427E-3</v>
      </c>
      <c r="E319" s="1221">
        <v>0.02</v>
      </c>
      <c r="F319" s="1221">
        <v>6.5000000000000006E-3</v>
      </c>
    </row>
    <row r="320" spans="2:6">
      <c r="B320" s="1223">
        <v>40281</v>
      </c>
      <c r="C320" s="1221">
        <v>1.7600000000000001E-2</v>
      </c>
      <c r="D320" s="1221">
        <v>1.9615269983982962E-3</v>
      </c>
      <c r="E320" s="1221">
        <v>4.4999999999999998E-2</v>
      </c>
      <c r="F320" s="1221">
        <v>8.3000000000000001E-3</v>
      </c>
    </row>
    <row r="321" spans="2:6">
      <c r="B321" s="1223">
        <v>40282</v>
      </c>
      <c r="C321" s="1221">
        <v>1.7600000000000001E-2</v>
      </c>
      <c r="D321" s="1221">
        <v>2.6539270101298357E-3</v>
      </c>
      <c r="E321" s="1221">
        <v>4.4999999999999998E-2</v>
      </c>
      <c r="F321" s="1221">
        <v>8.3000000000000001E-3</v>
      </c>
    </row>
    <row r="322" spans="2:6">
      <c r="B322" s="1223">
        <v>40283</v>
      </c>
      <c r="C322" s="1221">
        <v>1.7600000000000001E-2</v>
      </c>
      <c r="D322" s="1221">
        <v>1.4845597521193677E-3</v>
      </c>
      <c r="E322" s="1221">
        <v>4.4999999999999998E-2</v>
      </c>
      <c r="F322" s="1221">
        <v>8.3000000000000001E-3</v>
      </c>
    </row>
    <row r="323" spans="2:6">
      <c r="B323" s="1223">
        <v>40284</v>
      </c>
      <c r="C323" s="1221">
        <v>1.7600000000000001E-2</v>
      </c>
      <c r="D323" s="1221">
        <v>1.3355078756883852E-3</v>
      </c>
      <c r="E323" s="1221">
        <v>4.4999999999999998E-2</v>
      </c>
      <c r="F323" s="1221">
        <v>8.3000000000000001E-3</v>
      </c>
    </row>
    <row r="324" spans="2:6">
      <c r="B324" s="1223">
        <v>40287</v>
      </c>
      <c r="C324" s="1221">
        <v>1.7600000000000001E-2</v>
      </c>
      <c r="D324" s="1221">
        <v>1.1913141353185187E-3</v>
      </c>
      <c r="E324" s="1221">
        <v>4.4999999999999998E-2</v>
      </c>
      <c r="F324" s="1221">
        <v>8.3000000000000001E-3</v>
      </c>
    </row>
    <row r="325" spans="2:6">
      <c r="B325" s="1223">
        <v>40288</v>
      </c>
      <c r="C325" s="1221">
        <v>1.7600000000000001E-2</v>
      </c>
      <c r="D325" s="1221">
        <v>1.237023674329429E-3</v>
      </c>
      <c r="E325" s="1221">
        <v>0.02</v>
      </c>
      <c r="F325" s="1221">
        <v>6.5000000000000006E-3</v>
      </c>
    </row>
    <row r="326" spans="2:6">
      <c r="B326" s="1223">
        <v>40289</v>
      </c>
      <c r="C326" s="1221">
        <v>1.7600000000000001E-2</v>
      </c>
      <c r="D326" s="1221">
        <v>1.3941360232298625E-3</v>
      </c>
      <c r="E326" s="1221">
        <v>4.4999999999999998E-2</v>
      </c>
      <c r="F326" s="1221">
        <v>8.3000000000000001E-3</v>
      </c>
    </row>
    <row r="327" spans="2:6">
      <c r="B327" s="1223">
        <v>40290</v>
      </c>
      <c r="C327" s="1221">
        <v>1.7600000000000001E-2</v>
      </c>
      <c r="D327" s="1221">
        <v>1.2290235886241001E-3</v>
      </c>
      <c r="E327" s="1221">
        <v>4.4999999999999998E-2</v>
      </c>
      <c r="F327" s="1221">
        <v>8.3000000000000001E-3</v>
      </c>
    </row>
    <row r="328" spans="2:6">
      <c r="B328" s="1223">
        <v>40291</v>
      </c>
      <c r="C328" s="1221">
        <v>1.7600000000000001E-2</v>
      </c>
      <c r="D328" s="1221">
        <v>1.4315336198635878E-3</v>
      </c>
      <c r="E328" s="1221">
        <v>4.4999999999999998E-2</v>
      </c>
      <c r="F328" s="1221">
        <v>8.3000000000000001E-3</v>
      </c>
    </row>
    <row r="329" spans="2:6">
      <c r="B329" s="1223">
        <v>40294</v>
      </c>
      <c r="C329" s="1221">
        <v>1.7600000000000001E-2</v>
      </c>
      <c r="D329" s="1221">
        <v>1.5351639257935945E-3</v>
      </c>
      <c r="E329" s="1221">
        <v>4.4999999999999998E-2</v>
      </c>
      <c r="F329" s="1221">
        <v>8.3000000000000001E-3</v>
      </c>
    </row>
    <row r="330" spans="2:6">
      <c r="B330" s="1223">
        <v>40295</v>
      </c>
      <c r="C330" s="1221">
        <v>1.7600000000000001E-2</v>
      </c>
      <c r="D330" s="1221">
        <v>1.2552120001444065E-3</v>
      </c>
      <c r="E330" s="1221">
        <v>4.4999999999999998E-2</v>
      </c>
      <c r="F330" s="1221">
        <v>8.3000000000000001E-3</v>
      </c>
    </row>
    <row r="331" spans="2:6">
      <c r="B331" s="1223">
        <v>40296</v>
      </c>
      <c r="C331" s="1221">
        <v>1.7600000000000001E-2</v>
      </c>
      <c r="D331" s="1221">
        <v>2.2694693227590735E-3</v>
      </c>
      <c r="E331" s="1221">
        <v>4.4999999999999998E-2</v>
      </c>
      <c r="F331" s="1221">
        <v>8.3000000000000001E-3</v>
      </c>
    </row>
    <row r="332" spans="2:6">
      <c r="B332" s="1223">
        <v>40297</v>
      </c>
      <c r="C332" s="1221">
        <v>1.7600000000000001E-2</v>
      </c>
      <c r="D332" s="1221">
        <v>1.6488049215353494E-3</v>
      </c>
      <c r="E332" s="1221">
        <v>4.4999999999999998E-2</v>
      </c>
      <c r="F332" s="1221">
        <v>8.3000000000000001E-3</v>
      </c>
    </row>
    <row r="333" spans="2:6">
      <c r="B333" s="1223">
        <v>40298</v>
      </c>
      <c r="C333" s="1221">
        <v>1.7600000000000001E-2</v>
      </c>
      <c r="D333" s="1221">
        <v>1.4566975144207708E-3</v>
      </c>
      <c r="E333" s="1221">
        <v>4.4999999999999998E-2</v>
      </c>
      <c r="F333" s="1221">
        <v>8.3000000000000001E-3</v>
      </c>
    </row>
    <row r="334" spans="2:6">
      <c r="B334" s="1223">
        <v>40302</v>
      </c>
      <c r="C334" s="1221">
        <v>1.8000000000000002E-2</v>
      </c>
      <c r="D334" s="1221">
        <v>1.5527899494255932E-3</v>
      </c>
      <c r="E334" s="1221">
        <v>4.4999999999999998E-2</v>
      </c>
      <c r="F334" s="1221">
        <v>8.3000000000000001E-3</v>
      </c>
    </row>
    <row r="335" spans="2:6">
      <c r="B335" s="1223">
        <v>40303</v>
      </c>
      <c r="C335" s="1221">
        <v>1.7600000000000001E-2</v>
      </c>
      <c r="D335" s="1221">
        <v>1.7381316661306892E-3</v>
      </c>
      <c r="E335" s="1221">
        <v>4.4999999999999998E-2</v>
      </c>
      <c r="F335" s="1221">
        <v>8.3000000000000001E-3</v>
      </c>
    </row>
    <row r="336" spans="2:6">
      <c r="B336" s="1223">
        <v>40304</v>
      </c>
      <c r="C336" s="1221">
        <v>1.7600000000000001E-2</v>
      </c>
      <c r="D336" s="1221">
        <v>2.7481975569448908E-3</v>
      </c>
      <c r="E336" s="1221">
        <v>0.02</v>
      </c>
      <c r="F336" s="1221">
        <v>6.5000000000000006E-3</v>
      </c>
    </row>
    <row r="337" spans="2:6">
      <c r="B337" s="1223">
        <v>40305</v>
      </c>
      <c r="C337" s="1221">
        <v>1.8100000000000002E-2</v>
      </c>
      <c r="D337" s="1221">
        <v>3.7009064946747451E-3</v>
      </c>
      <c r="E337" s="1221">
        <v>4.4999999999999998E-2</v>
      </c>
      <c r="F337" s="1221">
        <v>8.3000000000000001E-3</v>
      </c>
    </row>
    <row r="338" spans="2:6">
      <c r="B338" s="1223">
        <v>40309</v>
      </c>
      <c r="C338" s="1221">
        <v>0.02</v>
      </c>
      <c r="D338" s="1221">
        <v>2.1470907600896131E-3</v>
      </c>
      <c r="E338" s="1221">
        <v>4.4999999999999998E-2</v>
      </c>
      <c r="F338" s="1221">
        <v>0.01</v>
      </c>
    </row>
    <row r="339" spans="2:6">
      <c r="B339" s="1223">
        <v>40310</v>
      </c>
      <c r="C339" s="1221">
        <v>0.02</v>
      </c>
      <c r="D339" s="1221">
        <v>1.8623393693589147E-3</v>
      </c>
      <c r="E339" s="1221">
        <v>0.02</v>
      </c>
      <c r="F339" s="1221">
        <v>0.01</v>
      </c>
    </row>
    <row r="340" spans="2:6">
      <c r="B340" s="1223">
        <v>40311</v>
      </c>
      <c r="C340" s="1221">
        <v>0.02</v>
      </c>
      <c r="D340" s="1221">
        <v>2.0377690381610221E-3</v>
      </c>
      <c r="E340" s="1221">
        <v>0.02</v>
      </c>
      <c r="F340" s="1221">
        <v>0.01</v>
      </c>
    </row>
    <row r="341" spans="2:6">
      <c r="B341" s="1223">
        <v>40312</v>
      </c>
      <c r="C341" s="1221">
        <v>0.02</v>
      </c>
      <c r="D341" s="1221">
        <v>2.7959866841028545E-3</v>
      </c>
      <c r="E341" s="1221">
        <v>0.02</v>
      </c>
      <c r="F341" s="1221">
        <v>0.01</v>
      </c>
    </row>
    <row r="342" spans="2:6">
      <c r="B342" s="1223">
        <v>40315</v>
      </c>
      <c r="C342" s="1221">
        <v>0.02</v>
      </c>
      <c r="D342" s="1221">
        <v>2.1132810432920026E-3</v>
      </c>
      <c r="E342" s="1221">
        <v>0.02</v>
      </c>
      <c r="F342" s="1221">
        <v>0.01</v>
      </c>
    </row>
    <row r="343" spans="2:6">
      <c r="B343" s="1223">
        <v>40316</v>
      </c>
      <c r="C343" s="1221">
        <v>0.02</v>
      </c>
      <c r="D343" s="1221">
        <v>2.4115102972376182E-3</v>
      </c>
      <c r="E343" s="1221">
        <v>0.02</v>
      </c>
      <c r="F343" s="1221">
        <v>0.01</v>
      </c>
    </row>
    <row r="344" spans="2:6">
      <c r="B344" s="1223">
        <v>40317</v>
      </c>
      <c r="C344" s="1221">
        <v>0.02</v>
      </c>
      <c r="D344" s="1221">
        <v>2.1981519806268113E-3</v>
      </c>
      <c r="E344" s="1221">
        <v>4.4999999999999998E-2</v>
      </c>
      <c r="F344" s="1221">
        <v>0.01</v>
      </c>
    </row>
    <row r="345" spans="2:6">
      <c r="B345" s="1223">
        <v>40318</v>
      </c>
      <c r="C345" s="1221">
        <v>0.02</v>
      </c>
      <c r="D345" s="1221">
        <v>3.3589511621192293E-3</v>
      </c>
      <c r="E345" s="1221">
        <v>4.4999999999999998E-2</v>
      </c>
      <c r="F345" s="1221">
        <v>0.01</v>
      </c>
    </row>
    <row r="346" spans="2:6">
      <c r="B346" s="1223">
        <v>40319</v>
      </c>
      <c r="C346" s="1221">
        <v>0.02</v>
      </c>
      <c r="D346" s="1221">
        <v>5.5316340448319998E-3</v>
      </c>
      <c r="E346" s="1221">
        <v>4.4999999999999998E-2</v>
      </c>
      <c r="F346" s="1221">
        <v>0.01</v>
      </c>
    </row>
    <row r="347" spans="2:6">
      <c r="B347" s="1223">
        <v>40322</v>
      </c>
      <c r="C347" s="1221">
        <v>0.02</v>
      </c>
      <c r="D347" s="1221">
        <v>8.6033483534983003E-3</v>
      </c>
      <c r="E347" s="1221">
        <v>0.02</v>
      </c>
      <c r="F347" s="1221">
        <v>0.01</v>
      </c>
    </row>
    <row r="348" spans="2:6">
      <c r="B348" s="1223">
        <v>40323</v>
      </c>
      <c r="C348" s="1221">
        <v>0.02</v>
      </c>
      <c r="D348" s="1221">
        <v>9.3144412417391874E-3</v>
      </c>
      <c r="E348" s="1221">
        <v>4.7500000000000001E-2</v>
      </c>
      <c r="F348" s="1221">
        <v>1.2500000000000001E-2</v>
      </c>
    </row>
    <row r="349" spans="2:6">
      <c r="B349" s="1223">
        <v>40324</v>
      </c>
      <c r="C349" s="1221">
        <v>0.02</v>
      </c>
      <c r="D349" s="1221">
        <v>3.0361985291561663E-3</v>
      </c>
      <c r="E349" s="1221">
        <v>0.02</v>
      </c>
      <c r="F349" s="1221">
        <v>0.01</v>
      </c>
    </row>
    <row r="350" spans="2:6">
      <c r="B350" s="1223">
        <v>40325</v>
      </c>
      <c r="C350" s="1221">
        <v>0.02</v>
      </c>
      <c r="D350" s="1221">
        <v>3.5364342548094892E-3</v>
      </c>
      <c r="E350" s="1221">
        <v>4.4999999999999998E-2</v>
      </c>
      <c r="F350" s="1221">
        <v>0.01</v>
      </c>
    </row>
    <row r="351" spans="2:6">
      <c r="B351" s="1223">
        <v>40326</v>
      </c>
      <c r="C351" s="1221">
        <v>0.02</v>
      </c>
      <c r="D351" s="1221">
        <v>3.517377402353757E-3</v>
      </c>
      <c r="E351" s="1221">
        <v>0.02</v>
      </c>
      <c r="F351" s="1221">
        <v>0.01</v>
      </c>
    </row>
    <row r="352" spans="2:6">
      <c r="B352" s="1223">
        <v>40329</v>
      </c>
      <c r="C352" s="1221">
        <v>0.02</v>
      </c>
      <c r="D352" s="1221">
        <v>3.099040213818678E-3</v>
      </c>
      <c r="E352" s="1221">
        <v>4.4999999999999998E-2</v>
      </c>
      <c r="F352" s="1221">
        <v>0.01</v>
      </c>
    </row>
    <row r="353" spans="2:6">
      <c r="B353" s="1223">
        <v>40330</v>
      </c>
      <c r="C353" s="1221">
        <v>0.02</v>
      </c>
      <c r="D353" s="1221">
        <v>1.6807488450691164E-3</v>
      </c>
      <c r="E353" s="1221">
        <v>7.0000000000000007E-2</v>
      </c>
      <c r="F353" s="1221">
        <v>0.01</v>
      </c>
    </row>
    <row r="354" spans="2:6">
      <c r="B354" s="1223">
        <v>40331</v>
      </c>
      <c r="C354" s="1221">
        <v>0.02</v>
      </c>
      <c r="D354" s="1221">
        <v>2.1143347168431441E-3</v>
      </c>
      <c r="E354" s="1221">
        <v>7.0000000000000007E-2</v>
      </c>
      <c r="F354" s="1221">
        <v>0.01</v>
      </c>
    </row>
    <row r="355" spans="2:6">
      <c r="B355" s="1223">
        <v>40332</v>
      </c>
      <c r="C355" s="1221">
        <v>0.02</v>
      </c>
      <c r="D355" s="1221">
        <v>3.3746601467875147E-3</v>
      </c>
      <c r="E355" s="1221">
        <v>7.0000000000000007E-2</v>
      </c>
      <c r="F355" s="1221">
        <v>0.01</v>
      </c>
    </row>
    <row r="356" spans="2:6">
      <c r="B356" s="1223">
        <v>40333</v>
      </c>
      <c r="C356" s="1221">
        <v>0.02</v>
      </c>
      <c r="D356" s="1221">
        <v>1.6615569647424576E-3</v>
      </c>
      <c r="E356" s="1221">
        <v>7.0000000000000007E-2</v>
      </c>
      <c r="F356" s="1221">
        <v>0.01</v>
      </c>
    </row>
    <row r="357" spans="2:6">
      <c r="B357" s="1223">
        <v>40336</v>
      </c>
      <c r="C357" s="1221">
        <v>0.02</v>
      </c>
      <c r="D357" s="1221">
        <v>1.6477445148260295E-3</v>
      </c>
      <c r="E357" s="1221">
        <v>0.02</v>
      </c>
      <c r="F357" s="1221">
        <v>0.01</v>
      </c>
    </row>
    <row r="358" spans="2:6">
      <c r="B358" s="1223">
        <v>40337</v>
      </c>
      <c r="C358" s="1221">
        <v>0.02</v>
      </c>
      <c r="D358" s="1221">
        <v>1.6928967362099961E-3</v>
      </c>
      <c r="E358" s="1221">
        <v>0.02</v>
      </c>
      <c r="F358" s="1221">
        <v>0.01</v>
      </c>
    </row>
    <row r="359" spans="2:6">
      <c r="B359" s="1223">
        <v>40338</v>
      </c>
      <c r="C359" s="1221">
        <v>0.02</v>
      </c>
      <c r="D359" s="1221">
        <v>1.9784791204952097E-3</v>
      </c>
      <c r="E359" s="1221">
        <v>0.02</v>
      </c>
      <c r="F359" s="1221">
        <v>0.01</v>
      </c>
    </row>
    <row r="360" spans="2:6">
      <c r="B360" s="1223">
        <v>40339</v>
      </c>
      <c r="C360" s="1221">
        <v>0.02</v>
      </c>
      <c r="D360" s="1221">
        <v>1.9700093406914668E-3</v>
      </c>
      <c r="E360" s="1221">
        <v>0.02</v>
      </c>
      <c r="F360" s="1221">
        <v>0.01</v>
      </c>
    </row>
    <row r="361" spans="2:6">
      <c r="B361" s="1223">
        <v>40340</v>
      </c>
      <c r="C361" s="1221">
        <v>0.02</v>
      </c>
      <c r="D361" s="1221">
        <v>1.3952114088979204E-3</v>
      </c>
      <c r="E361" s="1221">
        <v>7.0000000000000007E-2</v>
      </c>
      <c r="F361" s="1221">
        <v>0.01</v>
      </c>
    </row>
    <row r="362" spans="2:6">
      <c r="B362" s="1223">
        <v>40343</v>
      </c>
      <c r="C362" s="1221">
        <v>0.02</v>
      </c>
      <c r="D362" s="1221">
        <v>2.0738647104732973E-3</v>
      </c>
      <c r="E362" s="1221">
        <v>0.02</v>
      </c>
      <c r="F362" s="1221">
        <v>0.01</v>
      </c>
    </row>
    <row r="363" spans="2:6">
      <c r="B363" s="1223">
        <v>40344</v>
      </c>
      <c r="C363" s="1221">
        <v>0.02</v>
      </c>
      <c r="D363" s="1221">
        <v>2.4307714341915455E-3</v>
      </c>
      <c r="E363" s="1221">
        <v>4.4999999999999998E-2</v>
      </c>
      <c r="F363" s="1221">
        <v>0.01</v>
      </c>
    </row>
    <row r="364" spans="2:6">
      <c r="B364" s="1223">
        <v>40345</v>
      </c>
      <c r="C364" s="1221">
        <v>0.02</v>
      </c>
      <c r="D364" s="1221">
        <v>2.5092986777511405E-3</v>
      </c>
      <c r="E364" s="1221">
        <v>4.4999999999999998E-2</v>
      </c>
      <c r="F364" s="1221">
        <v>0.01</v>
      </c>
    </row>
    <row r="365" spans="2:6">
      <c r="B365" s="1223">
        <v>40346</v>
      </c>
      <c r="C365" s="1221">
        <v>0.02</v>
      </c>
      <c r="D365" s="1221">
        <v>2.4674904549226917E-3</v>
      </c>
      <c r="E365" s="1221">
        <v>0.02</v>
      </c>
      <c r="F365" s="1221">
        <v>0.01</v>
      </c>
    </row>
    <row r="366" spans="2:6">
      <c r="B366" s="1223">
        <v>40347</v>
      </c>
      <c r="C366" s="1221">
        <v>0.02</v>
      </c>
      <c r="D366" s="1221">
        <v>3.5856705142266881E-3</v>
      </c>
      <c r="E366" s="1221">
        <v>4.4999999999999998E-2</v>
      </c>
      <c r="F366" s="1221">
        <v>0.01</v>
      </c>
    </row>
    <row r="367" spans="2:6">
      <c r="B367" s="1223">
        <v>40350</v>
      </c>
      <c r="C367" s="1221">
        <v>0.02</v>
      </c>
      <c r="D367" s="1221">
        <v>2.0176690568237949E-3</v>
      </c>
      <c r="E367" s="1221">
        <v>4.4999999999999998E-2</v>
      </c>
      <c r="F367" s="1221">
        <v>0.01</v>
      </c>
    </row>
    <row r="368" spans="2:6">
      <c r="B368" s="1223">
        <v>40351</v>
      </c>
      <c r="C368" s="1221">
        <v>0.02</v>
      </c>
      <c r="D368" s="1221">
        <v>2.243716653803476E-3</v>
      </c>
      <c r="E368" s="1221">
        <v>4.4999999999999998E-2</v>
      </c>
      <c r="F368" s="1221">
        <v>0.01</v>
      </c>
    </row>
    <row r="369" spans="2:6">
      <c r="B369" s="1223">
        <v>40352</v>
      </c>
      <c r="C369" s="1221">
        <v>0.02</v>
      </c>
      <c r="D369" s="1221">
        <v>2.0998416896471604E-3</v>
      </c>
      <c r="E369" s="1221">
        <v>4.4999999999999998E-2</v>
      </c>
      <c r="F369" s="1221">
        <v>0.01</v>
      </c>
    </row>
    <row r="370" spans="2:6">
      <c r="B370" s="1223">
        <v>40353</v>
      </c>
      <c r="C370" s="1221">
        <v>0.02</v>
      </c>
      <c r="D370" s="1221">
        <v>3.4768515211731628E-3</v>
      </c>
      <c r="E370" s="1221">
        <v>7.0000000000000007E-2</v>
      </c>
      <c r="F370" s="1221">
        <v>0.01</v>
      </c>
    </row>
    <row r="371" spans="2:6">
      <c r="B371" s="1223">
        <v>40354</v>
      </c>
      <c r="C371" s="1221">
        <v>0.02</v>
      </c>
      <c r="D371" s="1221">
        <v>3.1205343243904879E-3</v>
      </c>
      <c r="E371" s="1221">
        <v>4.4999999999999998E-2</v>
      </c>
      <c r="F371" s="1221">
        <v>0.01</v>
      </c>
    </row>
    <row r="372" spans="2:6">
      <c r="B372" s="1223">
        <v>40357</v>
      </c>
      <c r="C372" s="1221">
        <v>0.02</v>
      </c>
      <c r="D372" s="1221">
        <v>2.4982590839152641E-3</v>
      </c>
      <c r="E372" s="1221">
        <v>4.4999999999999998E-2</v>
      </c>
      <c r="F372" s="1221">
        <v>0.01</v>
      </c>
    </row>
    <row r="373" spans="2:6">
      <c r="B373" s="1223">
        <v>40358</v>
      </c>
      <c r="C373" s="1221">
        <v>0.02</v>
      </c>
      <c r="D373" s="1221">
        <v>1.8965080593475543E-3</v>
      </c>
      <c r="E373" s="1221">
        <v>4.4999999999999998E-2</v>
      </c>
      <c r="F373" s="1221">
        <v>0.01</v>
      </c>
    </row>
    <row r="374" spans="2:6">
      <c r="B374" s="1223">
        <v>40359</v>
      </c>
      <c r="C374" s="1221">
        <v>0.02</v>
      </c>
      <c r="D374" s="1221">
        <v>4.33463064475508E-3</v>
      </c>
      <c r="E374" s="1221">
        <v>4.4999999999999998E-2</v>
      </c>
      <c r="F374" s="1221">
        <v>0.01</v>
      </c>
    </row>
    <row r="375" spans="2:6">
      <c r="B375" s="1223">
        <v>40360</v>
      </c>
      <c r="C375" s="1221">
        <v>0.02</v>
      </c>
      <c r="D375" s="1221">
        <v>3.0150049737882319E-3</v>
      </c>
      <c r="E375" s="1221">
        <v>4.4999999999999998E-2</v>
      </c>
      <c r="F375" s="1221">
        <v>0.01</v>
      </c>
    </row>
    <row r="376" spans="2:6">
      <c r="B376" s="1223">
        <v>40361</v>
      </c>
      <c r="C376" s="1221">
        <v>0.02</v>
      </c>
      <c r="D376" s="1221">
        <v>2.0023718020439332E-3</v>
      </c>
      <c r="E376" s="1221">
        <v>4.4999999999999998E-2</v>
      </c>
      <c r="F376" s="1221">
        <v>0.01</v>
      </c>
    </row>
    <row r="377" spans="2:6">
      <c r="B377" s="1223">
        <v>40362</v>
      </c>
      <c r="C377" s="1221">
        <v>0.02</v>
      </c>
      <c r="D377" s="1221">
        <v>2.1082748160489973E-3</v>
      </c>
      <c r="E377" s="1221">
        <v>4.4999999999999998E-2</v>
      </c>
      <c r="F377" s="1221">
        <v>0.01</v>
      </c>
    </row>
    <row r="378" spans="2:6">
      <c r="B378" s="1223">
        <v>40366</v>
      </c>
      <c r="C378" s="1221">
        <v>0.02</v>
      </c>
      <c r="D378" s="1221">
        <v>1.9187432555834588E-3</v>
      </c>
      <c r="E378" s="1221">
        <v>0.02</v>
      </c>
      <c r="F378" s="1221">
        <v>0.01</v>
      </c>
    </row>
    <row r="379" spans="2:6">
      <c r="B379" s="1223">
        <v>40367</v>
      </c>
      <c r="C379" s="1221">
        <v>0.02</v>
      </c>
      <c r="D379" s="1221">
        <v>2.0639425725027102E-3</v>
      </c>
      <c r="E379" s="1221">
        <v>4.4999999999999998E-2</v>
      </c>
      <c r="F379" s="1221">
        <v>0.01</v>
      </c>
    </row>
    <row r="380" spans="2:6">
      <c r="B380" s="1223">
        <v>40368</v>
      </c>
      <c r="C380" s="1221">
        <v>0.02</v>
      </c>
      <c r="D380" s="1221">
        <v>2.612066168122474E-3</v>
      </c>
      <c r="E380" s="1221">
        <v>0.02</v>
      </c>
      <c r="F380" s="1221">
        <v>0.01</v>
      </c>
    </row>
    <row r="381" spans="2:6">
      <c r="B381" s="1223">
        <v>40371</v>
      </c>
      <c r="C381" s="1221">
        <v>0.02</v>
      </c>
      <c r="D381" s="1221">
        <v>2.0705366552381437E-3</v>
      </c>
      <c r="E381" s="1221">
        <v>4.4999999999999998E-2</v>
      </c>
      <c r="F381" s="1221">
        <v>0.01</v>
      </c>
    </row>
    <row r="382" spans="2:6">
      <c r="B382" s="1223">
        <v>40372</v>
      </c>
      <c r="C382" s="1221">
        <v>0.02</v>
      </c>
      <c r="D382" s="1221">
        <v>2.1257655646664399E-3</v>
      </c>
      <c r="E382" s="1221">
        <v>4.4999999999999998E-2</v>
      </c>
      <c r="F382" s="1221">
        <v>0.01</v>
      </c>
    </row>
    <row r="383" spans="2:6">
      <c r="B383" s="1223">
        <v>40373</v>
      </c>
      <c r="C383" s="1221">
        <v>0.02</v>
      </c>
      <c r="D383" s="1221">
        <v>1.9682779033446149E-3</v>
      </c>
      <c r="E383" s="1221">
        <v>4.4999999999999998E-2</v>
      </c>
      <c r="F383" s="1221">
        <v>0.01</v>
      </c>
    </row>
    <row r="384" spans="2:6">
      <c r="B384" s="1223">
        <v>40374</v>
      </c>
      <c r="C384" s="1221">
        <v>0.02</v>
      </c>
      <c r="D384" s="1221">
        <v>1.7750149656721012E-3</v>
      </c>
      <c r="E384" s="1221">
        <v>7.0000000000000007E-2</v>
      </c>
      <c r="F384" s="1221">
        <v>0.01</v>
      </c>
    </row>
    <row r="385" spans="2:6">
      <c r="B385" s="1223">
        <v>40375</v>
      </c>
      <c r="C385" s="1221">
        <v>0.02</v>
      </c>
      <c r="D385" s="1221">
        <v>1.1046004437839773E-3</v>
      </c>
      <c r="E385" s="1221">
        <v>4.4999999999999998E-2</v>
      </c>
      <c r="F385" s="1221">
        <v>0.01</v>
      </c>
    </row>
    <row r="386" spans="2:6">
      <c r="B386" s="1223">
        <v>40378</v>
      </c>
      <c r="C386" s="1221">
        <v>0.02</v>
      </c>
      <c r="D386" s="1221">
        <v>1.9428541371355628E-3</v>
      </c>
      <c r="E386" s="1221">
        <v>4.4999999999999998E-2</v>
      </c>
      <c r="F386" s="1221">
        <v>0.01</v>
      </c>
    </row>
    <row r="387" spans="2:6">
      <c r="B387" s="1223">
        <v>40379</v>
      </c>
      <c r="C387" s="1221">
        <v>0.02</v>
      </c>
      <c r="D387" s="1221">
        <v>2.3572825371061343E-3</v>
      </c>
      <c r="E387" s="1221">
        <v>0.02</v>
      </c>
      <c r="F387" s="1221">
        <v>0.01</v>
      </c>
    </row>
    <row r="388" spans="2:6">
      <c r="B388" s="1223">
        <v>40380</v>
      </c>
      <c r="C388" s="1221">
        <v>0.02</v>
      </c>
      <c r="D388" s="1221">
        <v>2.6371956986689865E-3</v>
      </c>
      <c r="E388" s="1221">
        <v>4.4999999999999998E-2</v>
      </c>
      <c r="F388" s="1221">
        <v>0.01</v>
      </c>
    </row>
    <row r="389" spans="2:6">
      <c r="B389" s="1223">
        <v>40381</v>
      </c>
      <c r="C389" s="1221">
        <v>0.02</v>
      </c>
      <c r="D389" s="1221">
        <v>2.5562560843864403E-3</v>
      </c>
      <c r="E389" s="1221">
        <v>4.4999999999999998E-2</v>
      </c>
      <c r="F389" s="1221">
        <v>0.01</v>
      </c>
    </row>
    <row r="390" spans="2:6">
      <c r="B390" s="1223">
        <v>40382</v>
      </c>
      <c r="C390" s="1221">
        <v>0.02</v>
      </c>
      <c r="D390" s="1221">
        <v>7.5851285511531735E-3</v>
      </c>
      <c r="E390" s="1221">
        <v>0.02</v>
      </c>
      <c r="F390" s="1221">
        <v>0.01</v>
      </c>
    </row>
    <row r="391" spans="2:6">
      <c r="B391" s="1223">
        <v>40385</v>
      </c>
      <c r="C391" s="1221">
        <v>0.02</v>
      </c>
      <c r="D391" s="1221">
        <v>2.740380001070606E-3</v>
      </c>
      <c r="E391" s="1221">
        <v>0.02</v>
      </c>
      <c r="F391" s="1221">
        <v>0.01</v>
      </c>
    </row>
    <row r="392" spans="2:6">
      <c r="B392" s="1223">
        <v>40386</v>
      </c>
      <c r="C392" s="1221">
        <v>0.02</v>
      </c>
      <c r="D392" s="1221">
        <v>2.1182950763052122E-3</v>
      </c>
      <c r="E392" s="1221">
        <v>4.4999999999999998E-2</v>
      </c>
      <c r="F392" s="1221">
        <v>0.01</v>
      </c>
    </row>
    <row r="393" spans="2:6">
      <c r="B393" s="1223">
        <v>40387</v>
      </c>
      <c r="C393" s="1221">
        <v>0.02</v>
      </c>
      <c r="D393" s="1221">
        <v>3.501559869529687E-3</v>
      </c>
      <c r="E393" s="1221">
        <v>4.4999999999999998E-2</v>
      </c>
      <c r="F393" s="1221">
        <v>0.01</v>
      </c>
    </row>
    <row r="394" spans="2:6">
      <c r="B394" s="1223">
        <v>40388</v>
      </c>
      <c r="C394" s="1221">
        <v>0.02</v>
      </c>
      <c r="D394" s="1221">
        <v>2.1883908086192875E-3</v>
      </c>
      <c r="E394" s="1221">
        <v>4.4999999999999998E-2</v>
      </c>
      <c r="F394" s="1221">
        <v>0.01</v>
      </c>
    </row>
    <row r="395" spans="2:6">
      <c r="B395" s="1223">
        <v>40389</v>
      </c>
      <c r="C395" s="1221">
        <v>0.02</v>
      </c>
      <c r="D395" s="1221">
        <v>2.3303427778193961E-3</v>
      </c>
      <c r="E395" s="1221">
        <v>0.02</v>
      </c>
      <c r="F395" s="1221">
        <v>0.01</v>
      </c>
    </row>
    <row r="396" spans="2:6">
      <c r="B396" s="1223">
        <v>40392</v>
      </c>
      <c r="C396" s="1221">
        <v>0.02</v>
      </c>
      <c r="D396" s="1221">
        <v>2.2188458619592931E-3</v>
      </c>
      <c r="E396" s="1221">
        <v>4.4999999999999998E-2</v>
      </c>
      <c r="F396" s="1221">
        <v>0.01</v>
      </c>
    </row>
    <row r="397" spans="2:6">
      <c r="B397" s="1223">
        <v>40393</v>
      </c>
      <c r="C397" s="1221">
        <v>0.02</v>
      </c>
      <c r="D397" s="1221">
        <v>2.2163658164658226E-3</v>
      </c>
      <c r="E397" s="1221">
        <v>0.02</v>
      </c>
      <c r="F397" s="1221">
        <v>0.01</v>
      </c>
    </row>
    <row r="398" spans="2:6">
      <c r="B398" s="1223">
        <v>40394</v>
      </c>
      <c r="C398" s="1221">
        <v>0.02</v>
      </c>
      <c r="D398" s="1221">
        <v>2.2961933023017541E-3</v>
      </c>
      <c r="E398" s="1221">
        <v>4.4999999999999998E-2</v>
      </c>
      <c r="F398" s="1221">
        <v>0.01</v>
      </c>
    </row>
    <row r="399" spans="2:6">
      <c r="B399" s="1223">
        <v>40395</v>
      </c>
      <c r="C399" s="1221">
        <v>0.02</v>
      </c>
      <c r="D399" s="1221">
        <v>2.2245059391782962E-3</v>
      </c>
      <c r="E399" s="1221">
        <v>0.02</v>
      </c>
      <c r="F399" s="1221">
        <v>0.01</v>
      </c>
    </row>
    <row r="400" spans="2:6">
      <c r="B400" s="1223">
        <v>40396</v>
      </c>
      <c r="C400" s="1221">
        <v>0.02</v>
      </c>
      <c r="D400" s="1221">
        <v>1.9911817819322926E-3</v>
      </c>
      <c r="E400" s="1221">
        <v>0.02</v>
      </c>
      <c r="F400" s="1221">
        <v>0.01</v>
      </c>
    </row>
    <row r="401" spans="2:6">
      <c r="B401" s="1223">
        <v>40399</v>
      </c>
      <c r="C401" s="1221">
        <v>0.02</v>
      </c>
      <c r="D401" s="1221">
        <v>2.0804338178496886E-3</v>
      </c>
      <c r="E401" s="1221">
        <v>4.4999999999999998E-2</v>
      </c>
      <c r="F401" s="1221">
        <v>0.01</v>
      </c>
    </row>
    <row r="402" spans="2:6">
      <c r="B402" s="1223">
        <v>40400</v>
      </c>
      <c r="C402" s="1221">
        <v>0.02</v>
      </c>
      <c r="D402" s="1221">
        <v>1.9804657855143413E-3</v>
      </c>
      <c r="E402" s="1221">
        <v>0.02</v>
      </c>
      <c r="F402" s="1221">
        <v>0.01</v>
      </c>
    </row>
    <row r="403" spans="2:6">
      <c r="B403" s="1223">
        <v>40401</v>
      </c>
      <c r="C403" s="1221">
        <v>0.02</v>
      </c>
      <c r="D403" s="1221">
        <v>2.5224634666133985E-3</v>
      </c>
      <c r="E403" s="1221">
        <v>4.4999999999999998E-2</v>
      </c>
      <c r="F403" s="1221">
        <v>0.01</v>
      </c>
    </row>
    <row r="404" spans="2:6">
      <c r="B404" s="1223">
        <v>40402</v>
      </c>
      <c r="C404" s="1221">
        <v>0.02</v>
      </c>
      <c r="D404" s="1221">
        <v>2.2876318345984394E-3</v>
      </c>
      <c r="E404" s="1221">
        <v>0.02</v>
      </c>
      <c r="F404" s="1221">
        <v>0.01</v>
      </c>
    </row>
    <row r="405" spans="2:6">
      <c r="B405" s="1223">
        <v>40403</v>
      </c>
      <c r="C405" s="1221">
        <v>0.02</v>
      </c>
      <c r="D405" s="1221">
        <v>2.172668698917826E-3</v>
      </c>
      <c r="E405" s="1221">
        <v>0.02</v>
      </c>
      <c r="F405" s="1221">
        <v>0.01</v>
      </c>
    </row>
    <row r="406" spans="2:6">
      <c r="B406" s="1223">
        <v>40406</v>
      </c>
      <c r="C406" s="1221">
        <v>0.02</v>
      </c>
      <c r="D406" s="1221">
        <v>1.9141839242675174E-3</v>
      </c>
      <c r="E406" s="1221">
        <v>4.4999999999999998E-2</v>
      </c>
      <c r="F406" s="1221">
        <v>0.01</v>
      </c>
    </row>
    <row r="407" spans="2:6">
      <c r="B407" s="1223">
        <v>40407</v>
      </c>
      <c r="C407" s="1221">
        <v>0.02</v>
      </c>
      <c r="D407" s="1221">
        <v>2.2668464136415146E-3</v>
      </c>
      <c r="E407" s="1221">
        <v>4.4999999999999998E-2</v>
      </c>
      <c r="F407" s="1221">
        <v>0.01</v>
      </c>
    </row>
    <row r="408" spans="2:6">
      <c r="B408" s="1223">
        <v>40408</v>
      </c>
      <c r="C408" s="1221">
        <v>0.02</v>
      </c>
      <c r="D408" s="1221">
        <v>2.1010601970161973E-3</v>
      </c>
      <c r="E408" s="1221">
        <v>7.0000000000000007E-2</v>
      </c>
      <c r="F408" s="1221">
        <v>0.01</v>
      </c>
    </row>
    <row r="409" spans="2:6">
      <c r="B409" s="1223">
        <v>40409</v>
      </c>
      <c r="C409" s="1221">
        <v>0.02</v>
      </c>
      <c r="D409" s="1221">
        <v>1.8088465725675091E-3</v>
      </c>
      <c r="E409" s="1221">
        <v>7.0000000000000007E-2</v>
      </c>
      <c r="F409" s="1221">
        <v>0.01</v>
      </c>
    </row>
    <row r="410" spans="2:6">
      <c r="B410" s="1223">
        <v>40410</v>
      </c>
      <c r="C410" s="1221">
        <v>0.02</v>
      </c>
      <c r="D410" s="1221">
        <v>8.8763040534903129E-4</v>
      </c>
      <c r="E410" s="1221">
        <v>4.4999999999999998E-2</v>
      </c>
      <c r="F410" s="1221">
        <v>0.01</v>
      </c>
    </row>
    <row r="411" spans="2:6">
      <c r="B411" s="1223">
        <v>40413</v>
      </c>
      <c r="C411" s="1221">
        <v>0.02</v>
      </c>
      <c r="D411" s="1221">
        <v>1.1449690060130727E-3</v>
      </c>
      <c r="E411" s="1221">
        <v>0.02</v>
      </c>
      <c r="F411" s="1221">
        <v>0.01</v>
      </c>
    </row>
    <row r="412" spans="2:6">
      <c r="B412" s="1223">
        <v>40414</v>
      </c>
      <c r="C412" s="1221">
        <v>0.02</v>
      </c>
      <c r="D412" s="1221">
        <v>1.5048203605336791E-2</v>
      </c>
      <c r="E412" s="1221">
        <v>4.4999999999999998E-2</v>
      </c>
      <c r="F412" s="1221">
        <v>0.01</v>
      </c>
    </row>
    <row r="413" spans="2:6">
      <c r="B413" s="1223">
        <v>40415</v>
      </c>
      <c r="C413" s="1221">
        <v>0.02</v>
      </c>
      <c r="D413" s="1221">
        <v>2.8150417308932103E-2</v>
      </c>
      <c r="E413" s="1221">
        <v>4.4999999999999998E-2</v>
      </c>
      <c r="F413" s="1221">
        <v>0.01</v>
      </c>
    </row>
    <row r="414" spans="2:6">
      <c r="B414" s="1223">
        <v>40416</v>
      </c>
      <c r="C414" s="1221">
        <v>0.02</v>
      </c>
      <c r="D414" s="1221">
        <v>2.0330388899201853E-2</v>
      </c>
      <c r="E414" s="1221">
        <v>4.4999999999999998E-2</v>
      </c>
      <c r="F414" s="1221">
        <v>0.01</v>
      </c>
    </row>
    <row r="415" spans="2:6">
      <c r="B415" s="1223">
        <v>40417</v>
      </c>
      <c r="C415" s="1221">
        <v>0.02</v>
      </c>
      <c r="D415" s="1221">
        <v>2.138626242287701E-3</v>
      </c>
      <c r="E415" s="1221">
        <v>0.02</v>
      </c>
      <c r="F415" s="1221">
        <v>0.01</v>
      </c>
    </row>
    <row r="416" spans="2:6">
      <c r="B416" s="1223">
        <v>40421</v>
      </c>
      <c r="C416" s="1221">
        <v>0.02</v>
      </c>
      <c r="D416" s="1221">
        <v>1.6391769878119169E-3</v>
      </c>
      <c r="E416" s="1221">
        <v>4.4999999999999998E-2</v>
      </c>
      <c r="F416" s="1221">
        <v>0.01</v>
      </c>
    </row>
    <row r="417" spans="2:6">
      <c r="B417" s="1223">
        <v>40422</v>
      </c>
      <c r="C417" s="1221">
        <v>0.02</v>
      </c>
      <c r="D417" s="1221">
        <v>2.4598435443361154E-3</v>
      </c>
      <c r="E417" s="1221">
        <v>7.0000000000000007E-2</v>
      </c>
      <c r="F417" s="1221">
        <v>0.01</v>
      </c>
    </row>
    <row r="418" spans="2:6">
      <c r="B418" s="1223">
        <v>40423</v>
      </c>
      <c r="C418" s="1221">
        <v>0.02</v>
      </c>
      <c r="D418" s="1221">
        <v>2.7752838054132217E-3</v>
      </c>
      <c r="E418" s="1221">
        <v>4.4999999999999998E-2</v>
      </c>
      <c r="F418" s="1221">
        <v>0.01</v>
      </c>
    </row>
    <row r="419" spans="2:6">
      <c r="B419" s="1223">
        <v>40424</v>
      </c>
      <c r="C419" s="1221">
        <v>0.02</v>
      </c>
      <c r="D419" s="1221">
        <v>1.9915004882091578E-3</v>
      </c>
      <c r="E419" s="1221">
        <v>4.4999999999999998E-2</v>
      </c>
      <c r="F419" s="1221">
        <v>0.01</v>
      </c>
    </row>
    <row r="420" spans="2:6">
      <c r="B420" s="1223">
        <v>40427</v>
      </c>
      <c r="C420" s="1221">
        <v>0.02</v>
      </c>
      <c r="D420" s="1221">
        <v>2.2365983194735277E-3</v>
      </c>
      <c r="E420" s="1221">
        <v>0.02</v>
      </c>
      <c r="F420" s="1221">
        <v>0.01</v>
      </c>
    </row>
    <row r="421" spans="2:6">
      <c r="B421" s="1223">
        <v>40428</v>
      </c>
      <c r="C421" s="1221">
        <v>0.02</v>
      </c>
      <c r="D421" s="1221">
        <v>3.68247870572348E-3</v>
      </c>
      <c r="E421" s="1221">
        <v>0.02</v>
      </c>
      <c r="F421" s="1221">
        <v>0.01</v>
      </c>
    </row>
    <row r="422" spans="2:6">
      <c r="B422" s="1223">
        <v>40429</v>
      </c>
      <c r="C422" s="1221">
        <v>0.02</v>
      </c>
      <c r="D422" s="1221">
        <v>2.1215892965672557E-3</v>
      </c>
      <c r="E422" s="1221">
        <v>0.02</v>
      </c>
      <c r="F422" s="1221">
        <v>0.01</v>
      </c>
    </row>
    <row r="423" spans="2:6">
      <c r="B423" s="1223">
        <v>40430</v>
      </c>
      <c r="C423" s="1221">
        <v>0.02</v>
      </c>
      <c r="D423" s="1221">
        <v>2.263595373808954E-3</v>
      </c>
      <c r="E423" s="1221">
        <v>0.02</v>
      </c>
      <c r="F423" s="1221">
        <v>0.01</v>
      </c>
    </row>
    <row r="424" spans="2:6">
      <c r="B424" s="1223">
        <v>40431</v>
      </c>
      <c r="C424" s="1221">
        <v>0.02</v>
      </c>
      <c r="D424" s="1221">
        <v>1.9371188819770936E-3</v>
      </c>
      <c r="E424" s="1221">
        <v>0.02</v>
      </c>
      <c r="F424" s="1221">
        <v>0.01</v>
      </c>
    </row>
    <row r="425" spans="2:6">
      <c r="B425" s="1223">
        <v>40434</v>
      </c>
      <c r="C425" s="1221">
        <v>0.02</v>
      </c>
      <c r="D425" s="1221">
        <v>2.7403767122599833E-3</v>
      </c>
      <c r="E425" s="1221">
        <v>0.02</v>
      </c>
      <c r="F425" s="1221">
        <v>0.01</v>
      </c>
    </row>
    <row r="426" spans="2:6">
      <c r="B426" s="1223">
        <v>40435</v>
      </c>
      <c r="C426" s="1221">
        <v>0.02</v>
      </c>
      <c r="D426" s="1221">
        <v>3.6332070312947279E-3</v>
      </c>
      <c r="E426" s="1221">
        <v>0.02</v>
      </c>
      <c r="F426" s="1221">
        <v>0.01</v>
      </c>
    </row>
    <row r="427" spans="2:6">
      <c r="B427" s="1223">
        <v>40436</v>
      </c>
      <c r="C427" s="1221">
        <v>0.02</v>
      </c>
      <c r="D427" s="1221">
        <v>3.0889041093708548E-3</v>
      </c>
      <c r="E427" s="1221">
        <v>0.02</v>
      </c>
      <c r="F427" s="1221">
        <v>0.01</v>
      </c>
    </row>
    <row r="428" spans="2:6">
      <c r="B428" s="1223">
        <v>40437</v>
      </c>
      <c r="C428" s="1221">
        <v>0.02</v>
      </c>
      <c r="D428" s="1221">
        <v>4.1705311328678139E-3</v>
      </c>
      <c r="E428" s="1221">
        <v>0.02</v>
      </c>
      <c r="F428" s="1221">
        <v>0.01</v>
      </c>
    </row>
    <row r="429" spans="2:6">
      <c r="B429" s="1223">
        <v>40438</v>
      </c>
      <c r="C429" s="1221">
        <v>0.02</v>
      </c>
      <c r="D429" s="1221">
        <v>4.2987369827362015E-3</v>
      </c>
      <c r="E429" s="1221">
        <v>0.02</v>
      </c>
      <c r="F429" s="1221">
        <v>0.01</v>
      </c>
    </row>
    <row r="430" spans="2:6">
      <c r="B430" s="1223">
        <v>40441</v>
      </c>
      <c r="C430" s="1221">
        <v>0.02</v>
      </c>
      <c r="D430" s="1221">
        <v>2.5403979512693977E-3</v>
      </c>
      <c r="E430" s="1221">
        <v>0.02</v>
      </c>
      <c r="F430" s="1221">
        <v>0.01</v>
      </c>
    </row>
    <row r="431" spans="2:6">
      <c r="B431" s="1223">
        <v>40442</v>
      </c>
      <c r="C431" s="1221">
        <v>1.9800000000000002E-2</v>
      </c>
      <c r="D431" s="1221">
        <v>2.7950081039827802E-3</v>
      </c>
      <c r="E431" s="1221">
        <v>0.02</v>
      </c>
      <c r="F431" s="1221">
        <v>0.01</v>
      </c>
    </row>
    <row r="432" spans="2:6">
      <c r="B432" s="1223">
        <v>40443</v>
      </c>
      <c r="C432" s="1221">
        <v>1.9800000000000002E-2</v>
      </c>
      <c r="D432" s="1221">
        <v>1.5041695768473018E-3</v>
      </c>
      <c r="E432" s="1221">
        <v>0.02</v>
      </c>
      <c r="F432" s="1221">
        <v>0.01</v>
      </c>
    </row>
    <row r="433" spans="2:6">
      <c r="B433" s="1223">
        <v>40444</v>
      </c>
      <c r="C433" s="1221">
        <v>1.9800000000000002E-2</v>
      </c>
      <c r="D433" s="1221">
        <v>1.4243660045385011E-3</v>
      </c>
      <c r="E433" s="1221">
        <v>0.02</v>
      </c>
      <c r="F433" s="1221">
        <v>0.01</v>
      </c>
    </row>
    <row r="434" spans="2:6">
      <c r="B434" s="1223">
        <v>40445</v>
      </c>
      <c r="C434" s="1221">
        <v>1.9699999999999999E-2</v>
      </c>
      <c r="D434" s="1221">
        <v>2.7076585850320397E-3</v>
      </c>
      <c r="E434" s="1221">
        <v>0.02</v>
      </c>
      <c r="F434" s="1221">
        <v>0.01</v>
      </c>
    </row>
    <row r="435" spans="2:6">
      <c r="B435" s="1223">
        <v>40449</v>
      </c>
      <c r="C435" s="1221">
        <v>1.9800000000000002E-2</v>
      </c>
      <c r="D435" s="1221">
        <v>1.914375228071522E-3</v>
      </c>
      <c r="E435" s="1221">
        <v>0.02</v>
      </c>
      <c r="F435" s="1221">
        <v>0.01</v>
      </c>
    </row>
    <row r="436" spans="2:6">
      <c r="B436" s="1223">
        <v>40448</v>
      </c>
      <c r="C436" s="1221">
        <v>0.02</v>
      </c>
      <c r="D436" s="1221">
        <v>3.0373429013681374E-3</v>
      </c>
      <c r="E436" s="1221">
        <v>0.02</v>
      </c>
      <c r="F436" s="1221">
        <v>0.01</v>
      </c>
    </row>
    <row r="437" spans="2:6">
      <c r="B437" s="1223">
        <v>40450</v>
      </c>
      <c r="C437" s="1221">
        <v>0.02</v>
      </c>
      <c r="D437" s="1221">
        <v>2.2225784228777977E-3</v>
      </c>
      <c r="E437" s="1221">
        <v>0.02</v>
      </c>
      <c r="F437" s="1221">
        <v>0.01</v>
      </c>
    </row>
    <row r="438" spans="2:6">
      <c r="B438" s="1223">
        <v>40451</v>
      </c>
      <c r="C438" s="1221">
        <v>1.9800000000000002E-2</v>
      </c>
      <c r="D438" s="1221">
        <v>3.1809082843898343E-3</v>
      </c>
      <c r="E438" s="1221">
        <v>0.02</v>
      </c>
      <c r="F438" s="1221">
        <v>0.01</v>
      </c>
    </row>
  </sheetData>
  <mergeCells count="5">
    <mergeCell ref="F3:F4"/>
    <mergeCell ref="E3:E4"/>
    <mergeCell ref="B3:B4"/>
    <mergeCell ref="C3:C4"/>
    <mergeCell ref="D3:D4"/>
  </mergeCells>
  <phoneticPr fontId="38" type="noConversion"/>
  <hyperlinks>
    <hyperlink ref="H21" location="Contents!B52" display="to contents"/>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W42"/>
  <sheetViews>
    <sheetView topLeftCell="A2" workbookViewId="0">
      <selection activeCell="B2" sqref="B2"/>
    </sheetView>
  </sheetViews>
  <sheetFormatPr defaultRowHeight="12.75"/>
  <cols>
    <col min="1" max="1" width="9.140625" style="857"/>
    <col min="2" max="2" width="36.140625" style="857" customWidth="1"/>
    <col min="3" max="3" width="7.5703125" style="857" bestFit="1" customWidth="1"/>
    <col min="4" max="5" width="7.85546875" style="857" bestFit="1" customWidth="1"/>
    <col min="6" max="6" width="7.5703125" style="857" bestFit="1" customWidth="1"/>
    <col min="7" max="9" width="7.85546875" style="857" bestFit="1" customWidth="1"/>
    <col min="10" max="15" width="7.5703125" style="857" bestFit="1" customWidth="1"/>
    <col min="16" max="16" width="7.85546875" style="857" bestFit="1" customWidth="1"/>
    <col min="17" max="17" width="6.42578125" style="857" bestFit="1" customWidth="1"/>
    <col min="18" max="18" width="6.140625" style="857" bestFit="1" customWidth="1"/>
    <col min="19" max="19" width="6.5703125" style="857" bestFit="1" customWidth="1"/>
    <col min="20" max="21" width="6.85546875" style="857" bestFit="1" customWidth="1"/>
    <col min="22" max="24" width="6.140625" style="857" bestFit="1" customWidth="1"/>
    <col min="25" max="26" width="6.28515625" style="857" bestFit="1" customWidth="1"/>
    <col min="27" max="27" width="6.42578125" style="857" bestFit="1" customWidth="1"/>
    <col min="28" max="28" width="6.5703125" style="857" bestFit="1" customWidth="1"/>
    <col min="29" max="29" width="6.42578125" style="857" bestFit="1" customWidth="1"/>
    <col min="30" max="30" width="6.140625" style="857" bestFit="1" customWidth="1"/>
    <col min="31" max="31" width="6.5703125" style="857" bestFit="1" customWidth="1"/>
    <col min="32" max="33" width="6.85546875" style="857" bestFit="1" customWidth="1"/>
    <col min="34" max="35" width="6.140625" style="857" bestFit="1" customWidth="1"/>
    <col min="36" max="16384" width="9.140625" style="857"/>
  </cols>
  <sheetData>
    <row r="1" spans="1:23" ht="13.5" customHeight="1"/>
    <row r="2" spans="1:23">
      <c r="A2" s="857" t="s">
        <v>326</v>
      </c>
      <c r="B2" s="858" t="s">
        <v>1225</v>
      </c>
    </row>
    <row r="3" spans="1:23">
      <c r="B3" s="858"/>
    </row>
    <row r="4" spans="1:23" ht="13.5" customHeight="1">
      <c r="B4" s="1012"/>
      <c r="C4" s="1000" t="s">
        <v>473</v>
      </c>
      <c r="D4" s="1000" t="s">
        <v>474</v>
      </c>
      <c r="E4" s="1000" t="s">
        <v>475</v>
      </c>
      <c r="F4" s="1000" t="s">
        <v>476</v>
      </c>
      <c r="G4" s="1000" t="s">
        <v>477</v>
      </c>
      <c r="H4" s="1000" t="s">
        <v>478</v>
      </c>
      <c r="I4" s="1000" t="s">
        <v>479</v>
      </c>
      <c r="J4" s="1000" t="s">
        <v>480</v>
      </c>
      <c r="K4" s="1000" t="s">
        <v>481</v>
      </c>
      <c r="L4" s="1000" t="s">
        <v>482</v>
      </c>
      <c r="M4" s="1000" t="s">
        <v>483</v>
      </c>
      <c r="N4" s="1000" t="s">
        <v>484</v>
      </c>
      <c r="O4" s="1000" t="s">
        <v>485</v>
      </c>
      <c r="P4" s="1000" t="s">
        <v>486</v>
      </c>
      <c r="Q4" s="1000" t="s">
        <v>487</v>
      </c>
      <c r="R4" s="1000" t="s">
        <v>488</v>
      </c>
      <c r="S4" s="1000" t="s">
        <v>489</v>
      </c>
      <c r="T4" s="1000" t="s">
        <v>490</v>
      </c>
      <c r="U4" s="1000" t="s">
        <v>1205</v>
      </c>
      <c r="V4" s="1000" t="s">
        <v>492</v>
      </c>
      <c r="W4" s="1000" t="s">
        <v>493</v>
      </c>
    </row>
    <row r="5" spans="1:23" ht="13.5" customHeight="1">
      <c r="B5" s="1024" t="s">
        <v>1226</v>
      </c>
      <c r="C5" s="1013"/>
      <c r="D5" s="1013"/>
      <c r="E5" s="1013"/>
      <c r="F5" s="1013"/>
      <c r="G5" s="1013"/>
      <c r="H5" s="1013"/>
      <c r="I5" s="1013"/>
      <c r="J5" s="1013"/>
      <c r="K5" s="1013"/>
      <c r="L5" s="1025"/>
      <c r="M5" s="1026"/>
      <c r="N5" s="1026"/>
      <c r="O5" s="1026"/>
      <c r="P5" s="1026"/>
      <c r="Q5" s="1026"/>
      <c r="R5" s="1026"/>
      <c r="S5" s="1026"/>
      <c r="T5" s="1026"/>
      <c r="U5" s="1026"/>
      <c r="V5" s="1026"/>
      <c r="W5" s="1026"/>
    </row>
    <row r="6" spans="1:23" ht="25.5">
      <c r="B6" s="1041" t="s">
        <v>1227</v>
      </c>
      <c r="C6" s="1027">
        <v>1466</v>
      </c>
      <c r="D6" s="1027">
        <v>1163</v>
      </c>
      <c r="E6" s="1027">
        <v>619</v>
      </c>
      <c r="F6" s="1027">
        <v>712</v>
      </c>
      <c r="G6" s="1027">
        <v>643</v>
      </c>
      <c r="H6" s="1027">
        <v>305</v>
      </c>
      <c r="I6" s="1027">
        <v>392</v>
      </c>
      <c r="J6" s="1027">
        <v>369</v>
      </c>
      <c r="K6" s="1027">
        <v>279</v>
      </c>
      <c r="L6" s="1027">
        <v>246</v>
      </c>
      <c r="M6" s="1027">
        <v>167</v>
      </c>
      <c r="N6" s="1027">
        <v>97</v>
      </c>
      <c r="O6" s="1027">
        <v>74</v>
      </c>
      <c r="P6" s="1027">
        <v>62</v>
      </c>
      <c r="Q6" s="1027">
        <v>60</v>
      </c>
      <c r="R6" s="1027">
        <v>77</v>
      </c>
      <c r="S6" s="1027">
        <v>47</v>
      </c>
      <c r="T6" s="1027">
        <v>23</v>
      </c>
      <c r="U6" s="1027">
        <v>67</v>
      </c>
      <c r="V6" s="1027">
        <v>52</v>
      </c>
      <c r="W6" s="1027">
        <v>61</v>
      </c>
    </row>
    <row r="7" spans="1:23" ht="25.5">
      <c r="B7" s="1041" t="s">
        <v>1228</v>
      </c>
      <c r="C7" s="1027">
        <v>1066</v>
      </c>
      <c r="D7" s="1027">
        <v>1108</v>
      </c>
      <c r="E7" s="1027">
        <v>786</v>
      </c>
      <c r="F7" s="1027">
        <v>1207</v>
      </c>
      <c r="G7" s="1027">
        <v>709</v>
      </c>
      <c r="H7" s="1027">
        <v>410</v>
      </c>
      <c r="I7" s="1027">
        <v>375</v>
      </c>
      <c r="J7" s="1027">
        <v>365</v>
      </c>
      <c r="K7" s="1027">
        <v>319</v>
      </c>
      <c r="L7" s="1027">
        <v>311</v>
      </c>
      <c r="M7" s="1027">
        <v>333</v>
      </c>
      <c r="N7" s="1027">
        <v>463</v>
      </c>
      <c r="O7" s="1027">
        <v>290</v>
      </c>
      <c r="P7" s="1027">
        <v>263</v>
      </c>
      <c r="Q7" s="1027">
        <v>316</v>
      </c>
      <c r="R7" s="1027">
        <v>310</v>
      </c>
      <c r="S7" s="1027">
        <v>214</v>
      </c>
      <c r="T7" s="1027">
        <v>238</v>
      </c>
      <c r="U7" s="1027">
        <v>191</v>
      </c>
      <c r="V7" s="1027">
        <v>139</v>
      </c>
      <c r="W7" s="1027">
        <v>254</v>
      </c>
    </row>
    <row r="8" spans="1:23">
      <c r="B8" s="1042" t="s">
        <v>1229</v>
      </c>
      <c r="C8" s="1023">
        <v>127</v>
      </c>
      <c r="D8" s="1023">
        <v>75</v>
      </c>
      <c r="E8" s="1023">
        <v>46</v>
      </c>
      <c r="F8" s="1023">
        <v>177</v>
      </c>
      <c r="G8" s="1023">
        <v>107</v>
      </c>
      <c r="H8" s="1023">
        <v>127</v>
      </c>
      <c r="I8" s="1023">
        <v>147</v>
      </c>
      <c r="J8" s="1023">
        <v>94</v>
      </c>
      <c r="K8" s="1023">
        <v>72</v>
      </c>
      <c r="L8" s="1023">
        <v>47</v>
      </c>
      <c r="M8" s="1023">
        <v>79</v>
      </c>
      <c r="N8" s="1023">
        <v>63</v>
      </c>
      <c r="O8" s="1023">
        <v>95</v>
      </c>
      <c r="P8" s="1023">
        <v>59</v>
      </c>
      <c r="Q8" s="1023">
        <v>183</v>
      </c>
      <c r="R8" s="1023">
        <v>248</v>
      </c>
      <c r="S8" s="1023">
        <v>37</v>
      </c>
      <c r="T8" s="1023">
        <v>17</v>
      </c>
      <c r="U8" s="1023">
        <v>2</v>
      </c>
      <c r="V8" s="1023">
        <v>66</v>
      </c>
      <c r="W8" s="1023">
        <v>46</v>
      </c>
    </row>
    <row r="9" spans="1:23" ht="25.5">
      <c r="B9" s="1042" t="s">
        <v>1236</v>
      </c>
      <c r="C9" s="1023">
        <v>5620</v>
      </c>
      <c r="D9" s="1023">
        <v>4864</v>
      </c>
      <c r="E9" s="1023">
        <v>5226</v>
      </c>
      <c r="F9" s="1023">
        <v>5649</v>
      </c>
      <c r="G9" s="1023">
        <v>3577</v>
      </c>
      <c r="H9" s="1023">
        <v>4386</v>
      </c>
      <c r="I9" s="1023">
        <v>4074</v>
      </c>
      <c r="J9" s="1023">
        <v>3452</v>
      </c>
      <c r="K9" s="1023">
        <v>4986</v>
      </c>
      <c r="L9" s="1023">
        <v>4231</v>
      </c>
      <c r="M9" s="1023">
        <v>2588</v>
      </c>
      <c r="N9" s="1023">
        <v>2624</v>
      </c>
      <c r="O9" s="1023">
        <v>1968</v>
      </c>
      <c r="P9" s="1023">
        <v>2944</v>
      </c>
      <c r="Q9" s="1023">
        <v>2598</v>
      </c>
      <c r="R9" s="1023">
        <v>3363</v>
      </c>
      <c r="S9" s="1023">
        <v>2623</v>
      </c>
      <c r="T9" s="1023">
        <v>2364</v>
      </c>
      <c r="U9" s="1023">
        <v>2352</v>
      </c>
      <c r="V9" s="1023">
        <v>2323</v>
      </c>
      <c r="W9" s="1023">
        <v>2785</v>
      </c>
    </row>
    <row r="10" spans="1:23" ht="12.75" customHeight="1">
      <c r="B10" s="1037" t="s">
        <v>1230</v>
      </c>
      <c r="C10" s="1023"/>
      <c r="D10" s="1023"/>
      <c r="E10" s="1023"/>
      <c r="F10" s="1023"/>
      <c r="G10" s="1023"/>
      <c r="H10" s="1023"/>
      <c r="I10" s="1023"/>
      <c r="J10" s="1023"/>
      <c r="K10" s="1023"/>
      <c r="L10" s="1023"/>
      <c r="M10" s="1023"/>
      <c r="N10" s="1023"/>
      <c r="O10" s="1023"/>
      <c r="P10" s="1023"/>
      <c r="Q10" s="1023"/>
      <c r="R10" s="1023"/>
      <c r="S10" s="1023"/>
      <c r="T10" s="1023"/>
      <c r="U10" s="1023"/>
      <c r="V10" s="1023"/>
      <c r="W10" s="1023"/>
    </row>
    <row r="11" spans="1:23" ht="25.5">
      <c r="B11" s="1041" t="s">
        <v>1231</v>
      </c>
      <c r="C11" s="1038">
        <v>182.51426270644012</v>
      </c>
      <c r="D11" s="1038">
        <v>256.03396109119001</v>
      </c>
      <c r="E11" s="1038">
        <v>91.524592546659989</v>
      </c>
      <c r="F11" s="1038">
        <v>219.12950097998012</v>
      </c>
      <c r="G11" s="1038">
        <v>288.92694351092007</v>
      </c>
      <c r="H11" s="1038">
        <v>111.86572044949</v>
      </c>
      <c r="I11" s="1038">
        <v>115.11491940410002</v>
      </c>
      <c r="J11" s="1038">
        <v>114.52219490778002</v>
      </c>
      <c r="K11" s="1038">
        <v>64.627224887909989</v>
      </c>
      <c r="L11" s="1038">
        <v>57.69481120503999</v>
      </c>
      <c r="M11" s="1038">
        <v>29.558439038999985</v>
      </c>
      <c r="N11" s="1038">
        <v>3.9396139301399993</v>
      </c>
      <c r="O11" s="1038">
        <v>2.4267302156500001</v>
      </c>
      <c r="P11" s="1038">
        <v>2.0171178563200001</v>
      </c>
      <c r="Q11" s="1038">
        <v>2.1443491316799999</v>
      </c>
      <c r="R11" s="1038">
        <v>1.9503524412299997</v>
      </c>
      <c r="S11" s="1038">
        <v>0.68845260886000004</v>
      </c>
      <c r="T11" s="1038">
        <v>0.19648059189000003</v>
      </c>
      <c r="U11" s="1038">
        <v>1.3887990308899998</v>
      </c>
      <c r="V11" s="1038">
        <v>1.2868400324000004</v>
      </c>
      <c r="W11" s="1038">
        <v>1.6113093221400003</v>
      </c>
    </row>
    <row r="12" spans="1:23" ht="25.5">
      <c r="B12" s="1041" t="s">
        <v>1232</v>
      </c>
      <c r="C12" s="1038">
        <v>288.36653023780985</v>
      </c>
      <c r="D12" s="1038">
        <v>277.00101044268996</v>
      </c>
      <c r="E12" s="1038">
        <v>170.43336499103006</v>
      </c>
      <c r="F12" s="1038">
        <v>171.18077936414008</v>
      </c>
      <c r="G12" s="1038">
        <v>146.16654065142009</v>
      </c>
      <c r="H12" s="1038">
        <v>46.882339583469971</v>
      </c>
      <c r="I12" s="1038">
        <v>40.652972925379999</v>
      </c>
      <c r="J12" s="1038">
        <v>36.920859406360002</v>
      </c>
      <c r="K12" s="1038">
        <v>42.184496480299977</v>
      </c>
      <c r="L12" s="1038">
        <v>36.791427607259998</v>
      </c>
      <c r="M12" s="1038">
        <v>17.426759567639991</v>
      </c>
      <c r="N12" s="1038">
        <v>29.546197083139997</v>
      </c>
      <c r="O12" s="1038">
        <v>19.824067085959999</v>
      </c>
      <c r="P12" s="1038">
        <v>18.754675112960005</v>
      </c>
      <c r="Q12" s="1038">
        <v>24.413820964139997</v>
      </c>
      <c r="R12" s="1038">
        <v>27.935763609909998</v>
      </c>
      <c r="S12" s="1038">
        <v>14.49786471328</v>
      </c>
      <c r="T12" s="1038">
        <v>20.98135267924</v>
      </c>
      <c r="U12" s="1038">
        <v>15.500915171429993</v>
      </c>
      <c r="V12" s="1038">
        <v>10.51664661123</v>
      </c>
      <c r="W12" s="1038">
        <v>21.286360299620007</v>
      </c>
    </row>
    <row r="13" spans="1:23" ht="25.5">
      <c r="B13" s="1042" t="s">
        <v>1234</v>
      </c>
      <c r="C13" s="1039">
        <v>14.240627772229804</v>
      </c>
      <c r="D13" s="1039">
        <v>9.0170173752389005</v>
      </c>
      <c r="E13" s="1039">
        <v>5.2949001449502022</v>
      </c>
      <c r="F13" s="1039">
        <v>24.291725046569802</v>
      </c>
      <c r="G13" s="1039">
        <v>21.925033546457403</v>
      </c>
      <c r="H13" s="1039">
        <v>33.199383096186402</v>
      </c>
      <c r="I13" s="1039">
        <v>34.046535685754797</v>
      </c>
      <c r="J13" s="1039">
        <v>23.854213713969997</v>
      </c>
      <c r="K13" s="1039">
        <v>20.923136959807</v>
      </c>
      <c r="L13" s="1039">
        <v>9.6999383399999992</v>
      </c>
      <c r="M13" s="1039">
        <v>24.624131321882</v>
      </c>
      <c r="N13" s="1039">
        <v>16.426182599820002</v>
      </c>
      <c r="O13" s="1039">
        <v>22.093079348579998</v>
      </c>
      <c r="P13" s="1039">
        <v>13.17474385407</v>
      </c>
      <c r="Q13" s="1039">
        <v>27.894965249200002</v>
      </c>
      <c r="R13" s="1039">
        <v>38.021435680459987</v>
      </c>
      <c r="S13" s="1039">
        <v>4.2987483855899997</v>
      </c>
      <c r="T13" s="1039">
        <v>1.8813295481000001</v>
      </c>
      <c r="U13" s="1039">
        <v>0.33415466700000002</v>
      </c>
      <c r="V13" s="1039">
        <v>7.3509647397000002</v>
      </c>
      <c r="W13" s="1039">
        <v>5.6536498452200004</v>
      </c>
    </row>
    <row r="14" spans="1:23" ht="25.5">
      <c r="B14" s="1042" t="s">
        <v>1233</v>
      </c>
      <c r="C14" s="1039">
        <v>2117.2311360621029</v>
      </c>
      <c r="D14" s="1039">
        <v>2036.6418821478806</v>
      </c>
      <c r="E14" s="1039">
        <v>1515.7425566296643</v>
      </c>
      <c r="F14" s="1039">
        <v>1465.1527422687529</v>
      </c>
      <c r="G14" s="1039">
        <v>1129.3044469281315</v>
      </c>
      <c r="H14" s="1039">
        <v>1398.6730775633223</v>
      </c>
      <c r="I14" s="1039">
        <v>1693.0172374729473</v>
      </c>
      <c r="J14" s="1039">
        <v>1215.0425660638796</v>
      </c>
      <c r="K14" s="1039">
        <v>1423.6664278999933</v>
      </c>
      <c r="L14" s="1039">
        <v>1318.9495361556383</v>
      </c>
      <c r="M14" s="1039">
        <v>1110.9249532490414</v>
      </c>
      <c r="N14" s="1039">
        <v>1466.443917329038</v>
      </c>
      <c r="O14" s="1039">
        <v>1490.8198207715723</v>
      </c>
      <c r="P14" s="1039">
        <v>2121.8149733587711</v>
      </c>
      <c r="Q14" s="1039">
        <v>2233.2871969728822</v>
      </c>
      <c r="R14" s="1039">
        <v>2412.2385883126067</v>
      </c>
      <c r="S14" s="1039">
        <v>2217.6499577038671</v>
      </c>
      <c r="T14" s="1039">
        <v>2130.2492841120625</v>
      </c>
      <c r="U14" s="1039">
        <v>2266.2445754928403</v>
      </c>
      <c r="V14" s="1039">
        <v>2011.9823747670389</v>
      </c>
      <c r="W14" s="1039">
        <v>1742.587064460623</v>
      </c>
    </row>
    <row r="15" spans="1:23" ht="25.5">
      <c r="B15" s="1042" t="s">
        <v>1235</v>
      </c>
      <c r="C15" s="1023">
        <f t="shared" ref="C15:W15" si="0">C11+C12+C13+C14</f>
        <v>2602.3525567785828</v>
      </c>
      <c r="D15" s="1023">
        <f t="shared" si="0"/>
        <v>2578.6938710569993</v>
      </c>
      <c r="E15" s="1023">
        <f t="shared" si="0"/>
        <v>1782.9954143123045</v>
      </c>
      <c r="F15" s="1023">
        <f t="shared" si="0"/>
        <v>1879.754747659443</v>
      </c>
      <c r="G15" s="1023">
        <f t="shared" si="0"/>
        <v>1586.3229646369291</v>
      </c>
      <c r="H15" s="1023">
        <f t="shared" si="0"/>
        <v>1590.6205206924687</v>
      </c>
      <c r="I15" s="1023">
        <f t="shared" si="0"/>
        <v>1882.8316654881821</v>
      </c>
      <c r="J15" s="1023">
        <f t="shared" si="0"/>
        <v>1390.3398340919896</v>
      </c>
      <c r="K15" s="1023">
        <f t="shared" si="0"/>
        <v>1551.4012862280103</v>
      </c>
      <c r="L15" s="1023">
        <f t="shared" si="0"/>
        <v>1423.1357133079382</v>
      </c>
      <c r="M15" s="1023">
        <f t="shared" si="0"/>
        <v>1182.5342831775633</v>
      </c>
      <c r="N15" s="1023">
        <f t="shared" si="0"/>
        <v>1516.3559109421381</v>
      </c>
      <c r="O15" s="1023">
        <f t="shared" si="0"/>
        <v>1535.1636974217622</v>
      </c>
      <c r="P15" s="1023">
        <f t="shared" si="0"/>
        <v>2155.7615101821211</v>
      </c>
      <c r="Q15" s="1023">
        <f t="shared" si="0"/>
        <v>2287.7403323179024</v>
      </c>
      <c r="R15" s="1023">
        <f t="shared" si="0"/>
        <v>2480.1461400442067</v>
      </c>
      <c r="S15" s="1023">
        <f t="shared" si="0"/>
        <v>2237.1350234115971</v>
      </c>
      <c r="T15" s="1023">
        <f t="shared" si="0"/>
        <v>2153.3084469312926</v>
      </c>
      <c r="U15" s="1023">
        <f t="shared" si="0"/>
        <v>2283.4684443621604</v>
      </c>
      <c r="V15" s="1023">
        <f t="shared" si="0"/>
        <v>2031.136826150369</v>
      </c>
      <c r="W15" s="1023">
        <f t="shared" si="0"/>
        <v>1771.1383839276029</v>
      </c>
    </row>
    <row r="17" spans="2:16">
      <c r="B17" s="858" t="s">
        <v>1225</v>
      </c>
      <c r="I17" s="858"/>
      <c r="P17" s="859"/>
    </row>
    <row r="38" spans="2:9">
      <c r="B38" s="860" t="s">
        <v>452</v>
      </c>
      <c r="I38" s="860"/>
    </row>
    <row r="40" spans="2:9">
      <c r="B40" s="930" t="s">
        <v>1270</v>
      </c>
      <c r="I40" s="1174"/>
    </row>
    <row r="42" spans="2:9">
      <c r="C42" s="838"/>
    </row>
  </sheetData>
  <phoneticPr fontId="84" type="noConversion"/>
  <hyperlinks>
    <hyperlink ref="B40" location="Contents!B53" display="to contents"/>
  </hyperlinks>
  <pageMargins left="0.75" right="0.75" top="1" bottom="1" header="0.5" footer="0.5"/>
  <pageSetup paperSize="9" orientation="portrait"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2:AK48"/>
  <sheetViews>
    <sheetView workbookViewId="0">
      <selection activeCell="H48" sqref="H48"/>
    </sheetView>
  </sheetViews>
  <sheetFormatPr defaultRowHeight="12.75"/>
  <cols>
    <col min="1" max="1" width="9.140625" style="861"/>
    <col min="2" max="2" width="13.28515625" style="861" customWidth="1"/>
    <col min="3" max="3" width="23.140625" style="861" customWidth="1"/>
    <col min="4" max="4" width="21" style="861" customWidth="1"/>
    <col min="5" max="5" width="11.28515625" style="861" customWidth="1"/>
    <col min="6" max="6" width="17.85546875" style="861" customWidth="1"/>
    <col min="7" max="7" width="16.5703125" style="861" customWidth="1"/>
    <col min="8" max="8" width="12.28515625" style="861" customWidth="1"/>
    <col min="9" max="16384" width="9.140625" style="861"/>
  </cols>
  <sheetData>
    <row r="2" spans="1:37">
      <c r="A2" s="861" t="s">
        <v>326</v>
      </c>
      <c r="B2" s="226" t="s">
        <v>374</v>
      </c>
    </row>
    <row r="3" spans="1:37" ht="63.75">
      <c r="B3" s="1043" t="s">
        <v>1212</v>
      </c>
      <c r="C3" s="1043" t="s">
        <v>373</v>
      </c>
      <c r="D3" s="1043" t="s">
        <v>319</v>
      </c>
      <c r="E3" s="1043" t="s">
        <v>320</v>
      </c>
      <c r="F3" s="1043" t="s">
        <v>321</v>
      </c>
      <c r="G3" s="1043" t="s">
        <v>1159</v>
      </c>
      <c r="H3" s="1043" t="s">
        <v>1160</v>
      </c>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row>
    <row r="4" spans="1:37">
      <c r="B4" s="1250" t="s">
        <v>473</v>
      </c>
      <c r="C4" s="1020">
        <v>542.89553121978008</v>
      </c>
      <c r="D4" s="1021">
        <v>636.01810384500004</v>
      </c>
      <c r="E4" s="1021">
        <v>608.63243301167006</v>
      </c>
      <c r="F4" s="1021">
        <v>396.11908940520999</v>
      </c>
      <c r="G4" s="1021">
        <v>212.51334360645998</v>
      </c>
      <c r="H4" s="1021">
        <v>27.385670833330003</v>
      </c>
      <c r="I4" s="835"/>
      <c r="J4" s="1044"/>
      <c r="K4" s="104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row>
    <row r="5" spans="1:37">
      <c r="B5" s="1250" t="s">
        <v>474</v>
      </c>
      <c r="C5" s="1020">
        <v>533.89185292768059</v>
      </c>
      <c r="D5" s="1021">
        <v>745.90563114730992</v>
      </c>
      <c r="E5" s="1021">
        <v>721.49607836952987</v>
      </c>
      <c r="F5" s="1021">
        <v>226.74996337335</v>
      </c>
      <c r="G5" s="1021">
        <v>494.74611499617998</v>
      </c>
      <c r="H5" s="1021">
        <v>24.409552777780004</v>
      </c>
      <c r="I5" s="835"/>
      <c r="J5" s="1044"/>
      <c r="K5" s="1045"/>
      <c r="L5" s="835"/>
      <c r="M5" s="835"/>
      <c r="N5" s="835"/>
      <c r="O5" s="835"/>
      <c r="P5" s="835"/>
      <c r="Q5" s="835"/>
      <c r="R5" s="835"/>
      <c r="S5" s="835"/>
      <c r="T5" s="835"/>
      <c r="U5" s="835"/>
      <c r="V5" s="835"/>
      <c r="W5" s="835"/>
      <c r="X5" s="835"/>
      <c r="Y5" s="835"/>
      <c r="Z5" s="835"/>
      <c r="AA5" s="835"/>
      <c r="AB5" s="835"/>
      <c r="AC5" s="835"/>
      <c r="AD5" s="835"/>
      <c r="AE5" s="835"/>
      <c r="AF5" s="835"/>
      <c r="AG5" s="835"/>
      <c r="AH5" s="835"/>
      <c r="AI5" s="835"/>
      <c r="AJ5" s="835"/>
      <c r="AK5" s="835"/>
    </row>
    <row r="6" spans="1:37">
      <c r="B6" s="1250" t="s">
        <v>475</v>
      </c>
      <c r="C6" s="1020">
        <v>613.82989657158009</v>
      </c>
      <c r="D6" s="1021">
        <v>766.53367349113989</v>
      </c>
      <c r="E6" s="1021">
        <v>592.38960060092995</v>
      </c>
      <c r="F6" s="1021">
        <v>247.7842650931</v>
      </c>
      <c r="G6" s="1021">
        <v>344.60533550783003</v>
      </c>
      <c r="H6" s="1021">
        <v>174.14407289020997</v>
      </c>
      <c r="I6" s="835"/>
      <c r="J6" s="1044"/>
      <c r="K6" s="1045"/>
      <c r="L6" s="835"/>
      <c r="M6" s="835"/>
      <c r="N6" s="835"/>
      <c r="O6" s="835"/>
      <c r="P6" s="835"/>
      <c r="Q6" s="835"/>
      <c r="R6" s="835"/>
      <c r="S6" s="835"/>
      <c r="T6" s="835"/>
      <c r="U6" s="835"/>
      <c r="V6" s="835"/>
      <c r="W6" s="835"/>
      <c r="X6" s="835"/>
      <c r="Y6" s="835"/>
      <c r="Z6" s="835"/>
      <c r="AA6" s="835"/>
      <c r="AB6" s="835"/>
      <c r="AC6" s="835"/>
      <c r="AD6" s="835"/>
      <c r="AE6" s="835"/>
      <c r="AF6" s="835"/>
      <c r="AG6" s="835"/>
      <c r="AH6" s="835"/>
      <c r="AI6" s="835"/>
      <c r="AJ6" s="835"/>
      <c r="AK6" s="835"/>
    </row>
    <row r="7" spans="1:37">
      <c r="B7" s="1250" t="s">
        <v>476</v>
      </c>
      <c r="C7" s="1020">
        <v>447.24955</v>
      </c>
      <c r="D7" s="1021">
        <v>736.57799168551003</v>
      </c>
      <c r="E7" s="1021">
        <v>561.11519608693004</v>
      </c>
      <c r="F7" s="1021">
        <v>179.84076204316</v>
      </c>
      <c r="G7" s="1021">
        <v>381.27443404377004</v>
      </c>
      <c r="H7" s="1021">
        <v>175.46279559858002</v>
      </c>
      <c r="I7" s="835"/>
      <c r="J7" s="1044"/>
      <c r="K7" s="1045"/>
      <c r="L7" s="835"/>
      <c r="M7" s="835"/>
      <c r="N7" s="835"/>
      <c r="O7" s="835"/>
      <c r="P7" s="835"/>
      <c r="Q7" s="835"/>
      <c r="R7" s="835"/>
      <c r="S7" s="835"/>
      <c r="T7" s="835"/>
      <c r="U7" s="835"/>
      <c r="V7" s="835"/>
      <c r="W7" s="835"/>
      <c r="X7" s="835"/>
      <c r="Y7" s="835"/>
      <c r="Z7" s="835"/>
      <c r="AA7" s="835"/>
      <c r="AB7" s="835"/>
      <c r="AC7" s="835"/>
      <c r="AD7" s="835"/>
      <c r="AE7" s="835"/>
      <c r="AF7" s="835"/>
      <c r="AG7" s="835"/>
      <c r="AH7" s="835"/>
      <c r="AI7" s="835"/>
      <c r="AJ7" s="835"/>
      <c r="AK7" s="835"/>
    </row>
    <row r="8" spans="1:37">
      <c r="B8" s="1250" t="s">
        <v>1161</v>
      </c>
      <c r="C8" s="1020">
        <v>489.82</v>
      </c>
      <c r="D8" s="1021">
        <v>809.93304889053002</v>
      </c>
      <c r="E8" s="1021">
        <v>550.35604009753001</v>
      </c>
      <c r="F8" s="1021">
        <v>162.74736911226</v>
      </c>
      <c r="G8" s="1021">
        <v>387.60867098527001</v>
      </c>
      <c r="H8" s="1021">
        <v>259.57700879300006</v>
      </c>
      <c r="I8" s="835"/>
      <c r="J8" s="1044"/>
      <c r="K8" s="104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row>
    <row r="9" spans="1:37">
      <c r="B9" s="1250" t="s">
        <v>478</v>
      </c>
      <c r="C9" s="1020">
        <v>406.315</v>
      </c>
      <c r="D9" s="1021">
        <v>829.15242864417007</v>
      </c>
      <c r="E9" s="1021">
        <v>395.3455014484</v>
      </c>
      <c r="F9" s="1021">
        <v>182.64653114506001</v>
      </c>
      <c r="G9" s="1021">
        <v>212.69897030333999</v>
      </c>
      <c r="H9" s="1021">
        <v>433.80692719576996</v>
      </c>
      <c r="I9" s="835"/>
      <c r="J9" s="1044"/>
      <c r="K9" s="104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5"/>
    </row>
    <row r="10" spans="1:37">
      <c r="B10" s="1250" t="s">
        <v>479</v>
      </c>
      <c r="C10" s="1020">
        <v>794.31875000000002</v>
      </c>
      <c r="D10" s="1021">
        <v>1024.65836210322</v>
      </c>
      <c r="E10" s="1021">
        <v>469.55786789355994</v>
      </c>
      <c r="F10" s="1021">
        <v>142.51980389885998</v>
      </c>
      <c r="G10" s="1021">
        <v>327.0380639947</v>
      </c>
      <c r="H10" s="1021">
        <v>555.10049420966016</v>
      </c>
      <c r="I10" s="835"/>
      <c r="J10" s="1044"/>
      <c r="K10" s="1045"/>
      <c r="L10" s="835"/>
      <c r="M10" s="835"/>
      <c r="N10" s="835"/>
      <c r="O10" s="835"/>
      <c r="P10" s="835"/>
      <c r="Q10" s="835"/>
      <c r="R10" s="835"/>
      <c r="S10" s="835"/>
      <c r="T10" s="835"/>
      <c r="U10" s="835"/>
      <c r="V10" s="835"/>
      <c r="W10" s="835"/>
      <c r="X10" s="835"/>
      <c r="Y10" s="835"/>
      <c r="Z10" s="835"/>
      <c r="AA10" s="835"/>
      <c r="AB10" s="835"/>
      <c r="AC10" s="835"/>
      <c r="AD10" s="835"/>
      <c r="AE10" s="835"/>
      <c r="AF10" s="835"/>
      <c r="AG10" s="835"/>
      <c r="AH10" s="835"/>
      <c r="AI10" s="835"/>
      <c r="AJ10" s="835"/>
      <c r="AK10" s="835"/>
    </row>
    <row r="11" spans="1:37">
      <c r="B11" s="1250" t="s">
        <v>480</v>
      </c>
      <c r="C11" s="1020">
        <v>625.33844999999997</v>
      </c>
      <c r="D11" s="1021">
        <v>1089.6454216401999</v>
      </c>
      <c r="E11" s="1021">
        <v>604.50164548608006</v>
      </c>
      <c r="F11" s="1021">
        <v>150.65700383317002</v>
      </c>
      <c r="G11" s="1021">
        <v>453.84464165290996</v>
      </c>
      <c r="H11" s="1021">
        <v>485.14377615411991</v>
      </c>
      <c r="I11" s="835"/>
      <c r="J11" s="1044"/>
      <c r="K11" s="1045"/>
      <c r="L11" s="835"/>
      <c r="M11" s="835"/>
      <c r="N11" s="835"/>
      <c r="O11" s="835"/>
      <c r="P11" s="835"/>
      <c r="Q11" s="835"/>
      <c r="R11" s="835"/>
      <c r="S11" s="835"/>
      <c r="T11" s="835"/>
      <c r="U11" s="835"/>
      <c r="V11" s="835"/>
      <c r="W11" s="835"/>
      <c r="X11" s="835"/>
      <c r="Y11" s="835"/>
      <c r="Z11" s="835"/>
      <c r="AA11" s="835"/>
      <c r="AB11" s="835"/>
      <c r="AC11" s="835"/>
      <c r="AD11" s="835"/>
      <c r="AE11" s="835"/>
      <c r="AF11" s="835"/>
      <c r="AG11" s="835"/>
      <c r="AH11" s="835"/>
      <c r="AI11" s="835"/>
      <c r="AJ11" s="835"/>
      <c r="AK11" s="835"/>
    </row>
    <row r="12" spans="1:37">
      <c r="B12" s="1250" t="s">
        <v>481</v>
      </c>
      <c r="C12" s="1020">
        <v>622.03719999999998</v>
      </c>
      <c r="D12" s="1021">
        <v>1241.3488144099401</v>
      </c>
      <c r="E12" s="1021">
        <v>695.34351464467011</v>
      </c>
      <c r="F12" s="1021">
        <v>170.55119005941</v>
      </c>
      <c r="G12" s="1021">
        <v>524.79232458525996</v>
      </c>
      <c r="H12" s="1021">
        <v>546.00529976527002</v>
      </c>
      <c r="I12" s="835"/>
      <c r="J12" s="1044"/>
      <c r="K12" s="104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5"/>
    </row>
    <row r="13" spans="1:37">
      <c r="B13" s="1250" t="s">
        <v>482</v>
      </c>
      <c r="C13" s="1022">
        <v>615.83844999999997</v>
      </c>
      <c r="D13" s="1021">
        <v>1147.2623366971</v>
      </c>
      <c r="E13" s="1021">
        <v>625.20497095965004</v>
      </c>
      <c r="F13" s="1021">
        <v>176.84828875039</v>
      </c>
      <c r="G13" s="1021">
        <v>448.35668220925999</v>
      </c>
      <c r="H13" s="1021">
        <v>522.05736573744991</v>
      </c>
      <c r="I13" s="835"/>
      <c r="J13" s="1044"/>
      <c r="K13" s="1045"/>
      <c r="L13" s="835"/>
      <c r="M13" s="835"/>
      <c r="N13" s="835"/>
      <c r="O13" s="835"/>
      <c r="P13" s="835"/>
      <c r="Q13" s="835"/>
      <c r="R13" s="835"/>
      <c r="S13" s="835"/>
      <c r="T13" s="835"/>
      <c r="U13" s="835"/>
      <c r="V13" s="835"/>
      <c r="W13" s="835"/>
      <c r="X13" s="835"/>
      <c r="Y13" s="835"/>
      <c r="Z13" s="835"/>
      <c r="AA13" s="835"/>
      <c r="AB13" s="835"/>
      <c r="AC13" s="835"/>
      <c r="AD13" s="835"/>
      <c r="AE13" s="835"/>
      <c r="AF13" s="835"/>
      <c r="AG13" s="835"/>
      <c r="AH13" s="835"/>
      <c r="AI13" s="835"/>
      <c r="AJ13" s="835"/>
      <c r="AK13" s="835"/>
    </row>
    <row r="14" spans="1:37">
      <c r="B14" s="1250" t="s">
        <v>483</v>
      </c>
      <c r="C14" s="1022">
        <v>795.67345</v>
      </c>
      <c r="D14" s="1021">
        <v>1065.4695574202901</v>
      </c>
      <c r="E14" s="1021">
        <v>437.73972432169006</v>
      </c>
      <c r="F14" s="1021">
        <v>218.74736544340999</v>
      </c>
      <c r="G14" s="1021">
        <v>218.99235887828002</v>
      </c>
      <c r="H14" s="1021">
        <v>627.72983309860012</v>
      </c>
      <c r="I14" s="835"/>
      <c r="J14" s="1044"/>
      <c r="K14" s="1045"/>
      <c r="L14" s="835"/>
      <c r="M14" s="835"/>
      <c r="N14" s="835"/>
      <c r="O14" s="835"/>
      <c r="P14" s="835"/>
      <c r="Q14" s="835"/>
      <c r="R14" s="835"/>
      <c r="S14" s="835"/>
      <c r="T14" s="835"/>
      <c r="U14" s="835"/>
      <c r="V14" s="835"/>
      <c r="W14" s="835"/>
      <c r="X14" s="835"/>
      <c r="Y14" s="835"/>
      <c r="Z14" s="835"/>
      <c r="AA14" s="835"/>
      <c r="AB14" s="835"/>
      <c r="AC14" s="835"/>
      <c r="AD14" s="835"/>
      <c r="AE14" s="835"/>
      <c r="AF14" s="835"/>
      <c r="AG14" s="835"/>
      <c r="AH14" s="835"/>
      <c r="AI14" s="835"/>
      <c r="AJ14" s="835"/>
      <c r="AK14" s="835"/>
    </row>
    <row r="15" spans="1:37">
      <c r="B15" s="1250" t="s">
        <v>484</v>
      </c>
      <c r="C15" s="1022">
        <v>937.38969999999995</v>
      </c>
      <c r="D15" s="1021">
        <v>949.49360276295988</v>
      </c>
      <c r="E15" s="1021">
        <v>460.39496133109998</v>
      </c>
      <c r="F15" s="1021">
        <v>261.37649082664001</v>
      </c>
      <c r="G15" s="1021">
        <v>199.01847050445997</v>
      </c>
      <c r="H15" s="1021">
        <v>489.0986414318599</v>
      </c>
      <c r="I15" s="835"/>
      <c r="J15" s="1044"/>
      <c r="K15" s="1045"/>
      <c r="L15" s="835"/>
      <c r="M15" s="835"/>
      <c r="N15" s="835"/>
      <c r="O15" s="835"/>
      <c r="P15" s="835"/>
      <c r="Q15" s="835"/>
      <c r="R15" s="835"/>
      <c r="S15" s="835"/>
      <c r="T15" s="835"/>
      <c r="U15" s="835"/>
      <c r="V15" s="835"/>
      <c r="W15" s="835"/>
      <c r="X15" s="835"/>
      <c r="Y15" s="835"/>
      <c r="Z15" s="835"/>
      <c r="AA15" s="835"/>
      <c r="AB15" s="835"/>
      <c r="AC15" s="835"/>
      <c r="AD15" s="835"/>
      <c r="AE15" s="835"/>
      <c r="AF15" s="835"/>
      <c r="AG15" s="835"/>
      <c r="AH15" s="835"/>
      <c r="AI15" s="835"/>
      <c r="AJ15" s="835"/>
      <c r="AK15" s="835"/>
    </row>
    <row r="16" spans="1:37">
      <c r="B16" s="1250" t="s">
        <v>485</v>
      </c>
      <c r="C16" s="1022">
        <v>585.43844999999999</v>
      </c>
      <c r="D16" s="1021">
        <v>1037.14539948843</v>
      </c>
      <c r="E16" s="1021">
        <v>498.42125944541999</v>
      </c>
      <c r="F16" s="1021">
        <v>300.36620510384006</v>
      </c>
      <c r="G16" s="1021">
        <v>198.05505434157999</v>
      </c>
      <c r="H16" s="1021">
        <v>538.72414004301004</v>
      </c>
      <c r="I16" s="835"/>
      <c r="J16" s="1044"/>
      <c r="K16" s="1045"/>
      <c r="L16" s="835"/>
      <c r="M16" s="835"/>
      <c r="N16" s="835"/>
      <c r="O16" s="835"/>
      <c r="P16" s="835"/>
      <c r="Q16" s="835"/>
      <c r="R16" s="835"/>
      <c r="S16" s="835"/>
      <c r="T16" s="835"/>
      <c r="U16" s="835"/>
      <c r="V16" s="835"/>
      <c r="W16" s="835"/>
      <c r="X16" s="835"/>
      <c r="Y16" s="835"/>
      <c r="Z16" s="835"/>
      <c r="AA16" s="835"/>
      <c r="AB16" s="835"/>
      <c r="AC16" s="835"/>
      <c r="AD16" s="835"/>
      <c r="AE16" s="835"/>
      <c r="AF16" s="835"/>
      <c r="AG16" s="835"/>
      <c r="AH16" s="835"/>
      <c r="AI16" s="835"/>
      <c r="AJ16" s="835"/>
      <c r="AK16" s="835"/>
    </row>
    <row r="17" spans="2:37">
      <c r="B17" s="1250" t="s">
        <v>486</v>
      </c>
      <c r="C17" s="1022">
        <v>585.43844999999999</v>
      </c>
      <c r="D17" s="1021">
        <v>1085.02604467212</v>
      </c>
      <c r="E17" s="1021">
        <v>478.39145740689997</v>
      </c>
      <c r="F17" s="1021">
        <v>259.47860733677999</v>
      </c>
      <c r="G17" s="1021">
        <v>218.91285007011999</v>
      </c>
      <c r="H17" s="1021">
        <v>606.63458726521992</v>
      </c>
      <c r="I17" s="835"/>
      <c r="J17" s="1044"/>
      <c r="K17" s="1045"/>
      <c r="L17" s="835"/>
      <c r="M17" s="835"/>
      <c r="N17" s="835"/>
      <c r="O17" s="835"/>
      <c r="P17" s="835"/>
      <c r="Q17" s="835"/>
      <c r="R17" s="835"/>
      <c r="S17" s="835"/>
      <c r="T17" s="835"/>
      <c r="U17" s="835"/>
      <c r="V17" s="835"/>
      <c r="W17" s="835"/>
      <c r="X17" s="835"/>
      <c r="Y17" s="835"/>
      <c r="Z17" s="835"/>
      <c r="AA17" s="835"/>
      <c r="AB17" s="835"/>
      <c r="AC17" s="835"/>
      <c r="AD17" s="835"/>
      <c r="AE17" s="835"/>
      <c r="AF17" s="835"/>
      <c r="AG17" s="835"/>
      <c r="AH17" s="835"/>
      <c r="AI17" s="835"/>
      <c r="AJ17" s="835"/>
      <c r="AK17" s="835"/>
    </row>
    <row r="18" spans="2:37">
      <c r="B18" s="1250" t="s">
        <v>487</v>
      </c>
      <c r="C18" s="1022">
        <v>684.66690000000006</v>
      </c>
      <c r="D18" s="1021">
        <v>1197.3741667302099</v>
      </c>
      <c r="E18" s="1021">
        <v>493.15331349276994</v>
      </c>
      <c r="F18" s="1021">
        <v>327.4457467053</v>
      </c>
      <c r="G18" s="1021">
        <v>165.70756678747</v>
      </c>
      <c r="H18" s="1021">
        <v>704.22085323744</v>
      </c>
      <c r="I18" s="835"/>
      <c r="J18" s="1044"/>
      <c r="K18" s="1045"/>
      <c r="L18" s="835"/>
      <c r="M18" s="835"/>
      <c r="N18" s="835"/>
      <c r="O18" s="835"/>
      <c r="P18" s="835"/>
      <c r="Q18" s="835"/>
      <c r="R18" s="835"/>
      <c r="S18" s="835"/>
      <c r="T18" s="835"/>
      <c r="U18" s="835"/>
      <c r="V18" s="835"/>
      <c r="W18" s="835"/>
      <c r="X18" s="835"/>
      <c r="Y18" s="835"/>
      <c r="Z18" s="835"/>
      <c r="AA18" s="835"/>
      <c r="AB18" s="835"/>
      <c r="AC18" s="835"/>
      <c r="AD18" s="835"/>
      <c r="AE18" s="835"/>
      <c r="AF18" s="835"/>
      <c r="AG18" s="835"/>
      <c r="AH18" s="835"/>
      <c r="AI18" s="835"/>
      <c r="AJ18" s="835"/>
      <c r="AK18" s="835"/>
    </row>
    <row r="19" spans="2:37">
      <c r="B19" s="1250" t="s">
        <v>488</v>
      </c>
      <c r="C19" s="1022">
        <v>625.33844999999997</v>
      </c>
      <c r="D19" s="1021">
        <v>1055.1507962541398</v>
      </c>
      <c r="E19" s="1021">
        <v>452.07317218328001</v>
      </c>
      <c r="F19" s="1021">
        <v>304.11851839805996</v>
      </c>
      <c r="G19" s="1021">
        <v>147.95465378522002</v>
      </c>
      <c r="H19" s="1021">
        <v>603.07762407086</v>
      </c>
      <c r="J19" s="863"/>
      <c r="K19" s="864"/>
    </row>
    <row r="20" spans="2:37">
      <c r="B20" s="1250" t="s">
        <v>489</v>
      </c>
      <c r="C20" s="1022">
        <v>635.31344999999999</v>
      </c>
      <c r="D20" s="1021">
        <v>994.4553224079001</v>
      </c>
      <c r="E20" s="1021">
        <v>533.21564903152012</v>
      </c>
      <c r="F20" s="1021">
        <v>274.44789147304004</v>
      </c>
      <c r="G20" s="1021">
        <v>258.76775755848001</v>
      </c>
      <c r="H20" s="1021">
        <v>461.23967337637998</v>
      </c>
      <c r="J20" s="863"/>
      <c r="K20" s="864"/>
    </row>
    <row r="21" spans="2:37">
      <c r="B21" s="1250" t="s">
        <v>490</v>
      </c>
      <c r="C21" s="1022">
        <v>665.99845000000005</v>
      </c>
      <c r="D21" s="1021">
        <v>1090.2595393582201</v>
      </c>
      <c r="E21" s="1021">
        <v>570.27879653744992</v>
      </c>
      <c r="F21" s="1021">
        <v>329.84602431432995</v>
      </c>
      <c r="G21" s="1021">
        <v>240.43277222311997</v>
      </c>
      <c r="H21" s="1021">
        <v>519.98074282077005</v>
      </c>
      <c r="J21" s="863"/>
      <c r="K21" s="864"/>
    </row>
    <row r="22" spans="2:37">
      <c r="B22" s="1250" t="s">
        <v>1205</v>
      </c>
      <c r="C22" s="1022">
        <v>497.25470000000001</v>
      </c>
      <c r="D22" s="1021">
        <v>936.80680406062993</v>
      </c>
      <c r="E22" s="1021">
        <v>400.94116762871994</v>
      </c>
      <c r="F22" s="1021">
        <v>250.94818522757998</v>
      </c>
      <c r="G22" s="1021">
        <v>149.99298240113998</v>
      </c>
      <c r="H22" s="1021">
        <v>535.86563643190993</v>
      </c>
      <c r="J22" s="863"/>
      <c r="K22" s="864"/>
    </row>
    <row r="23" spans="2:37">
      <c r="B23" s="1250" t="s">
        <v>492</v>
      </c>
      <c r="C23" s="1022">
        <v>647.35469999999998</v>
      </c>
      <c r="D23" s="1021">
        <v>832.73397179094991</v>
      </c>
      <c r="E23" s="1021">
        <v>474.79778313687996</v>
      </c>
      <c r="F23" s="1021">
        <v>329.45481520180999</v>
      </c>
      <c r="G23" s="1021">
        <v>145.34296793506999</v>
      </c>
      <c r="H23" s="1021">
        <v>357.93618865406995</v>
      </c>
      <c r="J23" s="863"/>
      <c r="K23" s="864"/>
    </row>
    <row r="24" spans="2:37">
      <c r="B24" s="1250" t="s">
        <v>493</v>
      </c>
      <c r="C24" s="1022">
        <v>731.11726009711003</v>
      </c>
      <c r="D24" s="1020">
        <v>723.32795569203006</v>
      </c>
      <c r="E24" s="1020">
        <v>355.61125453789998</v>
      </c>
      <c r="F24" s="1020">
        <v>243.25192201603997</v>
      </c>
      <c r="G24" s="1020">
        <v>112.35933252186001</v>
      </c>
      <c r="H24" s="1020">
        <v>367.71670115412996</v>
      </c>
      <c r="J24" s="863"/>
      <c r="K24" s="864"/>
    </row>
    <row r="25" spans="2:37">
      <c r="B25" s="862"/>
    </row>
    <row r="26" spans="2:37">
      <c r="B26" s="226" t="s">
        <v>374</v>
      </c>
    </row>
    <row r="46" spans="2:3">
      <c r="B46" s="837" t="s">
        <v>499</v>
      </c>
    </row>
    <row r="48" spans="2:3">
      <c r="B48" s="930" t="s">
        <v>1270</v>
      </c>
      <c r="C48" s="838"/>
    </row>
  </sheetData>
  <phoneticPr fontId="11" type="noConversion"/>
  <hyperlinks>
    <hyperlink ref="B48" location="Contents!B54" display="to contents"/>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2:X36"/>
  <sheetViews>
    <sheetView workbookViewId="0">
      <selection activeCell="E35" sqref="E35"/>
    </sheetView>
  </sheetViews>
  <sheetFormatPr defaultRowHeight="12.75"/>
  <cols>
    <col min="1" max="1" width="9.140625" style="835"/>
    <col min="2" max="2" width="28.42578125" style="835" customWidth="1"/>
    <col min="3" max="3" width="11.140625" style="835" customWidth="1"/>
    <col min="4" max="4" width="11.28515625" style="835" customWidth="1"/>
    <col min="5" max="7" width="9.28515625" style="835" bestFit="1" customWidth="1"/>
    <col min="8" max="24" width="10" style="835" bestFit="1" customWidth="1"/>
    <col min="25" max="16384" width="9.140625" style="835"/>
  </cols>
  <sheetData>
    <row r="2" spans="1:24" ht="13.5" customHeight="1">
      <c r="A2" s="835" t="s">
        <v>326</v>
      </c>
      <c r="B2" s="858" t="s">
        <v>1574</v>
      </c>
    </row>
    <row r="3" spans="1:24" ht="15" customHeight="1">
      <c r="B3" s="995"/>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c r="X3" s="1017" t="s">
        <v>1169</v>
      </c>
    </row>
    <row r="4" spans="1:24">
      <c r="B4" s="999" t="s">
        <v>1162</v>
      </c>
      <c r="C4" s="1018">
        <v>256.610007</v>
      </c>
      <c r="D4" s="1018">
        <v>191.05799999999999</v>
      </c>
      <c r="E4" s="1018">
        <v>406.58294000000001</v>
      </c>
      <c r="F4" s="1018">
        <v>745.10699999999997</v>
      </c>
      <c r="G4" s="1018">
        <v>966.93534999999997</v>
      </c>
      <c r="H4" s="1018">
        <v>1483.271</v>
      </c>
      <c r="I4" s="1018">
        <v>2555.9102720000001</v>
      </c>
      <c r="J4" s="1018">
        <v>2359.7301360000001</v>
      </c>
      <c r="K4" s="1018">
        <v>2150.1497000000004</v>
      </c>
      <c r="L4" s="1018">
        <v>2177.5252999999998</v>
      </c>
      <c r="M4" s="1018">
        <v>1597.5408</v>
      </c>
      <c r="N4" s="1018">
        <v>1701.6858</v>
      </c>
      <c r="O4" s="1018">
        <v>1923.6579999999999</v>
      </c>
      <c r="P4" s="1018">
        <v>2031.58</v>
      </c>
      <c r="Q4" s="1018">
        <v>2255.0700000000002</v>
      </c>
      <c r="R4" s="1018">
        <v>1624.45</v>
      </c>
      <c r="S4" s="1018">
        <v>1185.25</v>
      </c>
      <c r="T4" s="1018">
        <v>1463.2</v>
      </c>
      <c r="U4" s="1018">
        <v>1097.2070000000001</v>
      </c>
      <c r="V4" s="1018">
        <v>1338.575</v>
      </c>
      <c r="W4" s="1018">
        <v>1109.71</v>
      </c>
      <c r="X4" s="1018">
        <v>1003.6035000000001</v>
      </c>
    </row>
    <row r="5" spans="1:24">
      <c r="B5" s="999" t="s">
        <v>1163</v>
      </c>
      <c r="C5" s="1018">
        <v>2248.5556301199999</v>
      </c>
      <c r="D5" s="1018">
        <v>1564.3952770875001</v>
      </c>
      <c r="E5" s="1018">
        <v>1289.99743638</v>
      </c>
      <c r="F5" s="1018">
        <v>1200.3531738959998</v>
      </c>
      <c r="G5" s="1018">
        <v>1008.5921772912001</v>
      </c>
      <c r="H5" s="1018">
        <v>1411.3767877536</v>
      </c>
      <c r="I5" s="1018">
        <v>903.48132520800004</v>
      </c>
      <c r="J5" s="1018">
        <v>1012.4221107000001</v>
      </c>
      <c r="K5" s="1018">
        <v>1269.7744432499996</v>
      </c>
      <c r="L5" s="1018">
        <v>1627.54915078</v>
      </c>
      <c r="M5" s="1018">
        <v>1133.9935307199999</v>
      </c>
      <c r="N5" s="1018">
        <v>1291.25042682</v>
      </c>
      <c r="O5" s="1018">
        <v>579.70378433000008</v>
      </c>
      <c r="P5" s="1018">
        <v>1306.75129281</v>
      </c>
      <c r="Q5" s="1018">
        <v>1270.8437658</v>
      </c>
      <c r="R5" s="1018">
        <v>1232.7836953599997</v>
      </c>
      <c r="S5" s="1018">
        <v>1136.2103957099996</v>
      </c>
      <c r="T5" s="1018">
        <v>1766.6686994000002</v>
      </c>
      <c r="U5" s="1018">
        <v>1718.34059727</v>
      </c>
      <c r="V5" s="1018">
        <v>1670.6012540000002</v>
      </c>
      <c r="W5" s="1018">
        <v>2027.0497392100001</v>
      </c>
      <c r="X5" s="1018">
        <v>1649.7135848800003</v>
      </c>
    </row>
    <row r="6" spans="1:24">
      <c r="B6" s="999" t="s">
        <v>1165</v>
      </c>
      <c r="C6" s="1018">
        <v>1376.9463571499998</v>
      </c>
      <c r="D6" s="1018">
        <v>709.99192721249995</v>
      </c>
      <c r="E6" s="1018">
        <v>569.81551437500002</v>
      </c>
      <c r="F6" s="1018">
        <v>667.76500647199998</v>
      </c>
      <c r="G6" s="1018">
        <v>287.96388264000001</v>
      </c>
      <c r="H6" s="1018">
        <v>506.09805473184002</v>
      </c>
      <c r="I6" s="1018">
        <v>600.51975499199989</v>
      </c>
      <c r="J6" s="1018">
        <v>475.21481215</v>
      </c>
      <c r="K6" s="1018">
        <v>774.33664398839994</v>
      </c>
      <c r="L6" s="1018">
        <v>623.79622514999994</v>
      </c>
      <c r="M6" s="1018">
        <v>623.09652067000002</v>
      </c>
      <c r="N6" s="1018">
        <v>658.96507051999993</v>
      </c>
      <c r="O6" s="1018">
        <v>519.82782080000004</v>
      </c>
      <c r="P6" s="1018">
        <v>709.85904092999999</v>
      </c>
      <c r="Q6" s="1018">
        <v>732.34213220000015</v>
      </c>
      <c r="R6" s="1018">
        <v>488.52263775</v>
      </c>
      <c r="S6" s="1018">
        <v>472.59488765999993</v>
      </c>
      <c r="T6" s="1018">
        <v>465.04417443</v>
      </c>
      <c r="U6" s="1018">
        <v>276.27830599999999</v>
      </c>
      <c r="V6" s="1018">
        <v>204.80212800000001</v>
      </c>
      <c r="W6" s="1018">
        <v>227.36417651999997</v>
      </c>
      <c r="X6" s="1018">
        <v>221.65205089999998</v>
      </c>
    </row>
    <row r="7" spans="1:24">
      <c r="B7" s="999" t="s">
        <v>1164</v>
      </c>
      <c r="C7" s="1018">
        <v>15.05003625</v>
      </c>
      <c r="D7" s="1018">
        <v>26.825600000000001</v>
      </c>
      <c r="E7" s="1018">
        <v>21.508956000000001</v>
      </c>
      <c r="F7" s="1018">
        <v>25.020440000000001</v>
      </c>
      <c r="G7" s="1018">
        <v>16.655591999999999</v>
      </c>
      <c r="H7" s="1018">
        <v>15.840370559999998</v>
      </c>
      <c r="I7" s="1018">
        <v>36.974721599999995</v>
      </c>
      <c r="J7" s="1018">
        <v>14.987402149999998</v>
      </c>
      <c r="K7" s="1018">
        <v>12.579329</v>
      </c>
      <c r="L7" s="1018">
        <v>26.659839999999999</v>
      </c>
      <c r="M7" s="1018">
        <v>15.933300000000001</v>
      </c>
      <c r="N7" s="1018">
        <v>19.442888500000002</v>
      </c>
      <c r="O7" s="1018">
        <v>14.092435</v>
      </c>
      <c r="P7" s="1018">
        <v>44.631846000000003</v>
      </c>
      <c r="Q7" s="1018">
        <v>39.701354000000002</v>
      </c>
      <c r="R7" s="1018">
        <v>49.081231000000002</v>
      </c>
      <c r="S7" s="1018">
        <v>46.427059400000005</v>
      </c>
      <c r="T7" s="1018">
        <v>41.079678000000001</v>
      </c>
      <c r="U7" s="1018">
        <v>24.523712849999995</v>
      </c>
      <c r="V7" s="1018">
        <v>22.215302999999999</v>
      </c>
      <c r="W7" s="1018">
        <v>35.099539999999998</v>
      </c>
      <c r="X7" s="1018">
        <v>18.603400000000001</v>
      </c>
    </row>
    <row r="8" spans="1:24">
      <c r="B8" s="995"/>
      <c r="C8" s="995"/>
      <c r="D8" s="995"/>
      <c r="E8" s="995"/>
      <c r="F8" s="995"/>
      <c r="G8" s="995"/>
      <c r="H8" s="995"/>
      <c r="I8" s="995"/>
      <c r="J8" s="995"/>
      <c r="K8" s="995"/>
      <c r="L8" s="1019"/>
      <c r="M8" s="1019"/>
      <c r="N8" s="1019"/>
      <c r="O8" s="1019"/>
      <c r="P8" s="1019"/>
      <c r="Q8" s="1019"/>
      <c r="R8" s="1019"/>
      <c r="S8" s="1019"/>
      <c r="T8" s="1019"/>
      <c r="U8" s="1019"/>
      <c r="V8" s="1019"/>
      <c r="W8" s="1019"/>
      <c r="X8" s="995"/>
    </row>
    <row r="9" spans="1:24">
      <c r="B9" s="999" t="s">
        <v>1166</v>
      </c>
      <c r="C9" s="1040">
        <v>370.98039567000001</v>
      </c>
      <c r="D9" s="1040">
        <v>194.90132321250002</v>
      </c>
      <c r="E9" s="1040">
        <v>422.95039937499996</v>
      </c>
      <c r="F9" s="1040">
        <v>767.61719275999997</v>
      </c>
      <c r="G9" s="1040">
        <v>980.39013983999996</v>
      </c>
      <c r="H9" s="1040">
        <v>1480.8722015999999</v>
      </c>
      <c r="I9" s="1040">
        <v>2572.3637323160001</v>
      </c>
      <c r="J9" s="1040">
        <v>2360.4539</v>
      </c>
      <c r="K9" s="1040">
        <v>2162.1499199999998</v>
      </c>
      <c r="L9" s="1040">
        <v>2188.6792500000001</v>
      </c>
      <c r="M9" s="1040">
        <v>1617.83736</v>
      </c>
      <c r="N9" s="1040">
        <v>1716.66769</v>
      </c>
      <c r="O9" s="1040">
        <v>1934.0388699999999</v>
      </c>
      <c r="P9" s="1040">
        <v>2042.7716</v>
      </c>
      <c r="Q9" s="1040">
        <v>2264.8661299999999</v>
      </c>
      <c r="R9" s="1040">
        <v>1632.2261599999999</v>
      </c>
      <c r="S9" s="1040">
        <v>1185.4740599999998</v>
      </c>
      <c r="T9" s="1040">
        <v>1462.8593600000002</v>
      </c>
      <c r="U9" s="1040">
        <v>1110.1722500000001</v>
      </c>
      <c r="V9" s="1040">
        <v>1339.4591</v>
      </c>
      <c r="W9" s="1040">
        <v>1111.8679500000001</v>
      </c>
      <c r="X9" s="1040">
        <v>1004.3016</v>
      </c>
    </row>
    <row r="10" spans="1:24">
      <c r="B10" s="999" t="s">
        <v>1167</v>
      </c>
      <c r="C10" s="997">
        <v>9.5192448444464589E-2</v>
      </c>
      <c r="D10" s="997">
        <v>7.8202305654838988E-2</v>
      </c>
      <c r="E10" s="997">
        <v>0.18486363188350355</v>
      </c>
      <c r="F10" s="997">
        <v>0.29095744036634763</v>
      </c>
      <c r="G10" s="997">
        <v>0.42996795338618338</v>
      </c>
      <c r="H10" s="997">
        <v>0.43343621652093361</v>
      </c>
      <c r="I10" s="997">
        <v>0.62788266160646389</v>
      </c>
      <c r="J10" s="997">
        <v>0.61114377870664305</v>
      </c>
      <c r="K10" s="997">
        <v>0.51396056428531767</v>
      </c>
      <c r="L10" s="997">
        <f t="shared" ref="L10:X10" si="0">L9/(L4+L5+L6+L7)</f>
        <v>0.49122752995961877</v>
      </c>
      <c r="M10" s="997">
        <f t="shared" si="0"/>
        <v>0.47999008098772233</v>
      </c>
      <c r="N10" s="997">
        <f t="shared" si="0"/>
        <v>0.46758560437373642</v>
      </c>
      <c r="O10" s="997">
        <f t="shared" si="0"/>
        <v>0.63676630765485975</v>
      </c>
      <c r="P10" s="997">
        <f t="shared" si="0"/>
        <v>0.49911076276706667</v>
      </c>
      <c r="Q10" s="997">
        <f t="shared" si="0"/>
        <v>0.52696339149163784</v>
      </c>
      <c r="R10" s="997">
        <f t="shared" si="0"/>
        <v>0.48079654156528373</v>
      </c>
      <c r="S10" s="997">
        <f t="shared" si="0"/>
        <v>0.41734956142833879</v>
      </c>
      <c r="T10" s="997">
        <f t="shared" si="0"/>
        <v>0.39155842515891748</v>
      </c>
      <c r="U10" s="997">
        <f t="shared" si="0"/>
        <v>0.35624123951221365</v>
      </c>
      <c r="V10" s="997">
        <f t="shared" si="0"/>
        <v>0.41389954693023884</v>
      </c>
      <c r="W10" s="997">
        <f t="shared" si="0"/>
        <v>0.32709469220852411</v>
      </c>
      <c r="X10" s="997">
        <f t="shared" si="0"/>
        <v>0.34708015354081223</v>
      </c>
    </row>
    <row r="12" spans="1:24">
      <c r="B12" s="858" t="s">
        <v>1574</v>
      </c>
    </row>
    <row r="33" spans="2:3">
      <c r="B33" s="865" t="s">
        <v>375</v>
      </c>
    </row>
    <row r="34" spans="2:3">
      <c r="B34" s="865" t="s">
        <v>499</v>
      </c>
    </row>
    <row r="36" spans="2:3">
      <c r="B36" s="930" t="s">
        <v>1270</v>
      </c>
      <c r="C36" s="838"/>
    </row>
  </sheetData>
  <phoneticPr fontId="11" type="noConversion"/>
  <hyperlinks>
    <hyperlink ref="B36" location="Contents!B55" display="to contents"/>
  </hyperlink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2:E24"/>
  <sheetViews>
    <sheetView workbookViewId="0">
      <selection activeCell="B24" sqref="B24"/>
    </sheetView>
  </sheetViews>
  <sheetFormatPr defaultRowHeight="12.75"/>
  <cols>
    <col min="1" max="1" width="9.140625" style="50"/>
    <col min="2" max="2" width="16.5703125" style="50" customWidth="1"/>
    <col min="3" max="16384" width="9.140625" style="50"/>
  </cols>
  <sheetData>
    <row r="2" spans="1:5">
      <c r="A2" s="1" t="s">
        <v>326</v>
      </c>
      <c r="B2" s="1355" t="s">
        <v>924</v>
      </c>
      <c r="C2" s="1355"/>
      <c r="D2" s="1355"/>
      <c r="E2" s="1355"/>
    </row>
    <row r="3" spans="1:5">
      <c r="B3" s="1356" t="s">
        <v>925</v>
      </c>
      <c r="C3" s="1356"/>
      <c r="D3" s="1356"/>
      <c r="E3" s="1356"/>
    </row>
    <row r="4" spans="1:5" ht="15.75">
      <c r="B4" s="1086"/>
      <c r="C4" s="947">
        <v>2009</v>
      </c>
      <c r="D4" s="948" t="s">
        <v>678</v>
      </c>
      <c r="E4" s="948" t="s">
        <v>1267</v>
      </c>
    </row>
    <row r="5" spans="1:5">
      <c r="B5" s="1084" t="s">
        <v>926</v>
      </c>
      <c r="C5" s="944"/>
      <c r="D5" s="944"/>
      <c r="E5" s="1085"/>
    </row>
    <row r="6" spans="1:5">
      <c r="B6" s="949" t="s">
        <v>927</v>
      </c>
      <c r="C6" s="945" t="s">
        <v>1541</v>
      </c>
      <c r="D6" s="945">
        <v>2.6</v>
      </c>
      <c r="E6" s="945">
        <v>2.2999999999999998</v>
      </c>
    </row>
    <row r="7" spans="1:5">
      <c r="B7" s="949" t="s">
        <v>928</v>
      </c>
      <c r="C7" s="945" t="s">
        <v>1542</v>
      </c>
      <c r="D7" s="945">
        <v>1.7</v>
      </c>
      <c r="E7" s="945">
        <v>1.5</v>
      </c>
    </row>
    <row r="8" spans="1:5">
      <c r="B8" s="949" t="s">
        <v>929</v>
      </c>
      <c r="C8" s="945" t="s">
        <v>1543</v>
      </c>
      <c r="D8" s="945">
        <v>2.8</v>
      </c>
      <c r="E8" s="945">
        <v>1.5</v>
      </c>
    </row>
    <row r="9" spans="1:5">
      <c r="B9" s="943" t="s">
        <v>930</v>
      </c>
      <c r="C9" s="944"/>
      <c r="D9" s="944"/>
      <c r="E9" s="944"/>
    </row>
    <row r="10" spans="1:5">
      <c r="B10" s="949" t="s">
        <v>931</v>
      </c>
      <c r="C10" s="945">
        <v>5.8</v>
      </c>
      <c r="D10" s="945">
        <v>9.1999999999999993</v>
      </c>
      <c r="E10" s="945">
        <v>7.9</v>
      </c>
    </row>
    <row r="11" spans="1:5">
      <c r="B11" s="949" t="s">
        <v>932</v>
      </c>
      <c r="C11" s="945">
        <v>9.1</v>
      </c>
      <c r="D11" s="945">
        <v>10.5</v>
      </c>
      <c r="E11" s="945">
        <v>9.6</v>
      </c>
    </row>
    <row r="12" spans="1:5">
      <c r="B12" s="949" t="s">
        <v>933</v>
      </c>
      <c r="C12" s="945">
        <v>5.7</v>
      </c>
      <c r="D12" s="945">
        <v>9.6999999999999993</v>
      </c>
      <c r="E12" s="945">
        <v>8.4</v>
      </c>
    </row>
    <row r="13" spans="1:5">
      <c r="B13" s="949" t="s">
        <v>934</v>
      </c>
      <c r="C13" s="945" t="s">
        <v>1544</v>
      </c>
      <c r="D13" s="945">
        <v>6.3</v>
      </c>
      <c r="E13" s="945">
        <v>4.0999999999999996</v>
      </c>
    </row>
    <row r="14" spans="1:5">
      <c r="B14" s="949" t="s">
        <v>935</v>
      </c>
      <c r="C14" s="945" t="s">
        <v>1544</v>
      </c>
      <c r="D14" s="945">
        <v>7.5</v>
      </c>
      <c r="E14" s="945">
        <v>4.0999999999999996</v>
      </c>
    </row>
    <row r="15" spans="1:5">
      <c r="B15" s="949" t="s">
        <v>936</v>
      </c>
      <c r="C15" s="946" t="s">
        <v>1545</v>
      </c>
      <c r="D15" s="946">
        <v>3.7</v>
      </c>
      <c r="E15" s="946">
        <v>3.1</v>
      </c>
    </row>
    <row r="16" spans="1:5">
      <c r="B16" s="949" t="s">
        <v>937</v>
      </c>
      <c r="C16" s="945" t="s">
        <v>1546</v>
      </c>
      <c r="D16" s="945">
        <v>4.3</v>
      </c>
      <c r="E16" s="945">
        <v>4.5999999999999996</v>
      </c>
    </row>
    <row r="17" spans="2:5">
      <c r="B17" s="949" t="s">
        <v>938</v>
      </c>
      <c r="C17" s="945" t="s">
        <v>1547</v>
      </c>
      <c r="D17" s="945">
        <v>4</v>
      </c>
      <c r="E17" s="945">
        <v>4.3</v>
      </c>
    </row>
    <row r="18" spans="2:5">
      <c r="B18" s="949" t="s">
        <v>939</v>
      </c>
      <c r="C18" s="945">
        <v>1.2</v>
      </c>
      <c r="D18" s="945">
        <v>5.4</v>
      </c>
      <c r="E18" s="945">
        <v>5.0999999999999996</v>
      </c>
    </row>
    <row r="19" spans="2:5" ht="25.5">
      <c r="B19" s="949" t="s">
        <v>940</v>
      </c>
      <c r="C19" s="945">
        <v>2</v>
      </c>
      <c r="D19" s="945">
        <v>4.0999999999999996</v>
      </c>
      <c r="E19" s="945">
        <v>5.0999999999999996</v>
      </c>
    </row>
    <row r="20" spans="2:5">
      <c r="B20" s="949" t="s">
        <v>941</v>
      </c>
      <c r="C20" s="945">
        <v>1.1000000000000001</v>
      </c>
      <c r="D20" s="945">
        <v>3.8</v>
      </c>
      <c r="E20" s="945">
        <v>5</v>
      </c>
    </row>
    <row r="21" spans="2:5">
      <c r="B21" s="1357" t="s">
        <v>1268</v>
      </c>
      <c r="C21" s="1357"/>
      <c r="D21" s="1357"/>
      <c r="E21" s="1357"/>
    </row>
    <row r="22" spans="2:5">
      <c r="B22" s="1358" t="s">
        <v>942</v>
      </c>
      <c r="C22" s="1358"/>
      <c r="D22" s="1358"/>
      <c r="E22" s="1358"/>
    </row>
    <row r="24" spans="2:5">
      <c r="B24" s="930" t="s">
        <v>1270</v>
      </c>
    </row>
  </sheetData>
  <mergeCells count="4">
    <mergeCell ref="B2:E2"/>
    <mergeCell ref="B3:E3"/>
    <mergeCell ref="B21:E21"/>
    <mergeCell ref="B22:E22"/>
  </mergeCells>
  <phoneticPr fontId="38" type="noConversion"/>
  <hyperlinks>
    <hyperlink ref="B24" location="Contents!B7" display="to contents"/>
  </hyperlinks>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AI37"/>
  <sheetViews>
    <sheetView workbookViewId="0">
      <selection activeCell="C39" sqref="C39"/>
    </sheetView>
  </sheetViews>
  <sheetFormatPr defaultRowHeight="12.75"/>
  <cols>
    <col min="1" max="1" width="9.140625" style="50"/>
    <col min="2" max="2" width="34.85546875" style="50" customWidth="1"/>
    <col min="3" max="3" width="11.140625" style="50" customWidth="1"/>
    <col min="4" max="4" width="11.28515625" style="50" customWidth="1"/>
    <col min="5" max="16384" width="9.140625" style="50"/>
  </cols>
  <sheetData>
    <row r="1" spans="1:35">
      <c r="B1" s="858"/>
    </row>
    <row r="2" spans="1:35">
      <c r="A2" s="835" t="s">
        <v>326</v>
      </c>
      <c r="B2" s="858" t="s">
        <v>1575</v>
      </c>
    </row>
    <row r="3" spans="1:35">
      <c r="B3" s="999"/>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row>
    <row r="4" spans="1:35" s="19" customFormat="1" ht="15" customHeight="1">
      <c r="B4" s="999"/>
      <c r="C4" s="1000" t="s">
        <v>473</v>
      </c>
      <c r="D4" s="1000" t="s">
        <v>474</v>
      </c>
      <c r="E4" s="1000" t="s">
        <v>475</v>
      </c>
      <c r="F4" s="1000" t="s">
        <v>476</v>
      </c>
      <c r="G4" s="1000" t="s">
        <v>477</v>
      </c>
      <c r="H4" s="1000" t="s">
        <v>478</v>
      </c>
      <c r="I4" s="1000" t="s">
        <v>479</v>
      </c>
      <c r="J4" s="1000" t="s">
        <v>480</v>
      </c>
      <c r="K4" s="1000" t="s">
        <v>481</v>
      </c>
      <c r="L4" s="1000" t="s">
        <v>482</v>
      </c>
      <c r="M4" s="1000" t="s">
        <v>483</v>
      </c>
      <c r="N4" s="1000" t="s">
        <v>484</v>
      </c>
      <c r="O4" s="1000" t="s">
        <v>485</v>
      </c>
      <c r="P4" s="1000" t="s">
        <v>486</v>
      </c>
      <c r="Q4" s="1000" t="s">
        <v>487</v>
      </c>
      <c r="R4" s="1000" t="s">
        <v>488</v>
      </c>
      <c r="S4" s="1000" t="s">
        <v>489</v>
      </c>
      <c r="T4" s="1000" t="s">
        <v>490</v>
      </c>
      <c r="U4" s="1000" t="s">
        <v>1205</v>
      </c>
      <c r="V4" s="1000" t="s">
        <v>492</v>
      </c>
      <c r="W4" s="1000" t="s">
        <v>493</v>
      </c>
      <c r="X4" s="1017" t="s">
        <v>1169</v>
      </c>
    </row>
    <row r="5" spans="1:35">
      <c r="B5" s="999" t="s">
        <v>1162</v>
      </c>
      <c r="C5" s="576">
        <v>23.000240000000002</v>
      </c>
      <c r="D5" s="576">
        <v>17.650959999999998</v>
      </c>
      <c r="E5" s="576">
        <v>22.350960000000001</v>
      </c>
      <c r="F5" s="576">
        <v>16.082719999999998</v>
      </c>
      <c r="G5" s="576">
        <v>11.450239999999999</v>
      </c>
      <c r="H5" s="576">
        <v>12.56448</v>
      </c>
      <c r="I5" s="576">
        <v>10.80048</v>
      </c>
      <c r="J5" s="576">
        <v>1.0029999999999999</v>
      </c>
      <c r="K5" s="576">
        <v>13.625</v>
      </c>
      <c r="L5" s="576">
        <v>1.37</v>
      </c>
      <c r="M5" s="576">
        <v>3.8450000000000002</v>
      </c>
      <c r="N5" s="576">
        <v>4.7149999999999999</v>
      </c>
      <c r="O5" s="576">
        <v>3.15</v>
      </c>
      <c r="P5" s="576">
        <v>4.0999999999999996</v>
      </c>
      <c r="Q5" s="576">
        <v>17.97</v>
      </c>
      <c r="R5" s="576">
        <v>45.2</v>
      </c>
      <c r="S5" s="576">
        <v>14.7</v>
      </c>
      <c r="T5" s="576">
        <v>15.6</v>
      </c>
      <c r="U5" s="576">
        <v>23</v>
      </c>
      <c r="V5" s="576">
        <v>3.15</v>
      </c>
      <c r="W5" s="576">
        <v>39.200000000000003</v>
      </c>
      <c r="X5" s="576">
        <v>22.6</v>
      </c>
    </row>
    <row r="6" spans="1:35">
      <c r="B6" s="999" t="s">
        <v>1163</v>
      </c>
      <c r="C6" s="576">
        <v>11.300238469999998</v>
      </c>
      <c r="D6" s="576">
        <v>3.9743239767000005</v>
      </c>
      <c r="E6" s="576">
        <v>27.3566802</v>
      </c>
      <c r="F6" s="576">
        <v>123.412039437</v>
      </c>
      <c r="G6" s="576">
        <v>8.0622118399999998</v>
      </c>
      <c r="H6" s="576">
        <v>16.244811180479999</v>
      </c>
      <c r="I6" s="576">
        <v>25.144673400000006</v>
      </c>
      <c r="J6" s="576">
        <v>12.4197486</v>
      </c>
      <c r="K6" s="576">
        <v>12.252930161999997</v>
      </c>
      <c r="L6" s="576">
        <v>9.8013500000000011</v>
      </c>
      <c r="M6" s="576">
        <v>62.921424000000002</v>
      </c>
      <c r="N6" s="576">
        <v>120.3719895</v>
      </c>
      <c r="O6" s="576">
        <v>11.277053499999999</v>
      </c>
      <c r="P6" s="576">
        <v>33.706375020000003</v>
      </c>
      <c r="Q6" s="576">
        <v>50.778013999999999</v>
      </c>
      <c r="R6" s="576">
        <v>2.4829425600000001</v>
      </c>
      <c r="S6" s="576">
        <v>5.6025006599999987</v>
      </c>
      <c r="T6" s="576">
        <v>87.705178550000014</v>
      </c>
      <c r="U6" s="576">
        <v>12.68586</v>
      </c>
      <c r="V6" s="576">
        <v>4.50846795</v>
      </c>
      <c r="W6" s="576">
        <v>25.421619740000001</v>
      </c>
      <c r="X6" s="576">
        <v>7.0134443400000013</v>
      </c>
    </row>
    <row r="7" spans="1:35">
      <c r="B7" s="999" t="s">
        <v>1165</v>
      </c>
      <c r="C7" s="576">
        <v>6.5474955000000001</v>
      </c>
      <c r="D7" s="576">
        <v>0.17529531212499999</v>
      </c>
      <c r="E7" s="576">
        <v>0</v>
      </c>
      <c r="F7" s="576">
        <v>6.4102472000000009E-3</v>
      </c>
      <c r="G7" s="576">
        <v>113.7851208</v>
      </c>
      <c r="H7" s="576">
        <v>0</v>
      </c>
      <c r="I7" s="576">
        <v>4.2435599999999987</v>
      </c>
      <c r="J7" s="576">
        <v>0.75188750000000004</v>
      </c>
      <c r="K7" s="576">
        <v>0</v>
      </c>
      <c r="L7" s="576">
        <v>0.44669999999999999</v>
      </c>
      <c r="M7" s="576">
        <v>13.414200000000001</v>
      </c>
      <c r="N7" s="576">
        <v>30.482200000000002</v>
      </c>
      <c r="O7" s="576">
        <v>12.7104</v>
      </c>
      <c r="P7" s="576">
        <v>0</v>
      </c>
      <c r="Q7" s="576">
        <v>0.26616007000000003</v>
      </c>
      <c r="R7" s="576">
        <v>0</v>
      </c>
      <c r="S7" s="576">
        <v>0</v>
      </c>
      <c r="T7" s="576">
        <v>1.53693122</v>
      </c>
      <c r="U7" s="576">
        <v>1.9736849999999999</v>
      </c>
      <c r="V7" s="576">
        <v>0</v>
      </c>
      <c r="W7" s="576">
        <v>16.885439999999999</v>
      </c>
      <c r="X7" s="576">
        <v>8.1955999999999989</v>
      </c>
    </row>
    <row r="8" spans="1:35">
      <c r="B8" s="999" t="s">
        <v>1164</v>
      </c>
      <c r="C8" s="576">
        <v>0.42075000000000001</v>
      </c>
      <c r="D8" s="576">
        <v>0</v>
      </c>
      <c r="E8" s="576">
        <v>4.3295E-2</v>
      </c>
      <c r="F8" s="576">
        <v>0</v>
      </c>
      <c r="G8" s="576">
        <v>0.46523999999999999</v>
      </c>
      <c r="H8" s="576">
        <v>3.4015718399999999</v>
      </c>
      <c r="I8" s="576">
        <v>2.8715999999999995</v>
      </c>
      <c r="J8" s="576">
        <v>3.3355000000000001</v>
      </c>
      <c r="K8" s="576">
        <v>2.94</v>
      </c>
      <c r="L8" s="576">
        <v>0</v>
      </c>
      <c r="M8" s="576">
        <v>0.51900000000000013</v>
      </c>
      <c r="N8" s="576">
        <v>3.2305000000000001</v>
      </c>
      <c r="O8" s="576">
        <v>2.7334999999999998</v>
      </c>
      <c r="P8" s="576">
        <v>4.41</v>
      </c>
      <c r="Q8" s="576">
        <v>7.1071</v>
      </c>
      <c r="R8" s="576">
        <v>6.1768400000000003</v>
      </c>
      <c r="S8" s="576">
        <v>6.1696</v>
      </c>
      <c r="T8" s="576">
        <v>0.47099999999999997</v>
      </c>
      <c r="U8" s="576">
        <v>4.0884999999999998</v>
      </c>
      <c r="V8" s="576">
        <v>0.72899999999999998</v>
      </c>
      <c r="W8" s="576">
        <v>0</v>
      </c>
      <c r="X8" s="576">
        <v>0</v>
      </c>
    </row>
    <row r="9" spans="1:35">
      <c r="B9" s="995"/>
      <c r="C9" s="576"/>
      <c r="D9" s="576"/>
      <c r="E9" s="576"/>
      <c r="F9" s="576"/>
      <c r="G9" s="576"/>
      <c r="H9" s="576"/>
      <c r="I9" s="576"/>
      <c r="J9" s="576"/>
      <c r="K9" s="576"/>
      <c r="L9" s="576"/>
      <c r="M9" s="576"/>
      <c r="N9" s="576"/>
      <c r="O9" s="576"/>
      <c r="P9" s="576"/>
      <c r="Q9" s="576"/>
      <c r="R9" s="576"/>
      <c r="S9" s="576"/>
      <c r="T9" s="576"/>
      <c r="U9" s="576"/>
      <c r="V9" s="576"/>
      <c r="W9" s="576"/>
      <c r="X9" s="576"/>
    </row>
    <row r="10" spans="1:35">
      <c r="B10" s="999" t="s">
        <v>1166</v>
      </c>
      <c r="C10" s="1226">
        <v>27.875782295</v>
      </c>
      <c r="D10" s="1226">
        <v>19.999603577499997</v>
      </c>
      <c r="E10" s="1226">
        <v>46.912452000000002</v>
      </c>
      <c r="F10" s="1226">
        <v>37.641686</v>
      </c>
      <c r="G10" s="1226">
        <v>14.636221600000001</v>
      </c>
      <c r="H10" s="1226">
        <v>12.640703999999999</v>
      </c>
      <c r="I10" s="1226">
        <v>25.086028200000001</v>
      </c>
      <c r="J10" s="1226">
        <v>0.47799999999999998</v>
      </c>
      <c r="K10" s="1226">
        <v>13.625</v>
      </c>
      <c r="L10" s="1226">
        <v>1.37</v>
      </c>
      <c r="M10" s="1226">
        <v>33.304000000000002</v>
      </c>
      <c r="N10" s="1226">
        <v>4.7149999999999999</v>
      </c>
      <c r="O10" s="1226">
        <v>3.15</v>
      </c>
      <c r="P10" s="1226">
        <v>12.454655000000001</v>
      </c>
      <c r="Q10" s="1226">
        <v>17.97</v>
      </c>
      <c r="R10" s="1226">
        <v>45.2</v>
      </c>
      <c r="S10" s="1226">
        <v>14.7</v>
      </c>
      <c r="T10" s="1226">
        <v>15.6</v>
      </c>
      <c r="U10" s="1226">
        <v>23</v>
      </c>
      <c r="V10" s="1226">
        <v>3.15</v>
      </c>
      <c r="W10" s="1226">
        <v>39.200000000000003</v>
      </c>
      <c r="X10" s="1226">
        <v>22.6</v>
      </c>
      <c r="Y10" s="258"/>
    </row>
    <row r="11" spans="1:35">
      <c r="B11" s="999" t="s">
        <v>1167</v>
      </c>
      <c r="C11" s="1046">
        <f t="shared" ref="C11:X11" si="0">C10/(C5+C6+C7+C8)</f>
        <v>0.67546993493823804</v>
      </c>
      <c r="D11" s="1046">
        <f t="shared" si="0"/>
        <v>0.9173886304824852</v>
      </c>
      <c r="E11" s="1046">
        <f t="shared" si="0"/>
        <v>0.94294613380453607</v>
      </c>
      <c r="F11" s="1046">
        <f t="shared" si="0"/>
        <v>0.26983061206735764</v>
      </c>
      <c r="G11" s="1046">
        <f t="shared" si="0"/>
        <v>0.10941921234409833</v>
      </c>
      <c r="H11" s="1046">
        <f t="shared" si="0"/>
        <v>0.39243605463048009</v>
      </c>
      <c r="I11" s="1046">
        <f t="shared" si="0"/>
        <v>0.58257885786776442</v>
      </c>
      <c r="J11" s="1046">
        <f t="shared" si="0"/>
        <v>2.7298474281990302E-2</v>
      </c>
      <c r="K11" s="1046">
        <f t="shared" si="0"/>
        <v>0.47279592682080429</v>
      </c>
      <c r="L11" s="1046">
        <f t="shared" si="0"/>
        <v>0.1179199607507284</v>
      </c>
      <c r="M11" s="1046">
        <f t="shared" si="0"/>
        <v>0.41269089432188683</v>
      </c>
      <c r="N11" s="1046">
        <f t="shared" si="0"/>
        <v>2.9691493823733199E-2</v>
      </c>
      <c r="O11" s="1046">
        <f t="shared" si="0"/>
        <v>0.10545361399327276</v>
      </c>
      <c r="P11" s="1046">
        <f t="shared" si="0"/>
        <v>0.29501952723557173</v>
      </c>
      <c r="Q11" s="1046">
        <f t="shared" si="0"/>
        <v>0.23607066775412944</v>
      </c>
      <c r="R11" s="1046">
        <f t="shared" si="0"/>
        <v>0.83921616188567105</v>
      </c>
      <c r="S11" s="1046">
        <f t="shared" si="0"/>
        <v>0.55530160559611597</v>
      </c>
      <c r="T11" s="1046">
        <f t="shared" si="0"/>
        <v>0.14812970611227633</v>
      </c>
      <c r="U11" s="1046">
        <f t="shared" si="0"/>
        <v>0.55092400135144048</v>
      </c>
      <c r="V11" s="1046">
        <f t="shared" si="0"/>
        <v>0.37556030243906924</v>
      </c>
      <c r="W11" s="1046">
        <f t="shared" si="0"/>
        <v>0.48093993483563735</v>
      </c>
      <c r="X11" s="1046">
        <f t="shared" si="0"/>
        <v>0.59774057753928411</v>
      </c>
    </row>
    <row r="12" spans="1:35">
      <c r="B12" s="858"/>
    </row>
    <row r="13" spans="1:35">
      <c r="B13" s="858" t="s">
        <v>1575</v>
      </c>
    </row>
    <row r="34" spans="2:3">
      <c r="B34" s="865" t="s">
        <v>1168</v>
      </c>
      <c r="C34" s="835"/>
    </row>
    <row r="35" spans="2:3">
      <c r="B35" s="865" t="s">
        <v>499</v>
      </c>
      <c r="C35" s="835"/>
    </row>
    <row r="36" spans="2:3">
      <c r="B36" s="835"/>
    </row>
    <row r="37" spans="2:3">
      <c r="B37" s="930" t="s">
        <v>1270</v>
      </c>
    </row>
  </sheetData>
  <phoneticPr fontId="38" type="noConversion"/>
  <hyperlinks>
    <hyperlink ref="B37" location="Contents!B56" display="to contents"/>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2:W38"/>
  <sheetViews>
    <sheetView topLeftCell="A13" workbookViewId="0">
      <selection activeCell="I20" sqref="I20"/>
    </sheetView>
  </sheetViews>
  <sheetFormatPr defaultRowHeight="12.75"/>
  <cols>
    <col min="1" max="1" width="9.140625" style="866"/>
    <col min="2" max="2" width="24.140625" style="866" customWidth="1"/>
    <col min="3" max="8" width="13.140625" style="866" bestFit="1" customWidth="1"/>
    <col min="9" max="9" width="14.140625" style="866" customWidth="1"/>
    <col min="10" max="10" width="14.42578125" style="866" customWidth="1"/>
    <col min="11" max="11" width="15" style="866" customWidth="1"/>
    <col min="12" max="12" width="13.85546875" style="866" bestFit="1" customWidth="1"/>
    <col min="13" max="25" width="14" style="866" bestFit="1" customWidth="1"/>
    <col min="26" max="26" width="9.140625" style="866"/>
    <col min="27" max="27" width="11.7109375" style="866" bestFit="1" customWidth="1"/>
    <col min="28" max="16384" width="9.140625" style="866"/>
  </cols>
  <sheetData>
    <row r="2" spans="1:23">
      <c r="A2" s="866" t="s">
        <v>326</v>
      </c>
      <c r="B2" s="858" t="s">
        <v>376</v>
      </c>
    </row>
    <row r="3" spans="1:23" s="1047" customFormat="1" ht="13.5" customHeight="1">
      <c r="B3" s="1007"/>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23" s="1048" customFormat="1" ht="34.5" customHeight="1">
      <c r="B4" s="1050" t="s">
        <v>1170</v>
      </c>
      <c r="C4" s="1051">
        <v>128</v>
      </c>
      <c r="D4" s="1051">
        <v>117</v>
      </c>
      <c r="E4" s="1051">
        <v>108</v>
      </c>
      <c r="F4" s="1051">
        <v>334</v>
      </c>
      <c r="G4" s="1051">
        <v>144</v>
      </c>
      <c r="H4" s="1051">
        <v>172</v>
      </c>
      <c r="I4" s="1051">
        <v>341</v>
      </c>
      <c r="J4" s="1051">
        <v>246</v>
      </c>
      <c r="K4" s="1051">
        <v>174</v>
      </c>
      <c r="L4" s="1051">
        <v>134</v>
      </c>
      <c r="M4" s="1052">
        <v>246</v>
      </c>
      <c r="N4" s="1052">
        <v>268</v>
      </c>
      <c r="O4" s="1052">
        <f t="shared" ref="O4:W4" si="0">O5+O6</f>
        <v>230</v>
      </c>
      <c r="P4" s="1052">
        <f t="shared" si="0"/>
        <v>399</v>
      </c>
      <c r="Q4" s="1052">
        <f t="shared" si="0"/>
        <v>376</v>
      </c>
      <c r="R4" s="1052">
        <f t="shared" si="0"/>
        <v>408</v>
      </c>
      <c r="S4" s="1052">
        <f t="shared" si="0"/>
        <v>253</v>
      </c>
      <c r="T4" s="1052">
        <f t="shared" si="0"/>
        <v>184</v>
      </c>
      <c r="U4" s="1052">
        <f t="shared" si="0"/>
        <v>197</v>
      </c>
      <c r="V4" s="1052">
        <f t="shared" si="0"/>
        <v>376</v>
      </c>
      <c r="W4" s="1052">
        <f t="shared" si="0"/>
        <v>352</v>
      </c>
    </row>
    <row r="5" spans="1:23" s="1048" customFormat="1" ht="34.5" customHeight="1">
      <c r="B5" s="1053" t="s">
        <v>1171</v>
      </c>
      <c r="C5" s="1055"/>
      <c r="D5" s="1055"/>
      <c r="E5" s="1055"/>
      <c r="F5" s="1055"/>
      <c r="G5" s="1055"/>
      <c r="H5" s="1055"/>
      <c r="I5" s="1055"/>
      <c r="J5" s="1055"/>
      <c r="K5" s="1055"/>
      <c r="L5" s="1055"/>
      <c r="M5" s="1056"/>
      <c r="N5" s="1056"/>
      <c r="O5" s="1057">
        <v>161</v>
      </c>
      <c r="P5" s="1057">
        <v>312</v>
      </c>
      <c r="Q5" s="1057">
        <v>290</v>
      </c>
      <c r="R5" s="1057">
        <v>314</v>
      </c>
      <c r="S5" s="1057">
        <v>165</v>
      </c>
      <c r="T5" s="1057">
        <v>124</v>
      </c>
      <c r="U5" s="1057">
        <v>119</v>
      </c>
      <c r="V5" s="1057">
        <v>288</v>
      </c>
      <c r="W5" s="1057">
        <v>250</v>
      </c>
    </row>
    <row r="6" spans="1:23" s="1048" customFormat="1" ht="34.5" customHeight="1">
      <c r="B6" s="1053" t="s">
        <v>1172</v>
      </c>
      <c r="C6" s="1055"/>
      <c r="D6" s="1055"/>
      <c r="E6" s="1055"/>
      <c r="F6" s="1055"/>
      <c r="G6" s="1055"/>
      <c r="H6" s="1055"/>
      <c r="I6" s="1055"/>
      <c r="J6" s="1055"/>
      <c r="K6" s="1055"/>
      <c r="L6" s="1055"/>
      <c r="M6" s="1056"/>
      <c r="N6" s="1056"/>
      <c r="O6" s="1057">
        <v>69</v>
      </c>
      <c r="P6" s="1057">
        <v>87</v>
      </c>
      <c r="Q6" s="1057">
        <v>86</v>
      </c>
      <c r="R6" s="1057">
        <v>94</v>
      </c>
      <c r="S6" s="1057">
        <v>88</v>
      </c>
      <c r="T6" s="1057">
        <v>60</v>
      </c>
      <c r="U6" s="1057">
        <v>78</v>
      </c>
      <c r="V6" s="1057">
        <v>88</v>
      </c>
      <c r="W6" s="1057">
        <v>102</v>
      </c>
    </row>
    <row r="7" spans="1:23" s="1048" customFormat="1" ht="25.5">
      <c r="B7" s="1050" t="s">
        <v>1173</v>
      </c>
      <c r="C7" s="1051">
        <v>12</v>
      </c>
      <c r="D7" s="1051">
        <v>6</v>
      </c>
      <c r="E7" s="1051">
        <v>21</v>
      </c>
      <c r="F7" s="1051">
        <v>16</v>
      </c>
      <c r="G7" s="1051">
        <v>10</v>
      </c>
      <c r="H7" s="1051">
        <v>15</v>
      </c>
      <c r="I7" s="1051">
        <v>24</v>
      </c>
      <c r="J7" s="1051">
        <v>28</v>
      </c>
      <c r="K7" s="1051">
        <v>8</v>
      </c>
      <c r="L7" s="1051">
        <v>10</v>
      </c>
      <c r="M7" s="1052">
        <v>15</v>
      </c>
      <c r="N7" s="1052">
        <v>37</v>
      </c>
      <c r="O7" s="1052">
        <v>17</v>
      </c>
      <c r="P7" s="1052">
        <v>18</v>
      </c>
      <c r="Q7" s="1052">
        <v>7</v>
      </c>
      <c r="R7" s="1052">
        <v>8</v>
      </c>
      <c r="S7" s="1052">
        <v>10</v>
      </c>
      <c r="T7" s="1052">
        <v>4</v>
      </c>
      <c r="U7" s="1052">
        <v>5</v>
      </c>
      <c r="V7" s="1052">
        <v>3</v>
      </c>
      <c r="W7" s="1052">
        <v>20</v>
      </c>
    </row>
    <row r="8" spans="1:23" s="1049" customFormat="1" ht="38.25">
      <c r="B8" s="1050" t="s">
        <v>1174</v>
      </c>
      <c r="C8" s="1058">
        <v>26.163301617700021</v>
      </c>
      <c r="D8" s="1058">
        <v>26.270792477789996</v>
      </c>
      <c r="E8" s="1058">
        <v>18.396712455600003</v>
      </c>
      <c r="F8" s="1058">
        <v>57.779696686140014</v>
      </c>
      <c r="G8" s="1058">
        <v>34.374928863709997</v>
      </c>
      <c r="H8" s="1058">
        <v>53.905148647970002</v>
      </c>
      <c r="I8" s="1058">
        <v>86.549581081319985</v>
      </c>
      <c r="J8" s="1058">
        <v>69.215777943299997</v>
      </c>
      <c r="K8" s="1058">
        <v>59.811354279980002</v>
      </c>
      <c r="L8" s="1058">
        <v>33.348633271600001</v>
      </c>
      <c r="M8" s="1059">
        <v>53.328334374939992</v>
      </c>
      <c r="N8" s="1059">
        <v>79.818775205229997</v>
      </c>
      <c r="O8" s="1060">
        <f t="shared" ref="O8:W8" si="1">O9+O10</f>
        <v>99.744410924429985</v>
      </c>
      <c r="P8" s="1060">
        <f t="shared" si="1"/>
        <v>166.31950009506994</v>
      </c>
      <c r="Q8" s="1060">
        <f t="shared" si="1"/>
        <v>121.28614906626001</v>
      </c>
      <c r="R8" s="1060">
        <f t="shared" si="1"/>
        <v>137.00310153160001</v>
      </c>
      <c r="S8" s="1060">
        <f t="shared" si="1"/>
        <v>119.52113135757</v>
      </c>
      <c r="T8" s="1060">
        <f t="shared" si="1"/>
        <v>72.669589378569995</v>
      </c>
      <c r="U8" s="1060">
        <f t="shared" si="1"/>
        <v>96.329207428719997</v>
      </c>
      <c r="V8" s="1060">
        <f t="shared" si="1"/>
        <v>134.13054952008002</v>
      </c>
      <c r="W8" s="1060">
        <f t="shared" si="1"/>
        <v>127.87224070838001</v>
      </c>
    </row>
    <row r="9" spans="1:23" s="1048" customFormat="1" ht="32.25" customHeight="1">
      <c r="B9" s="1053" t="s">
        <v>1175</v>
      </c>
      <c r="C9" s="1054"/>
      <c r="D9" s="1054"/>
      <c r="E9" s="1054"/>
      <c r="F9" s="1054"/>
      <c r="G9" s="1054"/>
      <c r="H9" s="1054"/>
      <c r="I9" s="1054"/>
      <c r="J9" s="1054"/>
      <c r="K9" s="1054"/>
      <c r="L9" s="1054"/>
      <c r="M9" s="1054"/>
      <c r="N9" s="1054"/>
      <c r="O9" s="1061">
        <v>45.883922924459981</v>
      </c>
      <c r="P9" s="1061">
        <v>108.62718379331994</v>
      </c>
      <c r="Q9" s="1061">
        <v>76.258949098810007</v>
      </c>
      <c r="R9" s="1061">
        <v>69.007635851630013</v>
      </c>
      <c r="S9" s="1061">
        <v>53.613449077160006</v>
      </c>
      <c r="T9" s="1061">
        <v>33.813382077919997</v>
      </c>
      <c r="U9" s="1061">
        <v>25.96280581872</v>
      </c>
      <c r="V9" s="1061">
        <v>58.227232220100014</v>
      </c>
      <c r="W9" s="1061">
        <v>49.632846893050001</v>
      </c>
    </row>
    <row r="10" spans="1:23" s="1048" customFormat="1" ht="33" customHeight="1">
      <c r="B10" s="1062" t="s">
        <v>1176</v>
      </c>
      <c r="C10" s="1063"/>
      <c r="D10" s="1063"/>
      <c r="E10" s="1063"/>
      <c r="F10" s="1063"/>
      <c r="G10" s="1063"/>
      <c r="H10" s="1063"/>
      <c r="I10" s="1063"/>
      <c r="J10" s="1063"/>
      <c r="K10" s="1063"/>
      <c r="L10" s="1063"/>
      <c r="M10" s="1063"/>
      <c r="N10" s="1063"/>
      <c r="O10" s="1064">
        <v>53.860487999970005</v>
      </c>
      <c r="P10" s="1064">
        <v>57.692316301749997</v>
      </c>
      <c r="Q10" s="1064">
        <v>45.027199967449995</v>
      </c>
      <c r="R10" s="1064">
        <v>67.995465679969996</v>
      </c>
      <c r="S10" s="1064">
        <v>65.90768228041</v>
      </c>
      <c r="T10" s="1064">
        <v>38.856207300649999</v>
      </c>
      <c r="U10" s="1064">
        <v>70.366401609999997</v>
      </c>
      <c r="V10" s="1064">
        <v>75.903317299980017</v>
      </c>
      <c r="W10" s="1064">
        <v>78.239393815330004</v>
      </c>
    </row>
    <row r="11" spans="1:23" s="1049" customFormat="1" ht="25.5">
      <c r="B11" s="1050" t="s">
        <v>1177</v>
      </c>
      <c r="C11" s="1058">
        <v>6.7029764536999998</v>
      </c>
      <c r="D11" s="1058">
        <v>1.7963573500000001</v>
      </c>
      <c r="E11" s="1058">
        <v>3.1627567140599999</v>
      </c>
      <c r="F11" s="1058">
        <v>7.7157176622399994</v>
      </c>
      <c r="G11" s="1058">
        <v>10.348442005500001</v>
      </c>
      <c r="H11" s="1058">
        <v>2.73424308401</v>
      </c>
      <c r="I11" s="1058">
        <v>5.4420353931300012</v>
      </c>
      <c r="J11" s="1058">
        <v>19.936173964999998</v>
      </c>
      <c r="K11" s="1058">
        <v>5.6153803079999998</v>
      </c>
      <c r="L11" s="1058">
        <v>3.3775089773999998</v>
      </c>
      <c r="M11" s="1059">
        <v>6.8531820739300002</v>
      </c>
      <c r="N11" s="1059">
        <v>37.349248492380006</v>
      </c>
      <c r="O11" s="1059">
        <v>2.3727381921699999</v>
      </c>
      <c r="P11" s="1059">
        <v>15.870543875600001</v>
      </c>
      <c r="Q11" s="1059">
        <v>3.8721708389999998</v>
      </c>
      <c r="R11" s="1059">
        <v>4.2547684749999997</v>
      </c>
      <c r="S11" s="1059">
        <v>6.7588411483999993</v>
      </c>
      <c r="T11" s="1059">
        <v>1.6073289675</v>
      </c>
      <c r="U11" s="1059">
        <v>1.8816386641999998</v>
      </c>
      <c r="V11" s="1059">
        <v>1.256490761</v>
      </c>
      <c r="W11" s="1059">
        <v>23.482823693949996</v>
      </c>
    </row>
    <row r="13" spans="1:23">
      <c r="B13" s="858" t="s">
        <v>376</v>
      </c>
    </row>
    <row r="36" spans="2:2">
      <c r="B36" s="860" t="s">
        <v>1224</v>
      </c>
    </row>
    <row r="38" spans="2:2">
      <c r="B38" s="930" t="s">
        <v>1270</v>
      </c>
    </row>
  </sheetData>
  <phoneticPr fontId="38" type="noConversion"/>
  <hyperlinks>
    <hyperlink ref="B38" location="Contents!B57" display="to contents"/>
  </hyperlinks>
  <pageMargins left="0.75" right="0.75" top="1" bottom="1" header="0.5" footer="0.5"/>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2:AI31"/>
  <sheetViews>
    <sheetView workbookViewId="0">
      <selection activeCell="G29" sqref="G29"/>
    </sheetView>
  </sheetViews>
  <sheetFormatPr defaultRowHeight="12.75"/>
  <cols>
    <col min="1" max="1" width="9.140625" style="867"/>
    <col min="2" max="2" width="37.5703125" style="867" customWidth="1"/>
    <col min="3" max="3" width="15.140625" style="867" customWidth="1"/>
    <col min="4" max="4" width="13.5703125" style="867" customWidth="1"/>
    <col min="5" max="5" width="14" style="867" customWidth="1"/>
    <col min="6" max="6" width="13.7109375" style="867" customWidth="1"/>
    <col min="7" max="7" width="14.5703125" style="867" customWidth="1"/>
    <col min="8" max="8" width="13.85546875" style="867" customWidth="1"/>
    <col min="9" max="9" width="10.85546875" style="867" customWidth="1"/>
    <col min="10" max="10" width="11.28515625" style="867" customWidth="1"/>
    <col min="11" max="11" width="13" style="867" customWidth="1"/>
    <col min="12" max="15" width="13.140625" style="867" bestFit="1" customWidth="1"/>
    <col min="16" max="16" width="11.140625" style="867" bestFit="1" customWidth="1"/>
    <col min="17" max="19" width="10.85546875" style="867" bestFit="1" customWidth="1"/>
    <col min="20" max="21" width="11.7109375" style="867" bestFit="1" customWidth="1"/>
    <col min="22" max="22" width="10.85546875" style="867" bestFit="1" customWidth="1"/>
    <col min="23" max="23" width="11.7109375" style="867" bestFit="1" customWidth="1"/>
    <col min="24" max="24" width="13.140625" style="867" bestFit="1" customWidth="1"/>
    <col min="25" max="16384" width="9.140625" style="867"/>
  </cols>
  <sheetData>
    <row r="2" spans="1:35">
      <c r="A2" s="867" t="s">
        <v>326</v>
      </c>
      <c r="B2" s="858" t="s">
        <v>377</v>
      </c>
      <c r="C2" s="866"/>
      <c r="D2" s="866"/>
      <c r="E2" s="866"/>
    </row>
    <row r="3" spans="1:35" s="857" customFormat="1" ht="13.5" customHeight="1">
      <c r="B3" s="1012"/>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35" ht="25.5">
      <c r="B4" s="1344" t="s">
        <v>378</v>
      </c>
      <c r="C4" s="1015">
        <v>1071</v>
      </c>
      <c r="D4" s="1014">
        <v>1499</v>
      </c>
      <c r="E4" s="1014">
        <v>849</v>
      </c>
      <c r="F4" s="1014">
        <v>1489</v>
      </c>
      <c r="G4" s="1014">
        <v>1857</v>
      </c>
      <c r="H4" s="1014">
        <v>1225</v>
      </c>
      <c r="I4" s="1014">
        <v>935</v>
      </c>
      <c r="J4" s="1014">
        <v>1127</v>
      </c>
      <c r="K4" s="1014">
        <v>1483</v>
      </c>
      <c r="L4" s="1014">
        <v>1626</v>
      </c>
      <c r="M4" s="1014">
        <v>2033</v>
      </c>
      <c r="N4" s="1014">
        <v>1322</v>
      </c>
      <c r="O4" s="1014">
        <v>991</v>
      </c>
      <c r="P4" s="1014">
        <v>938</v>
      </c>
      <c r="Q4" s="1014">
        <v>1014</v>
      </c>
      <c r="R4" s="1014">
        <v>1307</v>
      </c>
      <c r="S4" s="1014">
        <v>1282</v>
      </c>
      <c r="T4" s="1014">
        <v>1215</v>
      </c>
      <c r="U4" s="1014">
        <v>1393</v>
      </c>
      <c r="V4" s="1014">
        <v>865</v>
      </c>
      <c r="W4" s="1014">
        <v>1377</v>
      </c>
      <c r="X4" s="1065"/>
    </row>
    <row r="5" spans="1:35" ht="25.5">
      <c r="B5" s="1344" t="s">
        <v>1178</v>
      </c>
      <c r="C5" s="1015">
        <v>908</v>
      </c>
      <c r="D5" s="1014">
        <v>915</v>
      </c>
      <c r="E5" s="1014">
        <v>910</v>
      </c>
      <c r="F5" s="1014">
        <v>638</v>
      </c>
      <c r="G5" s="1014">
        <v>657</v>
      </c>
      <c r="H5" s="1014">
        <v>858</v>
      </c>
      <c r="I5" s="1014">
        <v>643</v>
      </c>
      <c r="J5" s="1014">
        <v>509</v>
      </c>
      <c r="K5" s="1014">
        <v>684</v>
      </c>
      <c r="L5" s="1014">
        <v>614</v>
      </c>
      <c r="M5" s="1014">
        <v>541</v>
      </c>
      <c r="N5" s="1014">
        <v>422</v>
      </c>
      <c r="O5" s="1014">
        <v>292</v>
      </c>
      <c r="P5" s="1014">
        <v>311</v>
      </c>
      <c r="Q5" s="1014">
        <v>361</v>
      </c>
      <c r="R5" s="1014">
        <v>412</v>
      </c>
      <c r="S5" s="1014">
        <v>273</v>
      </c>
      <c r="T5" s="1014">
        <v>307</v>
      </c>
      <c r="U5" s="1014">
        <v>310</v>
      </c>
      <c r="V5" s="1014">
        <v>252</v>
      </c>
      <c r="W5" s="1014">
        <v>359</v>
      </c>
      <c r="X5" s="1065"/>
    </row>
    <row r="6" spans="1:35" ht="25.5">
      <c r="B6" s="1344" t="s">
        <v>379</v>
      </c>
      <c r="C6" s="1015">
        <v>19.376072800169997</v>
      </c>
      <c r="D6" s="1016">
        <v>58.414828392820013</v>
      </c>
      <c r="E6" s="1016">
        <v>25.274919685500002</v>
      </c>
      <c r="F6" s="1016">
        <v>26.16993794271</v>
      </c>
      <c r="G6" s="1016">
        <v>5.9493219191399991</v>
      </c>
      <c r="H6" s="1016">
        <v>7.6826481625200014</v>
      </c>
      <c r="I6" s="1016">
        <v>6.0975941831899991</v>
      </c>
      <c r="J6" s="1016">
        <v>26.764268980219985</v>
      </c>
      <c r="K6" s="1016">
        <v>13.712461580500012</v>
      </c>
      <c r="L6" s="1016">
        <v>25.955270556689992</v>
      </c>
      <c r="M6" s="1016">
        <v>392.52582311937999</v>
      </c>
      <c r="N6" s="1016">
        <v>29.66461258396</v>
      </c>
      <c r="O6" s="1016">
        <v>2.0140360529400003</v>
      </c>
      <c r="P6" s="1016">
        <v>2.1275819327500001</v>
      </c>
      <c r="Q6" s="1016">
        <v>6.9994441502800013</v>
      </c>
      <c r="R6" s="1016">
        <v>6.8524848515800034</v>
      </c>
      <c r="S6" s="1016">
        <v>7.2970843307000015</v>
      </c>
      <c r="T6" s="1016">
        <v>7.0409877680400088</v>
      </c>
      <c r="U6" s="1016">
        <v>11.242052054629992</v>
      </c>
      <c r="V6" s="1016">
        <v>7.8626180211100003</v>
      </c>
      <c r="W6" s="1016">
        <v>10.048115117630006</v>
      </c>
      <c r="X6" s="1066"/>
    </row>
    <row r="7" spans="1:35">
      <c r="B7" s="1068" t="s">
        <v>1179</v>
      </c>
      <c r="C7" s="1015">
        <v>38.452817648590006</v>
      </c>
      <c r="D7" s="1016">
        <v>52.155903550530056</v>
      </c>
      <c r="E7" s="1016">
        <v>28.353343804619978</v>
      </c>
      <c r="F7" s="1016">
        <v>17.514339552180004</v>
      </c>
      <c r="G7" s="1016">
        <v>32.428772461969977</v>
      </c>
      <c r="H7" s="1016">
        <v>57.661693618859964</v>
      </c>
      <c r="I7" s="1016">
        <v>44.75206060990002</v>
      </c>
      <c r="J7" s="1016">
        <v>13.01416735635001</v>
      </c>
      <c r="K7" s="1016">
        <v>17.29759519183002</v>
      </c>
      <c r="L7" s="1016">
        <v>32.92491577338</v>
      </c>
      <c r="M7" s="1016">
        <v>25.685085790470016</v>
      </c>
      <c r="N7" s="1016">
        <v>25.815028358010025</v>
      </c>
      <c r="O7" s="1016">
        <v>14.927473831780013</v>
      </c>
      <c r="P7" s="1016">
        <v>17.737426788029993</v>
      </c>
      <c r="Q7" s="1016">
        <v>11.649382223789994</v>
      </c>
      <c r="R7" s="1016">
        <v>12.475145995570006</v>
      </c>
      <c r="S7" s="1016">
        <v>13.859477672470009</v>
      </c>
      <c r="T7" s="1016">
        <v>20.202739079420006</v>
      </c>
      <c r="U7" s="1016">
        <v>5.8730790598300002</v>
      </c>
      <c r="V7" s="1016">
        <v>10.467738182930004</v>
      </c>
      <c r="W7" s="1016">
        <v>83.610701726049996</v>
      </c>
      <c r="X7" s="1066"/>
    </row>
    <row r="8" spans="1:35">
      <c r="B8" s="1069"/>
      <c r="C8" s="869"/>
      <c r="D8" s="869"/>
      <c r="E8" s="869"/>
      <c r="F8" s="869"/>
      <c r="G8" s="869"/>
      <c r="H8" s="869"/>
      <c r="I8" s="869"/>
      <c r="J8" s="869"/>
      <c r="K8" s="869"/>
      <c r="L8" s="869"/>
      <c r="M8" s="869"/>
      <c r="N8" s="869"/>
      <c r="O8" s="869"/>
      <c r="P8" s="869"/>
      <c r="Q8" s="869"/>
      <c r="R8" s="869"/>
      <c r="S8" s="869"/>
      <c r="T8" s="869"/>
      <c r="U8" s="869"/>
      <c r="V8" s="869"/>
      <c r="W8" s="869"/>
      <c r="X8" s="869"/>
      <c r="Y8" s="869"/>
      <c r="Z8" s="869"/>
      <c r="AA8" s="869"/>
      <c r="AB8" s="869"/>
      <c r="AC8" s="869"/>
      <c r="AD8" s="869"/>
      <c r="AE8" s="869"/>
      <c r="AF8" s="869"/>
      <c r="AG8" s="869"/>
      <c r="AH8" s="869"/>
      <c r="AI8" s="869"/>
    </row>
    <row r="9" spans="1:35">
      <c r="B9" s="858" t="s">
        <v>377</v>
      </c>
      <c r="C9" s="866"/>
      <c r="D9" s="866"/>
    </row>
    <row r="29" spans="2:3">
      <c r="B29" s="888" t="s">
        <v>1224</v>
      </c>
    </row>
    <row r="31" spans="2:3">
      <c r="B31" s="930" t="s">
        <v>1270</v>
      </c>
      <c r="C31" s="1067"/>
    </row>
  </sheetData>
  <phoneticPr fontId="84" type="noConversion"/>
  <hyperlinks>
    <hyperlink ref="B31" location="Contents!B58" display="to contents"/>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2:AG461"/>
  <sheetViews>
    <sheetView workbookViewId="0">
      <selection activeCell="J36" sqref="J36"/>
    </sheetView>
  </sheetViews>
  <sheetFormatPr defaultRowHeight="12.75"/>
  <cols>
    <col min="1" max="1" width="9.140625" style="871"/>
    <col min="2" max="2" width="18.42578125" style="871" customWidth="1"/>
    <col min="3" max="9" width="12.42578125" style="871" bestFit="1" customWidth="1"/>
    <col min="10" max="17" width="17.28515625" style="871" customWidth="1"/>
    <col min="18" max="18" width="16" style="871" customWidth="1"/>
    <col min="19" max="19" width="15.42578125" style="871" customWidth="1"/>
    <col min="20" max="20" width="17" style="871" customWidth="1"/>
    <col min="21" max="21" width="18.42578125" style="871" customWidth="1"/>
    <col min="22" max="22" width="17" style="871" customWidth="1"/>
    <col min="23" max="23" width="18.42578125" style="871" customWidth="1"/>
    <col min="24" max="24" width="13.140625" style="871" customWidth="1"/>
    <col min="25" max="25" width="13" style="871" customWidth="1"/>
    <col min="26" max="26" width="12.28515625" style="871" customWidth="1"/>
    <col min="27" max="27" width="12" style="871" customWidth="1"/>
    <col min="28" max="28" width="14.5703125" style="871" customWidth="1"/>
    <col min="29" max="29" width="14.140625" style="871" customWidth="1"/>
    <col min="30" max="30" width="16.28515625" style="871" customWidth="1"/>
    <col min="31" max="31" width="15.140625" style="871" customWidth="1"/>
    <col min="32" max="32" width="14.85546875" style="871" customWidth="1"/>
    <col min="33" max="33" width="13.140625" style="871" customWidth="1"/>
    <col min="34" max="34" width="11.85546875" style="871" customWidth="1"/>
    <col min="35" max="35" width="12.140625" style="871" customWidth="1"/>
    <col min="36" max="37" width="10.7109375" style="871" customWidth="1"/>
    <col min="38" max="38" width="12.5703125" style="871" customWidth="1"/>
    <col min="39" max="39" width="10.7109375" style="871" customWidth="1"/>
    <col min="40" max="40" width="10.5703125" style="871" customWidth="1"/>
    <col min="41" max="41" width="11.140625" style="871" customWidth="1"/>
    <col min="42" max="42" width="11" style="871" customWidth="1"/>
    <col min="43" max="43" width="11.140625" style="871" customWidth="1"/>
    <col min="44" max="44" width="10.5703125" style="871" customWidth="1"/>
    <col min="45" max="45" width="10.7109375" style="871" customWidth="1"/>
    <col min="46" max="46" width="10.85546875" style="871" customWidth="1"/>
    <col min="47" max="47" width="11.7109375" style="871" customWidth="1"/>
    <col min="48" max="48" width="10.85546875" style="871" customWidth="1"/>
    <col min="49" max="49" width="11.28515625" style="871" customWidth="1"/>
    <col min="50" max="50" width="11.140625" style="871" customWidth="1"/>
    <col min="51" max="51" width="12" style="871" customWidth="1"/>
    <col min="52" max="52" width="11.140625" style="871" customWidth="1"/>
    <col min="53" max="53" width="11" style="871" customWidth="1"/>
    <col min="54" max="54" width="10.7109375" style="871" customWidth="1"/>
    <col min="55" max="55" width="12.5703125" style="871" customWidth="1"/>
    <col min="56" max="56" width="10.85546875" style="871" customWidth="1"/>
    <col min="57" max="57" width="12.42578125" style="871" customWidth="1"/>
    <col min="58" max="58" width="12.140625" style="871" customWidth="1"/>
    <col min="59" max="59" width="12.28515625" style="871" customWidth="1"/>
    <col min="60" max="60" width="11.28515625" style="871" customWidth="1"/>
    <col min="61" max="61" width="12.5703125" style="871" customWidth="1"/>
    <col min="62" max="62" width="12.42578125" style="871" customWidth="1"/>
    <col min="63" max="63" width="11.85546875" style="871" customWidth="1"/>
    <col min="64" max="64" width="11.7109375" style="871" customWidth="1"/>
    <col min="65" max="65" width="12" style="871" customWidth="1"/>
    <col min="66" max="66" width="11.85546875" style="871" customWidth="1"/>
    <col min="67" max="67" width="11.5703125" style="871" customWidth="1"/>
    <col min="68" max="68" width="12" style="871" customWidth="1"/>
    <col min="69" max="16384" width="9.140625" style="871"/>
  </cols>
  <sheetData>
    <row r="2" spans="1:33">
      <c r="A2" s="871" t="s">
        <v>326</v>
      </c>
      <c r="B2" s="868" t="s">
        <v>380</v>
      </c>
      <c r="Z2" s="872"/>
      <c r="AA2" s="872"/>
      <c r="AB2" s="872"/>
      <c r="AC2" s="872"/>
      <c r="AD2" s="872"/>
      <c r="AE2" s="872"/>
      <c r="AF2" s="872"/>
      <c r="AG2" s="872"/>
    </row>
    <row r="3" spans="1:33" s="872" customFormat="1" ht="24" customHeight="1">
      <c r="B3" s="1009"/>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33" s="873" customFormat="1" ht="12" customHeight="1">
      <c r="B4" s="1070" t="s">
        <v>1180</v>
      </c>
      <c r="C4" s="1008">
        <v>2563.642861993972</v>
      </c>
      <c r="D4" s="1008">
        <v>2872.4643089119922</v>
      </c>
      <c r="E4" s="1010">
        <v>3249.0080113835347</v>
      </c>
      <c r="F4" s="1010">
        <v>4340.0698621655265</v>
      </c>
      <c r="G4" s="1010">
        <v>5317.9395881332293</v>
      </c>
      <c r="H4" s="1010">
        <v>5359.429052296895</v>
      </c>
      <c r="I4" s="1010">
        <v>6227.2760884459731</v>
      </c>
      <c r="J4" s="1010">
        <v>6610.1754130260497</v>
      </c>
      <c r="K4" s="1010">
        <v>6874.5705535085553</v>
      </c>
      <c r="L4" s="1010">
        <v>7558.6702450964385</v>
      </c>
      <c r="M4" s="1010">
        <v>7498.6474447001856</v>
      </c>
      <c r="N4" s="1010">
        <v>7379.349147607375</v>
      </c>
      <c r="O4" s="1010">
        <v>7724.1628375410046</v>
      </c>
      <c r="P4" s="1010">
        <v>7503.3194940111644</v>
      </c>
      <c r="Q4" s="1010">
        <v>8230.0341174984824</v>
      </c>
      <c r="R4" s="1010">
        <v>8361.3383720555685</v>
      </c>
      <c r="S4" s="1010">
        <v>6741.980507503964</v>
      </c>
      <c r="T4" s="1010">
        <v>6263.6966594124142</v>
      </c>
      <c r="U4" s="1010">
        <v>6656.7555735020342</v>
      </c>
      <c r="V4" s="1010">
        <v>6230.6241108493368</v>
      </c>
      <c r="W4" s="1010">
        <v>6899.2310964656199</v>
      </c>
    </row>
    <row r="5" spans="1:33" s="873" customFormat="1" ht="12" customHeight="1">
      <c r="B5" s="1070" t="s">
        <v>1192</v>
      </c>
      <c r="C5" s="1008"/>
      <c r="D5" s="1008"/>
      <c r="E5" s="1010"/>
      <c r="F5" s="1010"/>
      <c r="G5" s="1010"/>
      <c r="H5" s="1010"/>
      <c r="I5" s="1010"/>
      <c r="J5" s="1010"/>
      <c r="K5" s="1010"/>
      <c r="L5" s="1010"/>
      <c r="M5" s="1010"/>
      <c r="N5" s="1010"/>
      <c r="O5" s="1010"/>
      <c r="P5" s="1010"/>
      <c r="Q5" s="1010"/>
      <c r="R5" s="1010"/>
      <c r="S5" s="1010"/>
      <c r="T5" s="1010"/>
      <c r="U5" s="1010"/>
      <c r="V5" s="1010"/>
      <c r="W5" s="1010"/>
    </row>
    <row r="6" spans="1:33" s="873" customFormat="1" ht="12" customHeight="1">
      <c r="B6" s="1070" t="s">
        <v>1181</v>
      </c>
      <c r="C6" s="1008">
        <v>210.07014145757302</v>
      </c>
      <c r="D6" s="1008">
        <v>190.85325236406524</v>
      </c>
      <c r="E6" s="1010">
        <v>165.30722567796295</v>
      </c>
      <c r="F6" s="1010">
        <v>192.79777630786879</v>
      </c>
      <c r="G6" s="1010">
        <v>192.82841777207003</v>
      </c>
      <c r="H6" s="1010">
        <v>184.85516630407005</v>
      </c>
      <c r="I6" s="1010">
        <v>179.49028895639353</v>
      </c>
      <c r="J6" s="1010">
        <v>178.36040226677147</v>
      </c>
      <c r="K6" s="1010">
        <v>173.25190797680349</v>
      </c>
      <c r="L6" s="1010">
        <v>208.07047007058773</v>
      </c>
      <c r="M6" s="1010">
        <v>194.75253082205163</v>
      </c>
      <c r="N6" s="1010">
        <v>200.2964070387435</v>
      </c>
      <c r="O6" s="1010">
        <v>199.83730992915739</v>
      </c>
      <c r="P6" s="1010">
        <v>183.07394631280008</v>
      </c>
      <c r="Q6" s="1010">
        <v>174.79972083303576</v>
      </c>
      <c r="R6" s="1010">
        <v>169.94388581999232</v>
      </c>
      <c r="S6" s="1010">
        <v>131.44644615999235</v>
      </c>
      <c r="T6" s="1010">
        <v>130.2953279153223</v>
      </c>
      <c r="U6" s="1010">
        <v>156.52133951532232</v>
      </c>
      <c r="V6" s="1010">
        <v>139.61320368982234</v>
      </c>
      <c r="W6" s="1010">
        <v>142.77895620540781</v>
      </c>
    </row>
    <row r="7" spans="1:33" s="873" customFormat="1" ht="12" customHeight="1">
      <c r="B7" s="1070" t="s">
        <v>1194</v>
      </c>
      <c r="C7" s="1008"/>
      <c r="D7" s="1008"/>
      <c r="E7" s="1010"/>
      <c r="F7" s="1010"/>
      <c r="G7" s="1010"/>
      <c r="H7" s="1010"/>
      <c r="I7" s="1010"/>
      <c r="J7" s="1010"/>
      <c r="K7" s="1010"/>
      <c r="L7" s="1010"/>
      <c r="M7" s="1010"/>
      <c r="N7" s="1010"/>
      <c r="O7" s="1010"/>
      <c r="P7" s="1010"/>
      <c r="Q7" s="1010"/>
      <c r="R7" s="1010"/>
      <c r="S7" s="1010"/>
      <c r="T7" s="1010"/>
      <c r="U7" s="1010"/>
      <c r="V7" s="1010"/>
      <c r="W7" s="1010"/>
    </row>
    <row r="8" spans="1:33" s="873" customFormat="1" ht="10.5" customHeight="1">
      <c r="B8" s="1070" t="s">
        <v>1182</v>
      </c>
      <c r="C8" s="1008">
        <v>464.91830424633179</v>
      </c>
      <c r="D8" s="1008">
        <v>858.36718374633188</v>
      </c>
      <c r="E8" s="1010">
        <v>544.46815617982327</v>
      </c>
      <c r="F8" s="1010">
        <v>461.62132441322314</v>
      </c>
      <c r="G8" s="1010">
        <v>458.98852147564662</v>
      </c>
      <c r="H8" s="1010">
        <v>455.86888689064665</v>
      </c>
      <c r="I8" s="1010">
        <v>468.5372710543466</v>
      </c>
      <c r="J8" s="1010">
        <v>677.66809133470326</v>
      </c>
      <c r="K8" s="1010">
        <v>674.81284522979433</v>
      </c>
      <c r="L8" s="1010">
        <v>684.71901199581441</v>
      </c>
      <c r="M8" s="1010">
        <v>943.78306705103114</v>
      </c>
      <c r="N8" s="1010">
        <v>926.5919927669313</v>
      </c>
      <c r="O8" s="1010">
        <v>892.67895493790206</v>
      </c>
      <c r="P8" s="1010">
        <v>873.09115308099581</v>
      </c>
      <c r="Q8" s="1010">
        <v>898.59567648361406</v>
      </c>
      <c r="R8" s="1010">
        <v>848.07629878474972</v>
      </c>
      <c r="S8" s="1010">
        <v>884.65452468474962</v>
      </c>
      <c r="T8" s="1010">
        <v>929.43437277883686</v>
      </c>
      <c r="U8" s="1010">
        <v>951.61634842908779</v>
      </c>
      <c r="V8" s="1010">
        <v>960.66600847731706</v>
      </c>
      <c r="W8" s="1010">
        <v>968.12934275626117</v>
      </c>
    </row>
    <row r="9" spans="1:33" s="873" customFormat="1" ht="10.5" customHeight="1">
      <c r="B9" s="1070" t="s">
        <v>1193</v>
      </c>
      <c r="C9" s="1008"/>
      <c r="D9" s="1008"/>
      <c r="E9" s="1010"/>
      <c r="F9" s="1010"/>
      <c r="G9" s="1010"/>
      <c r="H9" s="1010"/>
      <c r="I9" s="1010"/>
      <c r="J9" s="1010"/>
      <c r="K9" s="1010"/>
      <c r="L9" s="1010"/>
      <c r="M9" s="1011"/>
      <c r="N9" s="1011"/>
      <c r="O9" s="1011"/>
      <c r="P9" s="1011"/>
      <c r="Q9" s="1011"/>
      <c r="R9" s="1011"/>
      <c r="S9" s="1011"/>
      <c r="T9" s="1011"/>
      <c r="U9" s="1011"/>
      <c r="V9" s="1011"/>
      <c r="W9" s="1011"/>
    </row>
    <row r="10" spans="1:33" ht="12.75" customHeight="1">
      <c r="B10" s="1072" t="s">
        <v>1183</v>
      </c>
      <c r="C10" s="1073">
        <v>3238.6313076978772</v>
      </c>
      <c r="D10" s="1073">
        <v>3921.6847450223891</v>
      </c>
      <c r="E10" s="1073">
        <v>3414.3152370614976</v>
      </c>
      <c r="F10" s="1073">
        <v>4532.8676384733953</v>
      </c>
      <c r="G10" s="1073">
        <v>5510.7680059052982</v>
      </c>
      <c r="H10" s="1073">
        <v>5544.2842186009648</v>
      </c>
      <c r="I10" s="1073">
        <v>6406.7663774023658</v>
      </c>
      <c r="J10" s="1073">
        <v>6788.5358152928211</v>
      </c>
      <c r="K10" s="1073">
        <v>7722.6353067151531</v>
      </c>
      <c r="L10" s="1073">
        <v>8451.459727162839</v>
      </c>
      <c r="M10" s="1073">
        <v>8637.1830425732678</v>
      </c>
      <c r="N10" s="1073">
        <v>8506.2375474130495</v>
      </c>
      <c r="O10" s="1073">
        <v>8816.679102408063</v>
      </c>
      <c r="P10" s="1073">
        <v>8559.4845934049608</v>
      </c>
      <c r="Q10" s="1073">
        <v>9303.4295148151323</v>
      </c>
      <c r="R10" s="1073">
        <v>9379.3585566603106</v>
      </c>
      <c r="S10" s="1073">
        <v>7758.0814783487058</v>
      </c>
      <c r="T10" s="1073">
        <v>7323.4263601065732</v>
      </c>
      <c r="U10" s="1073">
        <v>7764.8932614464447</v>
      </c>
      <c r="V10" s="1073">
        <v>7330.903323016476</v>
      </c>
      <c r="W10" s="1073">
        <v>8010.1393954272889</v>
      </c>
    </row>
    <row r="11" spans="1:33" ht="9" customHeight="1">
      <c r="B11" s="1071"/>
      <c r="C11" s="876"/>
      <c r="D11" s="876"/>
      <c r="E11" s="876"/>
      <c r="F11" s="872"/>
      <c r="G11" s="875"/>
      <c r="H11" s="872"/>
      <c r="I11" s="875"/>
      <c r="J11" s="872"/>
      <c r="K11" s="875"/>
      <c r="L11" s="872"/>
      <c r="M11" s="877"/>
      <c r="N11" s="877"/>
      <c r="O11" s="877"/>
      <c r="P11" s="877"/>
      <c r="Q11" s="877"/>
      <c r="R11" s="877"/>
      <c r="S11" s="877"/>
      <c r="T11" s="877"/>
      <c r="U11" s="877"/>
      <c r="V11" s="877"/>
      <c r="W11" s="877"/>
    </row>
    <row r="12" spans="1:33" ht="38.25">
      <c r="B12" s="1070" t="s">
        <v>381</v>
      </c>
      <c r="C12" s="1008">
        <v>622.27</v>
      </c>
      <c r="D12" s="1008">
        <v>626.84</v>
      </c>
      <c r="E12" s="1008">
        <v>683.64</v>
      </c>
      <c r="F12" s="1008">
        <v>899.98</v>
      </c>
      <c r="G12" s="1008">
        <v>1157.26</v>
      </c>
      <c r="H12" s="1008">
        <v>1069.77</v>
      </c>
      <c r="I12" s="1008">
        <v>1191.74</v>
      </c>
      <c r="J12" s="1008">
        <v>1394.47</v>
      </c>
      <c r="K12" s="1008">
        <v>1512.84</v>
      </c>
      <c r="L12" s="1008">
        <v>1681.2</v>
      </c>
      <c r="M12" s="1008">
        <v>1837.76</v>
      </c>
      <c r="N12" s="1008">
        <v>1768.26</v>
      </c>
      <c r="O12" s="1008">
        <v>1838.82</v>
      </c>
      <c r="P12" s="1008">
        <v>1747.64</v>
      </c>
      <c r="Q12" s="1008">
        <v>1886.11</v>
      </c>
      <c r="R12" s="1008">
        <v>1804.7</v>
      </c>
      <c r="S12" s="1008">
        <v>1457.44</v>
      </c>
      <c r="T12" s="1008">
        <v>1407.99</v>
      </c>
      <c r="U12" s="1008">
        <v>1467.84</v>
      </c>
      <c r="V12" s="1008">
        <v>1408.43</v>
      </c>
      <c r="W12" s="1008">
        <v>1525.29</v>
      </c>
    </row>
    <row r="13" spans="1:33">
      <c r="Y13" s="874"/>
      <c r="Z13" s="874"/>
      <c r="AA13" s="874"/>
      <c r="AB13" s="874"/>
      <c r="AC13" s="874"/>
    </row>
    <row r="14" spans="1:33">
      <c r="B14" s="868" t="s">
        <v>380</v>
      </c>
    </row>
    <row r="16" spans="1:33" ht="11.25" customHeight="1">
      <c r="D16" s="801"/>
      <c r="E16" s="878"/>
    </row>
    <row r="17" spans="4:5">
      <c r="D17" s="855"/>
      <c r="E17" s="879"/>
    </row>
    <row r="18" spans="4:5">
      <c r="D18" s="855"/>
      <c r="E18" s="879"/>
    </row>
    <row r="19" spans="4:5">
      <c r="D19" s="855"/>
      <c r="E19" s="879"/>
    </row>
    <row r="20" spans="4:5">
      <c r="D20" s="855"/>
      <c r="E20" s="879"/>
    </row>
    <row r="21" spans="4:5">
      <c r="D21" s="855"/>
      <c r="E21" s="879"/>
    </row>
    <row r="22" spans="4:5">
      <c r="D22" s="855"/>
      <c r="E22" s="879"/>
    </row>
    <row r="23" spans="4:5">
      <c r="D23" s="855"/>
      <c r="E23" s="879"/>
    </row>
    <row r="24" spans="4:5">
      <c r="D24" s="855"/>
      <c r="E24" s="879"/>
    </row>
    <row r="25" spans="4:5">
      <c r="D25" s="855"/>
      <c r="E25" s="879"/>
    </row>
    <row r="26" spans="4:5">
      <c r="D26" s="855"/>
      <c r="E26" s="879"/>
    </row>
    <row r="27" spans="4:5">
      <c r="D27" s="855"/>
      <c r="E27" s="879"/>
    </row>
    <row r="28" spans="4:5">
      <c r="D28" s="855"/>
      <c r="E28" s="879"/>
    </row>
    <row r="29" spans="4:5">
      <c r="D29" s="855"/>
      <c r="E29" s="879"/>
    </row>
    <row r="30" spans="4:5">
      <c r="D30" s="855"/>
      <c r="E30" s="879"/>
    </row>
    <row r="31" spans="4:5">
      <c r="D31" s="855"/>
      <c r="E31" s="879"/>
    </row>
    <row r="32" spans="4:5">
      <c r="D32" s="855"/>
      <c r="E32" s="879"/>
    </row>
    <row r="33" spans="2:5">
      <c r="D33" s="855"/>
      <c r="E33" s="879"/>
    </row>
    <row r="34" spans="2:5">
      <c r="D34" s="855"/>
      <c r="E34" s="879"/>
    </row>
    <row r="35" spans="2:5">
      <c r="D35" s="855"/>
      <c r="E35" s="879"/>
    </row>
    <row r="36" spans="2:5">
      <c r="D36" s="855"/>
      <c r="E36" s="879"/>
    </row>
    <row r="37" spans="2:5">
      <c r="B37" s="870" t="s">
        <v>1195</v>
      </c>
      <c r="D37" s="856"/>
      <c r="E37" s="879"/>
    </row>
    <row r="38" spans="2:5">
      <c r="B38" s="870" t="s">
        <v>1224</v>
      </c>
      <c r="D38" s="856"/>
      <c r="E38" s="879"/>
    </row>
    <row r="39" spans="2:5">
      <c r="D39" s="856"/>
      <c r="E39" s="879"/>
    </row>
    <row r="40" spans="2:5">
      <c r="B40" s="930" t="s">
        <v>1270</v>
      </c>
      <c r="C40" s="838"/>
      <c r="D40" s="856"/>
      <c r="E40" s="879"/>
    </row>
    <row r="41" spans="2:5">
      <c r="D41" s="856"/>
      <c r="E41" s="879"/>
    </row>
    <row r="42" spans="2:5">
      <c r="D42" s="856"/>
      <c r="E42" s="879"/>
    </row>
    <row r="43" spans="2:5">
      <c r="D43" s="856"/>
      <c r="E43" s="879"/>
    </row>
    <row r="44" spans="2:5">
      <c r="D44" s="856"/>
      <c r="E44" s="879"/>
    </row>
    <row r="45" spans="2:5">
      <c r="D45" s="856"/>
      <c r="E45" s="879"/>
    </row>
    <row r="46" spans="2:5">
      <c r="D46" s="855"/>
      <c r="E46" s="879"/>
    </row>
    <row r="47" spans="2:5">
      <c r="D47" s="855"/>
      <c r="E47" s="879"/>
    </row>
    <row r="48" spans="2:5">
      <c r="D48" s="855"/>
      <c r="E48" s="879"/>
    </row>
    <row r="49" spans="4:5">
      <c r="D49" s="855"/>
      <c r="E49" s="879"/>
    </row>
    <row r="50" spans="4:5">
      <c r="D50" s="855"/>
      <c r="E50" s="879"/>
    </row>
    <row r="51" spans="4:5">
      <c r="D51" s="855"/>
      <c r="E51" s="879"/>
    </row>
    <row r="52" spans="4:5">
      <c r="D52" s="855"/>
      <c r="E52" s="879"/>
    </row>
    <row r="53" spans="4:5">
      <c r="D53" s="855"/>
      <c r="E53" s="879"/>
    </row>
    <row r="54" spans="4:5">
      <c r="D54" s="855"/>
      <c r="E54" s="879"/>
    </row>
    <row r="55" spans="4:5">
      <c r="D55" s="855"/>
      <c r="E55" s="879"/>
    </row>
    <row r="56" spans="4:5">
      <c r="D56" s="855"/>
      <c r="E56" s="879"/>
    </row>
    <row r="57" spans="4:5">
      <c r="D57" s="855"/>
      <c r="E57" s="879"/>
    </row>
    <row r="58" spans="4:5">
      <c r="D58" s="855"/>
      <c r="E58" s="879"/>
    </row>
    <row r="59" spans="4:5">
      <c r="D59" s="855"/>
      <c r="E59" s="879"/>
    </row>
    <row r="60" spans="4:5">
      <c r="D60" s="855"/>
      <c r="E60" s="879"/>
    </row>
    <row r="61" spans="4:5">
      <c r="D61" s="855"/>
      <c r="E61" s="879"/>
    </row>
    <row r="62" spans="4:5">
      <c r="D62" s="855"/>
      <c r="E62" s="879"/>
    </row>
    <row r="63" spans="4:5">
      <c r="D63" s="855"/>
      <c r="E63" s="879"/>
    </row>
    <row r="64" spans="4:5">
      <c r="D64" s="855"/>
      <c r="E64" s="879"/>
    </row>
    <row r="65" spans="4:5">
      <c r="D65" s="855"/>
      <c r="E65" s="879"/>
    </row>
    <row r="66" spans="4:5">
      <c r="D66" s="856"/>
      <c r="E66" s="879"/>
    </row>
    <row r="67" spans="4:5">
      <c r="D67" s="856"/>
      <c r="E67" s="879"/>
    </row>
    <row r="68" spans="4:5">
      <c r="D68" s="856"/>
      <c r="E68" s="879"/>
    </row>
    <row r="69" spans="4:5">
      <c r="D69" s="856"/>
      <c r="E69" s="879"/>
    </row>
    <row r="70" spans="4:5">
      <c r="D70" s="856"/>
      <c r="E70" s="879"/>
    </row>
    <row r="71" spans="4:5">
      <c r="D71" s="856"/>
      <c r="E71" s="879"/>
    </row>
    <row r="72" spans="4:5">
      <c r="D72" s="856"/>
      <c r="E72" s="879"/>
    </row>
    <row r="73" spans="4:5">
      <c r="D73" s="856"/>
      <c r="E73" s="879"/>
    </row>
    <row r="74" spans="4:5">
      <c r="D74" s="856"/>
      <c r="E74" s="879"/>
    </row>
    <row r="75" spans="4:5">
      <c r="D75" s="856"/>
      <c r="E75" s="879"/>
    </row>
    <row r="76" spans="4:5">
      <c r="D76" s="856"/>
      <c r="E76" s="879"/>
    </row>
    <row r="77" spans="4:5">
      <c r="D77" s="856"/>
      <c r="E77" s="879"/>
    </row>
    <row r="78" spans="4:5">
      <c r="D78" s="856"/>
      <c r="E78" s="879"/>
    </row>
    <row r="79" spans="4:5">
      <c r="D79" s="856"/>
      <c r="E79" s="879"/>
    </row>
    <row r="80" spans="4:5">
      <c r="D80" s="856"/>
      <c r="E80" s="879"/>
    </row>
    <row r="81" spans="4:5">
      <c r="D81" s="856"/>
      <c r="E81" s="879"/>
    </row>
    <row r="82" spans="4:5">
      <c r="D82" s="856"/>
      <c r="E82" s="879"/>
    </row>
    <row r="83" spans="4:5">
      <c r="D83" s="856"/>
      <c r="E83" s="879"/>
    </row>
    <row r="84" spans="4:5">
      <c r="D84" s="856"/>
      <c r="E84" s="879"/>
    </row>
    <row r="85" spans="4:5">
      <c r="D85" s="856"/>
      <c r="E85" s="879"/>
    </row>
    <row r="86" spans="4:5">
      <c r="D86" s="856"/>
      <c r="E86" s="879"/>
    </row>
    <row r="87" spans="4:5">
      <c r="D87" s="856"/>
      <c r="E87" s="879"/>
    </row>
    <row r="88" spans="4:5">
      <c r="D88" s="856"/>
      <c r="E88" s="879"/>
    </row>
    <row r="89" spans="4:5">
      <c r="D89" s="856"/>
      <c r="E89" s="879"/>
    </row>
    <row r="90" spans="4:5">
      <c r="D90" s="856"/>
      <c r="E90" s="879"/>
    </row>
    <row r="91" spans="4:5">
      <c r="D91" s="856"/>
      <c r="E91" s="879"/>
    </row>
    <row r="92" spans="4:5">
      <c r="D92" s="856"/>
      <c r="E92" s="879"/>
    </row>
    <row r="93" spans="4:5">
      <c r="D93" s="856"/>
      <c r="E93" s="879"/>
    </row>
    <row r="94" spans="4:5">
      <c r="D94" s="856"/>
      <c r="E94" s="879"/>
    </row>
    <row r="95" spans="4:5">
      <c r="D95" s="856"/>
      <c r="E95" s="879"/>
    </row>
    <row r="96" spans="4:5">
      <c r="D96" s="856"/>
      <c r="E96" s="879"/>
    </row>
    <row r="97" spans="4:5">
      <c r="D97" s="856"/>
      <c r="E97" s="879"/>
    </row>
    <row r="98" spans="4:5">
      <c r="D98" s="856"/>
      <c r="E98" s="879"/>
    </row>
    <row r="99" spans="4:5">
      <c r="D99" s="856"/>
      <c r="E99" s="879"/>
    </row>
    <row r="100" spans="4:5">
      <c r="D100" s="856"/>
      <c r="E100" s="879"/>
    </row>
    <row r="101" spans="4:5">
      <c r="D101" s="856"/>
      <c r="E101" s="879"/>
    </row>
    <row r="102" spans="4:5">
      <c r="D102" s="856"/>
      <c r="E102" s="879"/>
    </row>
    <row r="103" spans="4:5">
      <c r="D103" s="856"/>
      <c r="E103" s="879"/>
    </row>
    <row r="104" spans="4:5">
      <c r="D104" s="856"/>
      <c r="E104" s="879"/>
    </row>
    <row r="105" spans="4:5">
      <c r="D105" s="856"/>
      <c r="E105" s="879"/>
    </row>
    <row r="106" spans="4:5">
      <c r="D106" s="856"/>
      <c r="E106" s="879"/>
    </row>
    <row r="107" spans="4:5">
      <c r="D107" s="856"/>
      <c r="E107" s="879"/>
    </row>
    <row r="108" spans="4:5">
      <c r="D108" s="856"/>
      <c r="E108" s="879"/>
    </row>
    <row r="109" spans="4:5">
      <c r="D109" s="856"/>
      <c r="E109" s="879"/>
    </row>
    <row r="110" spans="4:5">
      <c r="D110" s="856"/>
      <c r="E110" s="879"/>
    </row>
    <row r="111" spans="4:5">
      <c r="D111" s="856"/>
      <c r="E111" s="879"/>
    </row>
    <row r="112" spans="4:5">
      <c r="D112" s="856"/>
      <c r="E112" s="879"/>
    </row>
    <row r="113" spans="4:5">
      <c r="D113" s="856"/>
      <c r="E113" s="879"/>
    </row>
    <row r="114" spans="4:5">
      <c r="D114" s="856"/>
      <c r="E114" s="879"/>
    </row>
    <row r="115" spans="4:5">
      <c r="D115" s="856"/>
      <c r="E115" s="879"/>
    </row>
    <row r="116" spans="4:5">
      <c r="D116" s="856"/>
      <c r="E116" s="879"/>
    </row>
    <row r="117" spans="4:5">
      <c r="D117" s="856"/>
      <c r="E117" s="879"/>
    </row>
    <row r="118" spans="4:5">
      <c r="D118" s="856"/>
      <c r="E118" s="879"/>
    </row>
    <row r="119" spans="4:5">
      <c r="D119" s="856"/>
      <c r="E119" s="879"/>
    </row>
    <row r="120" spans="4:5">
      <c r="D120" s="856"/>
      <c r="E120" s="879"/>
    </row>
    <row r="121" spans="4:5">
      <c r="D121" s="856"/>
      <c r="E121" s="879"/>
    </row>
    <row r="122" spans="4:5">
      <c r="D122" s="856"/>
      <c r="E122" s="879"/>
    </row>
    <row r="123" spans="4:5">
      <c r="D123" s="856"/>
      <c r="E123" s="879"/>
    </row>
    <row r="124" spans="4:5">
      <c r="D124" s="856"/>
      <c r="E124" s="879"/>
    </row>
    <row r="125" spans="4:5">
      <c r="D125" s="856"/>
      <c r="E125" s="879"/>
    </row>
    <row r="126" spans="4:5">
      <c r="D126" s="856"/>
      <c r="E126" s="879"/>
    </row>
    <row r="127" spans="4:5">
      <c r="D127" s="856"/>
      <c r="E127" s="879"/>
    </row>
    <row r="128" spans="4:5">
      <c r="D128" s="856"/>
      <c r="E128" s="879"/>
    </row>
    <row r="129" spans="4:5">
      <c r="D129" s="856"/>
      <c r="E129" s="879"/>
    </row>
    <row r="130" spans="4:5">
      <c r="D130" s="856"/>
      <c r="E130" s="879"/>
    </row>
    <row r="131" spans="4:5">
      <c r="D131" s="856"/>
      <c r="E131" s="879"/>
    </row>
    <row r="132" spans="4:5">
      <c r="D132" s="856"/>
      <c r="E132" s="879"/>
    </row>
    <row r="133" spans="4:5">
      <c r="D133" s="856"/>
      <c r="E133" s="879"/>
    </row>
    <row r="134" spans="4:5">
      <c r="D134" s="856"/>
      <c r="E134" s="879"/>
    </row>
    <row r="135" spans="4:5">
      <c r="D135" s="856"/>
      <c r="E135" s="879"/>
    </row>
    <row r="136" spans="4:5">
      <c r="D136" s="856"/>
      <c r="E136" s="879"/>
    </row>
    <row r="137" spans="4:5">
      <c r="D137" s="856"/>
      <c r="E137" s="879"/>
    </row>
    <row r="138" spans="4:5">
      <c r="D138" s="856"/>
      <c r="E138" s="879"/>
    </row>
    <row r="139" spans="4:5">
      <c r="D139" s="856"/>
      <c r="E139" s="879"/>
    </row>
    <row r="140" spans="4:5">
      <c r="D140" s="856"/>
      <c r="E140" s="879"/>
    </row>
    <row r="141" spans="4:5">
      <c r="D141" s="856"/>
      <c r="E141" s="879"/>
    </row>
    <row r="142" spans="4:5">
      <c r="D142" s="856"/>
      <c r="E142" s="879"/>
    </row>
    <row r="143" spans="4:5">
      <c r="D143" s="856"/>
      <c r="E143" s="879"/>
    </row>
    <row r="144" spans="4:5">
      <c r="D144" s="856"/>
      <c r="E144" s="879"/>
    </row>
    <row r="145" spans="4:5">
      <c r="D145" s="856"/>
      <c r="E145" s="879"/>
    </row>
    <row r="146" spans="4:5">
      <c r="D146" s="856"/>
      <c r="E146" s="879"/>
    </row>
    <row r="147" spans="4:5">
      <c r="D147" s="856"/>
      <c r="E147" s="879"/>
    </row>
    <row r="148" spans="4:5">
      <c r="D148" s="856"/>
      <c r="E148" s="879"/>
    </row>
    <row r="149" spans="4:5">
      <c r="D149" s="856"/>
      <c r="E149" s="879"/>
    </row>
    <row r="150" spans="4:5">
      <c r="D150" s="856"/>
      <c r="E150" s="879"/>
    </row>
    <row r="151" spans="4:5">
      <c r="D151" s="856"/>
      <c r="E151" s="879"/>
    </row>
    <row r="152" spans="4:5">
      <c r="D152" s="856"/>
      <c r="E152" s="879"/>
    </row>
    <row r="153" spans="4:5">
      <c r="D153" s="856"/>
      <c r="E153" s="879"/>
    </row>
    <row r="154" spans="4:5">
      <c r="D154" s="856"/>
      <c r="E154" s="879"/>
    </row>
    <row r="155" spans="4:5">
      <c r="D155" s="856"/>
      <c r="E155" s="879"/>
    </row>
    <row r="156" spans="4:5">
      <c r="D156" s="856"/>
      <c r="E156" s="879"/>
    </row>
    <row r="157" spans="4:5">
      <c r="D157" s="856"/>
      <c r="E157" s="879"/>
    </row>
    <row r="158" spans="4:5">
      <c r="D158" s="856"/>
      <c r="E158" s="879"/>
    </row>
    <row r="159" spans="4:5">
      <c r="D159" s="856"/>
      <c r="E159" s="879"/>
    </row>
    <row r="160" spans="4:5">
      <c r="D160" s="856"/>
      <c r="E160" s="879"/>
    </row>
    <row r="161" spans="4:5">
      <c r="D161" s="856"/>
      <c r="E161" s="879"/>
    </row>
    <row r="162" spans="4:5">
      <c r="D162" s="856"/>
      <c r="E162" s="879"/>
    </row>
    <row r="163" spans="4:5">
      <c r="D163" s="856"/>
      <c r="E163" s="879"/>
    </row>
    <row r="164" spans="4:5">
      <c r="D164" s="856"/>
      <c r="E164" s="879"/>
    </row>
    <row r="165" spans="4:5">
      <c r="D165" s="856"/>
      <c r="E165" s="879"/>
    </row>
    <row r="166" spans="4:5">
      <c r="D166" s="856"/>
      <c r="E166" s="879"/>
    </row>
    <row r="167" spans="4:5">
      <c r="D167" s="856"/>
      <c r="E167" s="879"/>
    </row>
    <row r="168" spans="4:5">
      <c r="D168" s="856"/>
      <c r="E168" s="879"/>
    </row>
    <row r="169" spans="4:5">
      <c r="D169" s="856"/>
      <c r="E169" s="879"/>
    </row>
    <row r="170" spans="4:5">
      <c r="D170" s="856"/>
      <c r="E170" s="879"/>
    </row>
    <row r="171" spans="4:5">
      <c r="D171" s="856"/>
      <c r="E171" s="879"/>
    </row>
    <row r="172" spans="4:5">
      <c r="D172" s="856"/>
      <c r="E172" s="879"/>
    </row>
    <row r="173" spans="4:5">
      <c r="D173" s="856"/>
      <c r="E173" s="879"/>
    </row>
    <row r="174" spans="4:5">
      <c r="D174" s="856"/>
      <c r="E174" s="879"/>
    </row>
    <row r="175" spans="4:5">
      <c r="D175" s="856"/>
      <c r="E175" s="879"/>
    </row>
    <row r="176" spans="4:5">
      <c r="D176" s="856"/>
      <c r="E176" s="879"/>
    </row>
    <row r="177" spans="4:5">
      <c r="D177" s="856"/>
      <c r="E177" s="879"/>
    </row>
    <row r="178" spans="4:5">
      <c r="D178" s="856"/>
      <c r="E178" s="879"/>
    </row>
    <row r="179" spans="4:5">
      <c r="D179" s="856"/>
      <c r="E179" s="879"/>
    </row>
    <row r="180" spans="4:5">
      <c r="D180" s="856"/>
      <c r="E180" s="879"/>
    </row>
    <row r="181" spans="4:5">
      <c r="D181" s="856"/>
      <c r="E181" s="879"/>
    </row>
    <row r="182" spans="4:5">
      <c r="D182" s="856"/>
      <c r="E182" s="879"/>
    </row>
    <row r="183" spans="4:5">
      <c r="D183" s="856"/>
      <c r="E183" s="879"/>
    </row>
    <row r="184" spans="4:5">
      <c r="D184" s="856"/>
      <c r="E184" s="879"/>
    </row>
    <row r="185" spans="4:5">
      <c r="D185" s="856"/>
      <c r="E185" s="879"/>
    </row>
    <row r="186" spans="4:5">
      <c r="D186" s="856"/>
      <c r="E186" s="879"/>
    </row>
    <row r="187" spans="4:5">
      <c r="D187" s="856"/>
      <c r="E187" s="879"/>
    </row>
    <row r="188" spans="4:5">
      <c r="D188" s="856"/>
      <c r="E188" s="879"/>
    </row>
    <row r="189" spans="4:5">
      <c r="D189" s="856"/>
      <c r="E189" s="879"/>
    </row>
    <row r="190" spans="4:5">
      <c r="D190" s="856"/>
      <c r="E190" s="879"/>
    </row>
    <row r="191" spans="4:5">
      <c r="D191" s="856"/>
      <c r="E191" s="879"/>
    </row>
    <row r="192" spans="4:5">
      <c r="D192" s="856"/>
      <c r="E192" s="847"/>
    </row>
    <row r="193" spans="4:5">
      <c r="D193" s="880"/>
      <c r="E193" s="847"/>
    </row>
    <row r="194" spans="4:5">
      <c r="D194" s="880"/>
      <c r="E194" s="847"/>
    </row>
    <row r="195" spans="4:5">
      <c r="D195" s="880"/>
      <c r="E195" s="847"/>
    </row>
    <row r="196" spans="4:5">
      <c r="D196" s="880"/>
      <c r="E196" s="847"/>
    </row>
    <row r="197" spans="4:5">
      <c r="D197" s="880"/>
      <c r="E197" s="847"/>
    </row>
    <row r="198" spans="4:5">
      <c r="D198" s="880"/>
      <c r="E198" s="847"/>
    </row>
    <row r="199" spans="4:5">
      <c r="D199" s="880"/>
      <c r="E199" s="847"/>
    </row>
    <row r="200" spans="4:5">
      <c r="D200" s="880"/>
      <c r="E200" s="847"/>
    </row>
    <row r="201" spans="4:5">
      <c r="D201" s="880"/>
      <c r="E201" s="847"/>
    </row>
    <row r="202" spans="4:5">
      <c r="D202" s="880"/>
      <c r="E202" s="847"/>
    </row>
    <row r="203" spans="4:5">
      <c r="D203" s="880"/>
      <c r="E203" s="847"/>
    </row>
    <row r="204" spans="4:5">
      <c r="D204" s="880"/>
      <c r="E204" s="847"/>
    </row>
    <row r="205" spans="4:5">
      <c r="D205" s="880"/>
      <c r="E205" s="847"/>
    </row>
    <row r="206" spans="4:5">
      <c r="D206" s="880"/>
      <c r="E206" s="847"/>
    </row>
    <row r="207" spans="4:5">
      <c r="D207" s="880"/>
      <c r="E207" s="847"/>
    </row>
    <row r="208" spans="4:5">
      <c r="D208" s="880"/>
      <c r="E208" s="847"/>
    </row>
    <row r="209" spans="4:5">
      <c r="D209" s="880"/>
      <c r="E209" s="847"/>
    </row>
    <row r="210" spans="4:5">
      <c r="D210" s="880"/>
      <c r="E210" s="847"/>
    </row>
    <row r="211" spans="4:5">
      <c r="D211" s="880"/>
      <c r="E211" s="847"/>
    </row>
    <row r="212" spans="4:5">
      <c r="D212" s="880"/>
      <c r="E212" s="847"/>
    </row>
    <row r="213" spans="4:5">
      <c r="D213" s="856"/>
      <c r="E213" s="879"/>
    </row>
    <row r="214" spans="4:5">
      <c r="D214" s="880"/>
      <c r="E214" s="847"/>
    </row>
    <row r="215" spans="4:5">
      <c r="D215" s="880"/>
      <c r="E215" s="847"/>
    </row>
    <row r="216" spans="4:5">
      <c r="D216" s="880"/>
      <c r="E216" s="847"/>
    </row>
    <row r="217" spans="4:5">
      <c r="D217" s="880"/>
      <c r="E217" s="847"/>
    </row>
    <row r="218" spans="4:5">
      <c r="D218" s="880"/>
      <c r="E218" s="847"/>
    </row>
    <row r="219" spans="4:5">
      <c r="D219" s="880"/>
      <c r="E219" s="847"/>
    </row>
    <row r="220" spans="4:5">
      <c r="D220" s="880"/>
      <c r="E220" s="847"/>
    </row>
    <row r="221" spans="4:5">
      <c r="D221" s="880"/>
      <c r="E221" s="847"/>
    </row>
    <row r="222" spans="4:5">
      <c r="D222" s="880"/>
      <c r="E222" s="847"/>
    </row>
    <row r="223" spans="4:5">
      <c r="D223" s="880"/>
      <c r="E223" s="847"/>
    </row>
    <row r="224" spans="4:5">
      <c r="D224" s="880"/>
      <c r="E224" s="847"/>
    </row>
    <row r="225" spans="4:5">
      <c r="D225" s="880"/>
      <c r="E225" s="847"/>
    </row>
    <row r="226" spans="4:5">
      <c r="D226" s="880"/>
      <c r="E226" s="847"/>
    </row>
    <row r="227" spans="4:5">
      <c r="D227" s="880"/>
      <c r="E227" s="847"/>
    </row>
    <row r="228" spans="4:5">
      <c r="D228" s="880"/>
      <c r="E228" s="847"/>
    </row>
    <row r="229" spans="4:5">
      <c r="D229" s="880"/>
      <c r="E229" s="847"/>
    </row>
    <row r="230" spans="4:5">
      <c r="D230" s="880"/>
      <c r="E230" s="847"/>
    </row>
    <row r="231" spans="4:5">
      <c r="D231" s="880"/>
      <c r="E231" s="847"/>
    </row>
    <row r="232" spans="4:5">
      <c r="D232" s="880"/>
      <c r="E232" s="847"/>
    </row>
    <row r="233" spans="4:5">
      <c r="D233" s="880"/>
      <c r="E233" s="847"/>
    </row>
    <row r="234" spans="4:5">
      <c r="D234" s="880"/>
      <c r="E234" s="847"/>
    </row>
    <row r="235" spans="4:5">
      <c r="D235" s="880"/>
      <c r="E235" s="847"/>
    </row>
    <row r="236" spans="4:5">
      <c r="D236" s="880"/>
      <c r="E236" s="847"/>
    </row>
    <row r="237" spans="4:5">
      <c r="D237" s="880"/>
      <c r="E237" s="847"/>
    </row>
    <row r="238" spans="4:5">
      <c r="D238" s="880"/>
      <c r="E238" s="847"/>
    </row>
    <row r="239" spans="4:5">
      <c r="D239" s="880"/>
      <c r="E239" s="847"/>
    </row>
    <row r="240" spans="4:5">
      <c r="D240" s="880"/>
      <c r="E240" s="847"/>
    </row>
    <row r="241" spans="4:5">
      <c r="D241" s="880"/>
      <c r="E241" s="847"/>
    </row>
    <row r="242" spans="4:5">
      <c r="D242" s="880"/>
      <c r="E242" s="847"/>
    </row>
    <row r="243" spans="4:5">
      <c r="D243" s="880"/>
      <c r="E243" s="847"/>
    </row>
    <row r="244" spans="4:5">
      <c r="D244" s="880"/>
      <c r="E244" s="847"/>
    </row>
    <row r="245" spans="4:5">
      <c r="D245" s="880"/>
      <c r="E245" s="847"/>
    </row>
    <row r="246" spans="4:5">
      <c r="D246" s="880"/>
      <c r="E246" s="847"/>
    </row>
    <row r="247" spans="4:5">
      <c r="D247" s="880"/>
      <c r="E247" s="847"/>
    </row>
    <row r="248" spans="4:5">
      <c r="D248" s="880"/>
      <c r="E248" s="847"/>
    </row>
    <row r="249" spans="4:5">
      <c r="D249" s="880"/>
      <c r="E249" s="847"/>
    </row>
    <row r="250" spans="4:5">
      <c r="D250" s="880"/>
      <c r="E250" s="847"/>
    </row>
    <row r="251" spans="4:5">
      <c r="D251" s="880"/>
      <c r="E251" s="847"/>
    </row>
    <row r="252" spans="4:5">
      <c r="D252" s="880"/>
      <c r="E252" s="847"/>
    </row>
    <row r="253" spans="4:5">
      <c r="D253" s="880"/>
      <c r="E253" s="847"/>
    </row>
    <row r="254" spans="4:5">
      <c r="D254" s="880"/>
      <c r="E254" s="847"/>
    </row>
    <row r="255" spans="4:5">
      <c r="D255" s="880"/>
      <c r="E255" s="847"/>
    </row>
    <row r="256" spans="4:5">
      <c r="D256" s="880"/>
      <c r="E256" s="847"/>
    </row>
    <row r="257" spans="4:5">
      <c r="D257" s="880"/>
      <c r="E257" s="847"/>
    </row>
    <row r="258" spans="4:5">
      <c r="D258" s="880"/>
      <c r="E258" s="847"/>
    </row>
    <row r="259" spans="4:5">
      <c r="D259" s="880"/>
      <c r="E259" s="847"/>
    </row>
    <row r="260" spans="4:5">
      <c r="D260" s="880"/>
      <c r="E260" s="847"/>
    </row>
    <row r="261" spans="4:5">
      <c r="D261" s="880"/>
      <c r="E261" s="847"/>
    </row>
    <row r="262" spans="4:5">
      <c r="D262" s="880"/>
      <c r="E262" s="847"/>
    </row>
    <row r="263" spans="4:5">
      <c r="D263" s="880"/>
      <c r="E263" s="847"/>
    </row>
    <row r="264" spans="4:5">
      <c r="D264" s="880"/>
      <c r="E264" s="847"/>
    </row>
    <row r="265" spans="4:5">
      <c r="D265" s="880"/>
      <c r="E265" s="847"/>
    </row>
    <row r="266" spans="4:5">
      <c r="D266" s="880"/>
      <c r="E266" s="847"/>
    </row>
    <row r="267" spans="4:5">
      <c r="D267" s="880"/>
      <c r="E267" s="847"/>
    </row>
    <row r="268" spans="4:5">
      <c r="D268" s="880"/>
      <c r="E268" s="847"/>
    </row>
    <row r="269" spans="4:5">
      <c r="D269" s="880"/>
      <c r="E269" s="847"/>
    </row>
    <row r="270" spans="4:5">
      <c r="D270" s="880"/>
      <c r="E270" s="847"/>
    </row>
    <row r="271" spans="4:5">
      <c r="D271" s="880"/>
      <c r="E271" s="847"/>
    </row>
    <row r="272" spans="4:5">
      <c r="D272" s="880"/>
      <c r="E272" s="847"/>
    </row>
    <row r="273" spans="4:5">
      <c r="D273" s="880"/>
      <c r="E273" s="847"/>
    </row>
    <row r="274" spans="4:5">
      <c r="D274" s="880"/>
      <c r="E274" s="847"/>
    </row>
    <row r="275" spans="4:5">
      <c r="D275" s="880"/>
      <c r="E275" s="847"/>
    </row>
    <row r="276" spans="4:5">
      <c r="D276" s="880"/>
      <c r="E276" s="847"/>
    </row>
    <row r="277" spans="4:5">
      <c r="D277" s="880"/>
      <c r="E277" s="847"/>
    </row>
    <row r="278" spans="4:5">
      <c r="D278" s="880"/>
      <c r="E278" s="847"/>
    </row>
    <row r="279" spans="4:5">
      <c r="D279" s="880"/>
      <c r="E279" s="847"/>
    </row>
    <row r="280" spans="4:5">
      <c r="D280" s="880"/>
      <c r="E280" s="847"/>
    </row>
    <row r="281" spans="4:5">
      <c r="D281" s="880"/>
      <c r="E281" s="847"/>
    </row>
    <row r="282" spans="4:5">
      <c r="D282" s="880"/>
      <c r="E282" s="847"/>
    </row>
    <row r="283" spans="4:5">
      <c r="D283" s="880"/>
      <c r="E283" s="847"/>
    </row>
    <row r="284" spans="4:5">
      <c r="D284" s="880"/>
      <c r="E284" s="847"/>
    </row>
    <row r="285" spans="4:5">
      <c r="D285" s="856"/>
      <c r="E285" s="879"/>
    </row>
    <row r="286" spans="4:5">
      <c r="D286" s="856"/>
      <c r="E286" s="879"/>
    </row>
    <row r="287" spans="4:5">
      <c r="D287" s="856"/>
      <c r="E287" s="879"/>
    </row>
    <row r="288" spans="4:5">
      <c r="D288" s="856"/>
      <c r="E288" s="879"/>
    </row>
    <row r="289" spans="4:5">
      <c r="D289" s="856"/>
      <c r="E289" s="879"/>
    </row>
    <row r="290" spans="4:5">
      <c r="D290" s="856"/>
      <c r="E290" s="879"/>
    </row>
    <row r="291" spans="4:5">
      <c r="D291" s="856"/>
      <c r="E291" s="879"/>
    </row>
    <row r="292" spans="4:5">
      <c r="D292" s="881"/>
      <c r="E292" s="879"/>
    </row>
    <row r="293" spans="4:5">
      <c r="D293" s="856"/>
      <c r="E293" s="879"/>
    </row>
    <row r="294" spans="4:5">
      <c r="D294" s="856"/>
      <c r="E294" s="879"/>
    </row>
    <row r="295" spans="4:5">
      <c r="D295" s="856"/>
      <c r="E295" s="879"/>
    </row>
    <row r="296" spans="4:5">
      <c r="D296" s="856"/>
      <c r="E296" s="879"/>
    </row>
    <row r="297" spans="4:5">
      <c r="D297" s="856"/>
      <c r="E297" s="879"/>
    </row>
    <row r="298" spans="4:5">
      <c r="D298" s="856"/>
      <c r="E298" s="879"/>
    </row>
    <row r="299" spans="4:5">
      <c r="D299" s="856"/>
      <c r="E299" s="879"/>
    </row>
    <row r="300" spans="4:5">
      <c r="D300" s="856"/>
      <c r="E300" s="879"/>
    </row>
    <row r="301" spans="4:5">
      <c r="D301" s="856"/>
      <c r="E301" s="879"/>
    </row>
    <row r="302" spans="4:5">
      <c r="D302" s="856"/>
      <c r="E302" s="879"/>
    </row>
    <row r="303" spans="4:5">
      <c r="D303" s="856"/>
      <c r="E303" s="879"/>
    </row>
    <row r="304" spans="4:5">
      <c r="D304" s="856"/>
      <c r="E304" s="879"/>
    </row>
    <row r="305" spans="4:5">
      <c r="D305" s="856"/>
      <c r="E305" s="879"/>
    </row>
    <row r="306" spans="4:5">
      <c r="D306" s="856"/>
      <c r="E306" s="879"/>
    </row>
    <row r="307" spans="4:5">
      <c r="D307" s="856"/>
      <c r="E307" s="879"/>
    </row>
    <row r="308" spans="4:5">
      <c r="D308" s="856"/>
      <c r="E308" s="879"/>
    </row>
    <row r="309" spans="4:5">
      <c r="D309" s="856"/>
      <c r="E309" s="879"/>
    </row>
    <row r="310" spans="4:5">
      <c r="D310" s="856"/>
      <c r="E310" s="879"/>
    </row>
    <row r="311" spans="4:5">
      <c r="D311" s="856"/>
      <c r="E311" s="879"/>
    </row>
    <row r="312" spans="4:5">
      <c r="D312" s="881"/>
      <c r="E312" s="879"/>
    </row>
    <row r="313" spans="4:5">
      <c r="D313" s="856"/>
      <c r="E313" s="879"/>
    </row>
    <row r="314" spans="4:5">
      <c r="D314" s="856"/>
      <c r="E314" s="879"/>
    </row>
    <row r="315" spans="4:5">
      <c r="D315" s="856"/>
      <c r="E315" s="879"/>
    </row>
    <row r="316" spans="4:5">
      <c r="D316" s="856"/>
      <c r="E316" s="879"/>
    </row>
    <row r="317" spans="4:5">
      <c r="D317" s="856"/>
      <c r="E317" s="879"/>
    </row>
    <row r="318" spans="4:5">
      <c r="D318" s="856"/>
      <c r="E318" s="879"/>
    </row>
    <row r="319" spans="4:5">
      <c r="D319" s="856"/>
      <c r="E319" s="879"/>
    </row>
    <row r="320" spans="4:5">
      <c r="D320" s="856"/>
      <c r="E320" s="879"/>
    </row>
    <row r="321" spans="4:5">
      <c r="D321" s="856"/>
      <c r="E321" s="879"/>
    </row>
    <row r="322" spans="4:5">
      <c r="D322" s="856"/>
      <c r="E322" s="879"/>
    </row>
    <row r="323" spans="4:5">
      <c r="D323" s="856"/>
      <c r="E323" s="879"/>
    </row>
    <row r="324" spans="4:5">
      <c r="D324" s="856"/>
      <c r="E324" s="879"/>
    </row>
    <row r="325" spans="4:5">
      <c r="D325" s="856"/>
      <c r="E325" s="879"/>
    </row>
    <row r="326" spans="4:5">
      <c r="D326" s="856"/>
      <c r="E326" s="879"/>
    </row>
    <row r="327" spans="4:5">
      <c r="D327" s="856"/>
      <c r="E327" s="879"/>
    </row>
    <row r="328" spans="4:5">
      <c r="D328" s="856"/>
      <c r="E328" s="879"/>
    </row>
    <row r="329" spans="4:5">
      <c r="D329" s="856"/>
      <c r="E329" s="879"/>
    </row>
    <row r="330" spans="4:5">
      <c r="D330" s="856"/>
      <c r="E330" s="879"/>
    </row>
    <row r="331" spans="4:5">
      <c r="D331" s="856"/>
      <c r="E331" s="879"/>
    </row>
    <row r="332" spans="4:5">
      <c r="D332" s="856"/>
      <c r="E332" s="879"/>
    </row>
    <row r="333" spans="4:5">
      <c r="D333" s="856"/>
      <c r="E333" s="879"/>
    </row>
    <row r="334" spans="4:5">
      <c r="D334" s="881"/>
      <c r="E334" s="879"/>
    </row>
    <row r="335" spans="4:5">
      <c r="D335" s="856"/>
      <c r="E335" s="879"/>
    </row>
    <row r="336" spans="4:5">
      <c r="D336" s="856"/>
      <c r="E336" s="879"/>
    </row>
    <row r="337" spans="4:5">
      <c r="D337" s="856"/>
      <c r="E337" s="879"/>
    </row>
    <row r="338" spans="4:5">
      <c r="D338" s="856"/>
      <c r="E338" s="879"/>
    </row>
    <row r="339" spans="4:5">
      <c r="D339" s="856"/>
      <c r="E339" s="879"/>
    </row>
    <row r="340" spans="4:5">
      <c r="D340" s="856"/>
      <c r="E340" s="879"/>
    </row>
    <row r="341" spans="4:5">
      <c r="D341" s="856"/>
      <c r="E341" s="879"/>
    </row>
    <row r="342" spans="4:5">
      <c r="D342" s="856"/>
      <c r="E342" s="879"/>
    </row>
    <row r="343" spans="4:5">
      <c r="D343" s="856"/>
      <c r="E343" s="879"/>
    </row>
    <row r="344" spans="4:5">
      <c r="D344" s="856"/>
      <c r="E344" s="879"/>
    </row>
    <row r="345" spans="4:5">
      <c r="D345" s="856"/>
      <c r="E345" s="879"/>
    </row>
    <row r="346" spans="4:5">
      <c r="D346" s="856"/>
      <c r="E346" s="879"/>
    </row>
    <row r="347" spans="4:5">
      <c r="D347" s="856"/>
      <c r="E347" s="879"/>
    </row>
    <row r="348" spans="4:5">
      <c r="D348" s="856"/>
      <c r="E348" s="879"/>
    </row>
    <row r="349" spans="4:5">
      <c r="D349" s="856"/>
      <c r="E349" s="879"/>
    </row>
    <row r="350" spans="4:5">
      <c r="D350" s="856"/>
      <c r="E350" s="879"/>
    </row>
    <row r="351" spans="4:5">
      <c r="D351" s="856"/>
      <c r="E351" s="879"/>
    </row>
    <row r="352" spans="4:5">
      <c r="D352" s="856"/>
      <c r="E352" s="879"/>
    </row>
    <row r="353" spans="4:5">
      <c r="D353" s="856"/>
      <c r="E353" s="879"/>
    </row>
    <row r="354" spans="4:5">
      <c r="D354" s="856"/>
      <c r="E354" s="879"/>
    </row>
    <row r="355" spans="4:5">
      <c r="D355" s="856"/>
      <c r="E355" s="879"/>
    </row>
    <row r="356" spans="4:5">
      <c r="D356" s="856"/>
      <c r="E356" s="879"/>
    </row>
    <row r="357" spans="4:5">
      <c r="D357" s="856"/>
      <c r="E357" s="879"/>
    </row>
    <row r="358" spans="4:5">
      <c r="D358" s="856"/>
      <c r="E358" s="879"/>
    </row>
    <row r="359" spans="4:5">
      <c r="D359" s="856"/>
      <c r="E359" s="879"/>
    </row>
    <row r="360" spans="4:5">
      <c r="D360" s="856"/>
      <c r="E360" s="879"/>
    </row>
    <row r="361" spans="4:5">
      <c r="D361" s="856"/>
      <c r="E361" s="879"/>
    </row>
    <row r="362" spans="4:5">
      <c r="D362" s="856"/>
      <c r="E362" s="879"/>
    </row>
    <row r="363" spans="4:5">
      <c r="D363" s="856"/>
      <c r="E363" s="879"/>
    </row>
    <row r="364" spans="4:5">
      <c r="D364" s="856"/>
      <c r="E364" s="879"/>
    </row>
    <row r="365" spans="4:5">
      <c r="D365" s="856"/>
      <c r="E365" s="879"/>
    </row>
    <row r="366" spans="4:5">
      <c r="D366" s="856"/>
      <c r="E366" s="879"/>
    </row>
    <row r="367" spans="4:5">
      <c r="D367" s="856"/>
      <c r="E367" s="879"/>
    </row>
    <row r="368" spans="4:5">
      <c r="D368" s="856"/>
      <c r="E368" s="879"/>
    </row>
    <row r="369" spans="4:5">
      <c r="D369" s="856"/>
      <c r="E369" s="879"/>
    </row>
    <row r="370" spans="4:5">
      <c r="D370" s="856"/>
      <c r="E370" s="879"/>
    </row>
    <row r="371" spans="4:5">
      <c r="D371" s="856"/>
      <c r="E371" s="879"/>
    </row>
    <row r="372" spans="4:5">
      <c r="D372" s="856"/>
      <c r="E372" s="879"/>
    </row>
    <row r="373" spans="4:5">
      <c r="D373" s="856"/>
      <c r="E373" s="879"/>
    </row>
    <row r="374" spans="4:5">
      <c r="D374" s="856"/>
      <c r="E374" s="879"/>
    </row>
    <row r="375" spans="4:5">
      <c r="D375" s="856"/>
      <c r="E375" s="879"/>
    </row>
    <row r="376" spans="4:5">
      <c r="D376" s="856"/>
      <c r="E376" s="879"/>
    </row>
    <row r="377" spans="4:5">
      <c r="D377" s="856"/>
      <c r="E377" s="879"/>
    </row>
    <row r="378" spans="4:5">
      <c r="D378" s="856"/>
      <c r="E378" s="879"/>
    </row>
    <row r="379" spans="4:5">
      <c r="D379" s="856"/>
      <c r="E379" s="879"/>
    </row>
    <row r="380" spans="4:5">
      <c r="D380" s="856"/>
      <c r="E380" s="879"/>
    </row>
    <row r="381" spans="4:5">
      <c r="D381" s="856"/>
      <c r="E381" s="879"/>
    </row>
    <row r="382" spans="4:5">
      <c r="D382" s="856"/>
      <c r="E382" s="879"/>
    </row>
    <row r="383" spans="4:5">
      <c r="D383" s="856"/>
      <c r="E383" s="879"/>
    </row>
    <row r="384" spans="4:5">
      <c r="D384" s="856"/>
      <c r="E384" s="879"/>
    </row>
    <row r="385" spans="4:5">
      <c r="D385" s="856"/>
      <c r="E385" s="879"/>
    </row>
    <row r="386" spans="4:5">
      <c r="D386" s="856"/>
      <c r="E386" s="879"/>
    </row>
    <row r="387" spans="4:5">
      <c r="D387" s="856"/>
      <c r="E387" s="879"/>
    </row>
    <row r="388" spans="4:5">
      <c r="D388" s="856"/>
      <c r="E388" s="879"/>
    </row>
    <row r="389" spans="4:5">
      <c r="D389" s="856"/>
      <c r="E389" s="879"/>
    </row>
    <row r="390" spans="4:5">
      <c r="D390" s="856"/>
      <c r="E390" s="879"/>
    </row>
    <row r="391" spans="4:5">
      <c r="D391" s="856"/>
      <c r="E391" s="879"/>
    </row>
    <row r="392" spans="4:5">
      <c r="D392" s="856"/>
      <c r="E392" s="879"/>
    </row>
    <row r="393" spans="4:5">
      <c r="D393" s="856"/>
      <c r="E393" s="879"/>
    </row>
    <row r="394" spans="4:5">
      <c r="D394" s="856"/>
      <c r="E394" s="879"/>
    </row>
    <row r="395" spans="4:5">
      <c r="D395" s="856"/>
      <c r="E395" s="879"/>
    </row>
    <row r="396" spans="4:5">
      <c r="D396" s="856"/>
      <c r="E396" s="879"/>
    </row>
    <row r="397" spans="4:5">
      <c r="D397" s="856"/>
      <c r="E397" s="879"/>
    </row>
    <row r="398" spans="4:5">
      <c r="D398" s="856"/>
      <c r="E398" s="879"/>
    </row>
    <row r="399" spans="4:5">
      <c r="D399" s="856"/>
      <c r="E399" s="879"/>
    </row>
    <row r="400" spans="4:5">
      <c r="D400" s="856"/>
      <c r="E400" s="879"/>
    </row>
    <row r="401" spans="4:5">
      <c r="D401" s="856"/>
      <c r="E401" s="879"/>
    </row>
    <row r="402" spans="4:5">
      <c r="D402" s="856"/>
      <c r="E402" s="879"/>
    </row>
    <row r="403" spans="4:5">
      <c r="D403" s="856"/>
      <c r="E403" s="879"/>
    </row>
    <row r="404" spans="4:5">
      <c r="D404" s="856"/>
      <c r="E404" s="879"/>
    </row>
    <row r="405" spans="4:5">
      <c r="D405" s="856"/>
      <c r="E405" s="879"/>
    </row>
    <row r="406" spans="4:5">
      <c r="D406" s="856"/>
      <c r="E406" s="879"/>
    </row>
    <row r="407" spans="4:5">
      <c r="D407" s="856"/>
      <c r="E407" s="879"/>
    </row>
    <row r="408" spans="4:5">
      <c r="D408" s="856"/>
      <c r="E408" s="879"/>
    </row>
    <row r="409" spans="4:5">
      <c r="D409" s="856"/>
      <c r="E409" s="879"/>
    </row>
    <row r="410" spans="4:5">
      <c r="D410" s="856"/>
      <c r="E410" s="879"/>
    </row>
    <row r="411" spans="4:5">
      <c r="D411" s="856"/>
      <c r="E411" s="879"/>
    </row>
    <row r="412" spans="4:5">
      <c r="D412" s="856"/>
      <c r="E412" s="879"/>
    </row>
    <row r="413" spans="4:5">
      <c r="D413" s="856"/>
      <c r="E413" s="879"/>
    </row>
    <row r="414" spans="4:5">
      <c r="D414" s="856"/>
      <c r="E414" s="879"/>
    </row>
    <row r="415" spans="4:5">
      <c r="D415" s="856"/>
      <c r="E415" s="879"/>
    </row>
    <row r="416" spans="4:5">
      <c r="D416" s="856"/>
      <c r="E416" s="879"/>
    </row>
    <row r="417" spans="4:5">
      <c r="D417" s="856"/>
      <c r="E417" s="879"/>
    </row>
    <row r="418" spans="4:5">
      <c r="D418" s="856"/>
      <c r="E418" s="879"/>
    </row>
    <row r="419" spans="4:5">
      <c r="D419" s="856"/>
      <c r="E419" s="879"/>
    </row>
    <row r="420" spans="4:5">
      <c r="D420" s="856"/>
      <c r="E420" s="879"/>
    </row>
    <row r="421" spans="4:5">
      <c r="D421" s="856"/>
      <c r="E421" s="879"/>
    </row>
    <row r="422" spans="4:5">
      <c r="D422" s="856"/>
      <c r="E422" s="879"/>
    </row>
    <row r="423" spans="4:5">
      <c r="D423" s="856"/>
      <c r="E423" s="879"/>
    </row>
    <row r="424" spans="4:5">
      <c r="D424" s="856"/>
      <c r="E424" s="879"/>
    </row>
    <row r="425" spans="4:5">
      <c r="D425" s="856"/>
      <c r="E425" s="879"/>
    </row>
    <row r="426" spans="4:5">
      <c r="D426" s="856"/>
      <c r="E426" s="879"/>
    </row>
    <row r="427" spans="4:5">
      <c r="D427" s="856"/>
      <c r="E427" s="879"/>
    </row>
    <row r="428" spans="4:5">
      <c r="D428" s="856"/>
      <c r="E428" s="879"/>
    </row>
    <row r="429" spans="4:5">
      <c r="D429" s="856"/>
      <c r="E429" s="879"/>
    </row>
    <row r="430" spans="4:5">
      <c r="D430" s="856"/>
      <c r="E430" s="879"/>
    </row>
    <row r="431" spans="4:5">
      <c r="D431" s="856"/>
      <c r="E431" s="879"/>
    </row>
    <row r="432" spans="4:5">
      <c r="D432" s="856"/>
      <c r="E432" s="879"/>
    </row>
    <row r="433" spans="4:5">
      <c r="D433" s="856"/>
      <c r="E433" s="879"/>
    </row>
    <row r="434" spans="4:5">
      <c r="D434" s="856"/>
      <c r="E434" s="879"/>
    </row>
    <row r="435" spans="4:5">
      <c r="D435" s="856"/>
      <c r="E435" s="879"/>
    </row>
    <row r="436" spans="4:5">
      <c r="D436" s="856"/>
      <c r="E436" s="879"/>
    </row>
    <row r="437" spans="4:5">
      <c r="D437" s="856"/>
      <c r="E437" s="879"/>
    </row>
    <row r="438" spans="4:5">
      <c r="D438" s="856"/>
      <c r="E438" s="879"/>
    </row>
    <row r="439" spans="4:5">
      <c r="D439" s="856"/>
      <c r="E439" s="879"/>
    </row>
    <row r="440" spans="4:5">
      <c r="D440" s="856"/>
      <c r="E440" s="879"/>
    </row>
    <row r="441" spans="4:5">
      <c r="D441" s="856"/>
      <c r="E441" s="879"/>
    </row>
    <row r="442" spans="4:5">
      <c r="D442" s="856"/>
      <c r="E442" s="879"/>
    </row>
    <row r="443" spans="4:5">
      <c r="D443" s="856"/>
      <c r="E443" s="879"/>
    </row>
    <row r="444" spans="4:5">
      <c r="D444" s="856"/>
      <c r="E444" s="879"/>
    </row>
    <row r="445" spans="4:5">
      <c r="D445" s="856"/>
      <c r="E445" s="879"/>
    </row>
    <row r="446" spans="4:5">
      <c r="D446" s="856"/>
      <c r="E446" s="879"/>
    </row>
    <row r="447" spans="4:5">
      <c r="D447" s="856"/>
      <c r="E447" s="879"/>
    </row>
    <row r="448" spans="4:5">
      <c r="D448" s="856"/>
      <c r="E448" s="879"/>
    </row>
    <row r="449" spans="4:5">
      <c r="D449" s="856"/>
      <c r="E449" s="879"/>
    </row>
    <row r="450" spans="4:5">
      <c r="D450" s="856"/>
      <c r="E450" s="879"/>
    </row>
    <row r="451" spans="4:5">
      <c r="D451" s="856"/>
      <c r="E451" s="879"/>
    </row>
    <row r="452" spans="4:5">
      <c r="D452" s="856"/>
      <c r="E452" s="879"/>
    </row>
    <row r="453" spans="4:5">
      <c r="D453" s="856"/>
      <c r="E453" s="879"/>
    </row>
    <row r="454" spans="4:5">
      <c r="D454" s="856"/>
      <c r="E454" s="879"/>
    </row>
    <row r="455" spans="4:5">
      <c r="D455" s="856"/>
      <c r="E455" s="879"/>
    </row>
    <row r="456" spans="4:5">
      <c r="D456" s="856"/>
      <c r="E456" s="879"/>
    </row>
    <row r="457" spans="4:5">
      <c r="D457" s="856"/>
      <c r="E457" s="879"/>
    </row>
    <row r="458" spans="4:5">
      <c r="D458" s="856"/>
      <c r="E458" s="879"/>
    </row>
    <row r="459" spans="4:5">
      <c r="D459" s="856"/>
      <c r="E459" s="879"/>
    </row>
    <row r="460" spans="4:5">
      <c r="D460" s="856"/>
      <c r="E460" s="879"/>
    </row>
    <row r="461" spans="4:5">
      <c r="D461" s="856"/>
      <c r="E461" s="879"/>
    </row>
  </sheetData>
  <phoneticPr fontId="1" type="noConversion"/>
  <hyperlinks>
    <hyperlink ref="B40" location="Contents!B59" display="to contents"/>
  </hyperlinks>
  <pageMargins left="0.75" right="0.75" top="1" bottom="1" header="0.5"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2:AG457"/>
  <sheetViews>
    <sheetView workbookViewId="0">
      <selection activeCell="H32" sqref="H32"/>
    </sheetView>
  </sheetViews>
  <sheetFormatPr defaultRowHeight="12.75"/>
  <cols>
    <col min="1" max="1" width="9.140625" style="871"/>
    <col min="2" max="2" width="18.42578125" style="871" customWidth="1"/>
    <col min="3" max="9" width="12.42578125" style="871" bestFit="1" customWidth="1"/>
    <col min="10" max="17" width="17.28515625" style="871" customWidth="1"/>
    <col min="18" max="18" width="16" style="871" customWidth="1"/>
    <col min="19" max="19" width="15.42578125" style="871" customWidth="1"/>
    <col min="20" max="20" width="17" style="871" customWidth="1"/>
    <col min="21" max="21" width="18.42578125" style="871" customWidth="1"/>
    <col min="22" max="22" width="17" style="871" customWidth="1"/>
    <col min="23" max="23" width="18.42578125" style="871" customWidth="1"/>
    <col min="24" max="24" width="13.140625" style="871" customWidth="1"/>
    <col min="25" max="25" width="13" style="871" customWidth="1"/>
    <col min="26" max="26" width="12.28515625" style="871" customWidth="1"/>
    <col min="27" max="27" width="12" style="871" customWidth="1"/>
    <col min="28" max="28" width="14.5703125" style="871" customWidth="1"/>
    <col min="29" max="29" width="14.140625" style="871" customWidth="1"/>
    <col min="30" max="30" width="16.28515625" style="871" customWidth="1"/>
    <col min="31" max="31" width="15.140625" style="871" customWidth="1"/>
    <col min="32" max="32" width="14.85546875" style="871" customWidth="1"/>
    <col min="33" max="33" width="13.140625" style="871" customWidth="1"/>
    <col min="34" max="34" width="11.85546875" style="871" customWidth="1"/>
    <col min="35" max="35" width="12.140625" style="871" customWidth="1"/>
    <col min="36" max="37" width="10.7109375" style="871" customWidth="1"/>
    <col min="38" max="38" width="12.5703125" style="871" customWidth="1"/>
    <col min="39" max="39" width="10.7109375" style="871" customWidth="1"/>
    <col min="40" max="40" width="10.5703125" style="871" customWidth="1"/>
    <col min="41" max="41" width="11.140625" style="871" customWidth="1"/>
    <col min="42" max="42" width="11" style="871" customWidth="1"/>
    <col min="43" max="43" width="11.140625" style="871" customWidth="1"/>
    <col min="44" max="44" width="10.5703125" style="871" customWidth="1"/>
    <col min="45" max="45" width="10.7109375" style="871" customWidth="1"/>
    <col min="46" max="46" width="10.85546875" style="871" customWidth="1"/>
    <col min="47" max="47" width="11.7109375" style="871" customWidth="1"/>
    <col min="48" max="48" width="10.85546875" style="871" customWidth="1"/>
    <col min="49" max="49" width="11.28515625" style="871" customWidth="1"/>
    <col min="50" max="50" width="11.140625" style="871" customWidth="1"/>
    <col min="51" max="51" width="12" style="871" customWidth="1"/>
    <col min="52" max="52" width="11.140625" style="871" customWidth="1"/>
    <col min="53" max="53" width="11" style="871" customWidth="1"/>
    <col min="54" max="54" width="10.7109375" style="871" customWidth="1"/>
    <col min="55" max="55" width="12.5703125" style="871" customWidth="1"/>
    <col min="56" max="56" width="10.85546875" style="871" customWidth="1"/>
    <col min="57" max="57" width="12.42578125" style="871" customWidth="1"/>
    <col min="58" max="58" width="12.140625" style="871" customWidth="1"/>
    <col min="59" max="59" width="12.28515625" style="871" customWidth="1"/>
    <col min="60" max="60" width="11.28515625" style="871" customWidth="1"/>
    <col min="61" max="61" width="12.5703125" style="871" customWidth="1"/>
    <col min="62" max="62" width="12.42578125" style="871" customWidth="1"/>
    <col min="63" max="63" width="11.85546875" style="871" customWidth="1"/>
    <col min="64" max="64" width="11.7109375" style="871" customWidth="1"/>
    <col min="65" max="65" width="12" style="871" customWidth="1"/>
    <col min="66" max="66" width="11.85546875" style="871" customWidth="1"/>
    <col min="67" max="67" width="11.5703125" style="871" customWidth="1"/>
    <col min="68" max="68" width="12" style="871" customWidth="1"/>
    <col min="69" max="16384" width="9.140625" style="871"/>
  </cols>
  <sheetData>
    <row r="2" spans="1:33">
      <c r="A2" s="871" t="s">
        <v>326</v>
      </c>
      <c r="B2" s="868" t="s">
        <v>382</v>
      </c>
      <c r="Z2" s="872"/>
      <c r="AA2" s="872"/>
      <c r="AB2" s="872"/>
      <c r="AC2" s="872"/>
      <c r="AD2" s="872"/>
      <c r="AE2" s="872"/>
      <c r="AF2" s="872"/>
      <c r="AG2" s="872"/>
    </row>
    <row r="3" spans="1:33" s="872" customFormat="1" ht="24" customHeight="1">
      <c r="B3" s="1007"/>
      <c r="C3" s="1000" t="s">
        <v>473</v>
      </c>
      <c r="D3" s="1000" t="s">
        <v>474</v>
      </c>
      <c r="E3" s="1000" t="s">
        <v>475</v>
      </c>
      <c r="F3" s="1000" t="s">
        <v>476</v>
      </c>
      <c r="G3" s="1000" t="s">
        <v>477</v>
      </c>
      <c r="H3" s="1000" t="s">
        <v>478</v>
      </c>
      <c r="I3" s="1000" t="s">
        <v>479</v>
      </c>
      <c r="J3" s="1000" t="s">
        <v>480</v>
      </c>
      <c r="K3" s="1000" t="s">
        <v>481</v>
      </c>
      <c r="L3" s="1000" t="s">
        <v>482</v>
      </c>
      <c r="M3" s="1000" t="s">
        <v>483</v>
      </c>
      <c r="N3" s="1000" t="s">
        <v>484</v>
      </c>
      <c r="O3" s="1000" t="s">
        <v>485</v>
      </c>
      <c r="P3" s="1000" t="s">
        <v>486</v>
      </c>
      <c r="Q3" s="1000" t="s">
        <v>487</v>
      </c>
      <c r="R3" s="1000" t="s">
        <v>488</v>
      </c>
      <c r="S3" s="1000" t="s">
        <v>489</v>
      </c>
      <c r="T3" s="1000" t="s">
        <v>490</v>
      </c>
      <c r="U3" s="1000" t="s">
        <v>1205</v>
      </c>
      <c r="V3" s="1000" t="s">
        <v>492</v>
      </c>
      <c r="W3" s="1000" t="s">
        <v>493</v>
      </c>
    </row>
    <row r="4" spans="1:33" s="874" customFormat="1" ht="12" customHeight="1">
      <c r="B4" s="1070" t="s">
        <v>1180</v>
      </c>
      <c r="C4" s="1008">
        <v>674.1585</v>
      </c>
      <c r="D4" s="1008">
        <v>837.88649999999996</v>
      </c>
      <c r="E4" s="1008">
        <v>843.15062</v>
      </c>
      <c r="F4" s="1008">
        <v>840.70862</v>
      </c>
      <c r="G4" s="1008">
        <v>839.59861999999998</v>
      </c>
      <c r="H4" s="1008">
        <v>842.38372600000002</v>
      </c>
      <c r="I4" s="1008">
        <v>843.937726</v>
      </c>
      <c r="J4" s="1008">
        <v>844.95463600000005</v>
      </c>
      <c r="K4" s="1008">
        <v>845.80272599999989</v>
      </c>
      <c r="L4" s="1008">
        <v>701.64044979999994</v>
      </c>
      <c r="M4" s="1008">
        <v>576.27458044000002</v>
      </c>
      <c r="N4" s="1008">
        <v>676.51568794000002</v>
      </c>
      <c r="O4" s="1008">
        <v>745.82792438963122</v>
      </c>
      <c r="P4" s="1008">
        <v>807.4324434546636</v>
      </c>
      <c r="Q4" s="1008">
        <v>805.59030239401613</v>
      </c>
      <c r="R4" s="1008">
        <v>968.77493555532158</v>
      </c>
      <c r="S4" s="1008">
        <v>990.84366876052286</v>
      </c>
      <c r="T4" s="1008">
        <v>1051.4759772315722</v>
      </c>
      <c r="U4" s="1008">
        <v>1070.8064455398642</v>
      </c>
      <c r="V4" s="1008">
        <v>1065.4586253440943</v>
      </c>
      <c r="W4" s="1008">
        <v>1137.7036931104337</v>
      </c>
    </row>
    <row r="5" spans="1:33" s="874" customFormat="1" ht="27.75" customHeight="1">
      <c r="B5" s="1070" t="s">
        <v>1192</v>
      </c>
      <c r="C5" s="1008">
        <v>0</v>
      </c>
      <c r="D5" s="1008">
        <v>0</v>
      </c>
      <c r="E5" s="1008">
        <v>0</v>
      </c>
      <c r="F5" s="1008">
        <v>0</v>
      </c>
      <c r="G5" s="1008">
        <v>0</v>
      </c>
      <c r="H5" s="1008">
        <v>0</v>
      </c>
      <c r="I5" s="1008">
        <v>0</v>
      </c>
      <c r="J5" s="1008">
        <v>0</v>
      </c>
      <c r="K5" s="1008">
        <v>0</v>
      </c>
      <c r="L5" s="1008">
        <v>0</v>
      </c>
      <c r="M5" s="1008">
        <v>0</v>
      </c>
      <c r="N5" s="1008">
        <v>0</v>
      </c>
      <c r="O5" s="1008">
        <v>0</v>
      </c>
      <c r="P5" s="1008">
        <v>0</v>
      </c>
      <c r="Q5" s="1008">
        <v>0</v>
      </c>
      <c r="R5" s="1008">
        <v>0</v>
      </c>
      <c r="S5" s="1008">
        <v>0</v>
      </c>
      <c r="T5" s="1008">
        <v>0</v>
      </c>
      <c r="U5" s="1008">
        <v>0</v>
      </c>
      <c r="V5" s="1008">
        <v>0</v>
      </c>
      <c r="W5" s="1008">
        <v>0</v>
      </c>
    </row>
    <row r="6" spans="1:33" s="874" customFormat="1" ht="12" customHeight="1">
      <c r="B6" s="1070" t="s">
        <v>1181</v>
      </c>
      <c r="C6" s="1008">
        <v>744.66814397022176</v>
      </c>
      <c r="D6" s="1008">
        <v>745.8497796276248</v>
      </c>
      <c r="E6" s="1008">
        <v>773.91554850718956</v>
      </c>
      <c r="F6" s="1008">
        <v>759.00774608871507</v>
      </c>
      <c r="G6" s="1008">
        <v>779.3234959790426</v>
      </c>
      <c r="H6" s="1008">
        <v>798.98624663783437</v>
      </c>
      <c r="I6" s="1008">
        <v>804.80058241858194</v>
      </c>
      <c r="J6" s="1008">
        <v>908.57650259654156</v>
      </c>
      <c r="K6" s="1008">
        <v>905.36374122647373</v>
      </c>
      <c r="L6" s="1008">
        <v>1240.9815572492851</v>
      </c>
      <c r="M6" s="1008">
        <v>1298.17796785113</v>
      </c>
      <c r="N6" s="1008">
        <v>1340.0929271197999</v>
      </c>
      <c r="O6" s="1008">
        <v>1727.3194724549753</v>
      </c>
      <c r="P6" s="1008">
        <v>1679.3634858709165</v>
      </c>
      <c r="Q6" s="1008">
        <v>1673.5474031780311</v>
      </c>
      <c r="R6" s="1008">
        <v>1673.8212845148173</v>
      </c>
      <c r="S6" s="1008">
        <v>1634.5359762616536</v>
      </c>
      <c r="T6" s="1008">
        <v>1571.6314094509562</v>
      </c>
      <c r="U6" s="1008">
        <v>1569.1754264034389</v>
      </c>
      <c r="V6" s="1008">
        <v>1561.9205149913726</v>
      </c>
      <c r="W6" s="1008">
        <v>1560.6443903439863</v>
      </c>
    </row>
    <row r="7" spans="1:33" s="874" customFormat="1" ht="26.25" customHeight="1">
      <c r="B7" s="1070" t="s">
        <v>1194</v>
      </c>
      <c r="C7" s="1008">
        <v>0</v>
      </c>
      <c r="D7" s="1008">
        <v>0</v>
      </c>
      <c r="E7" s="1008">
        <v>0</v>
      </c>
      <c r="F7" s="1008">
        <v>0</v>
      </c>
      <c r="G7" s="1008">
        <v>0</v>
      </c>
      <c r="H7" s="1008">
        <v>0</v>
      </c>
      <c r="I7" s="1008">
        <v>0</v>
      </c>
      <c r="J7" s="1008">
        <v>0</v>
      </c>
      <c r="K7" s="1008">
        <v>0</v>
      </c>
      <c r="L7" s="1008">
        <v>0</v>
      </c>
      <c r="M7" s="1008">
        <v>0</v>
      </c>
      <c r="N7" s="1008">
        <v>0</v>
      </c>
      <c r="O7" s="1008">
        <v>0</v>
      </c>
      <c r="P7" s="1008">
        <v>0</v>
      </c>
      <c r="Q7" s="1008">
        <v>0</v>
      </c>
      <c r="R7" s="1008">
        <v>0</v>
      </c>
      <c r="S7" s="1008">
        <v>0</v>
      </c>
      <c r="T7" s="1008">
        <v>0</v>
      </c>
      <c r="U7" s="1008">
        <v>0</v>
      </c>
      <c r="V7" s="1008">
        <v>0</v>
      </c>
      <c r="W7" s="1008">
        <v>0</v>
      </c>
    </row>
    <row r="8" spans="1:33" s="874" customFormat="1" ht="20.25" customHeight="1">
      <c r="B8" s="1070" t="s">
        <v>1182</v>
      </c>
      <c r="C8" s="1008">
        <v>118.20029</v>
      </c>
      <c r="D8" s="1008">
        <v>129.25755973580175</v>
      </c>
      <c r="E8" s="1008">
        <v>127.76992187969613</v>
      </c>
      <c r="F8" s="1008">
        <v>127.72507865921376</v>
      </c>
      <c r="G8" s="1008">
        <v>125.91468292263093</v>
      </c>
      <c r="H8" s="1008">
        <v>110.33469543693852</v>
      </c>
      <c r="I8" s="1008">
        <v>110.05618110467508</v>
      </c>
      <c r="J8" s="1008">
        <v>102.95139605127898</v>
      </c>
      <c r="K8" s="1008">
        <v>101.71789594561878</v>
      </c>
      <c r="L8" s="1008">
        <v>65.626783305080082</v>
      </c>
      <c r="M8" s="1008">
        <v>69.914230405026302</v>
      </c>
      <c r="N8" s="1008">
        <v>58.563313914101798</v>
      </c>
      <c r="O8" s="1008">
        <v>57.368049712910263</v>
      </c>
      <c r="P8" s="1008">
        <v>84.792765990929681</v>
      </c>
      <c r="Q8" s="1008">
        <v>84.783314288150578</v>
      </c>
      <c r="R8" s="1008">
        <v>78.816634968949103</v>
      </c>
      <c r="S8" s="1008">
        <v>110.45350254166252</v>
      </c>
      <c r="T8" s="1008">
        <v>108.31194978986849</v>
      </c>
      <c r="U8" s="1008">
        <v>102.52180184864312</v>
      </c>
      <c r="V8" s="1008">
        <v>101.25486106718789</v>
      </c>
      <c r="W8" s="1008">
        <v>71.267642857384899</v>
      </c>
    </row>
    <row r="9" spans="1:33" s="874" customFormat="1" ht="25.5">
      <c r="B9" s="1070" t="s">
        <v>1193</v>
      </c>
      <c r="C9" s="1008"/>
      <c r="D9" s="1008"/>
      <c r="E9" s="1008"/>
      <c r="F9" s="1008"/>
      <c r="G9" s="1008"/>
      <c r="H9" s="1008"/>
      <c r="I9" s="1008"/>
      <c r="J9" s="1008"/>
      <c r="K9" s="1008"/>
      <c r="L9" s="1008"/>
      <c r="M9" s="1008"/>
      <c r="N9" s="1008"/>
      <c r="O9" s="1008"/>
      <c r="P9" s="1008"/>
      <c r="Q9" s="1008"/>
      <c r="R9" s="1008"/>
      <c r="S9" s="1008"/>
      <c r="T9" s="1008"/>
      <c r="U9" s="1008"/>
      <c r="V9" s="1008"/>
      <c r="W9" s="1008"/>
    </row>
    <row r="10" spans="1:33" s="872" customFormat="1" ht="12.75" customHeight="1">
      <c r="B10" s="1076" t="s">
        <v>1183</v>
      </c>
      <c r="C10" s="1073">
        <v>1537.0269339702218</v>
      </c>
      <c r="D10" s="1073">
        <v>1712.9938393634266</v>
      </c>
      <c r="E10" s="1073">
        <v>1617.0661685071896</v>
      </c>
      <c r="F10" s="1073">
        <v>1599.7163660887149</v>
      </c>
      <c r="G10" s="1073">
        <v>1618.9221159790427</v>
      </c>
      <c r="H10" s="1073">
        <v>1641.3699726378345</v>
      </c>
      <c r="I10" s="1073">
        <v>1648.7383084185819</v>
      </c>
      <c r="J10" s="1073">
        <v>1753.5311385965417</v>
      </c>
      <c r="K10" s="1073">
        <v>1852.8843631720924</v>
      </c>
      <c r="L10" s="1073">
        <v>2008.2487903543649</v>
      </c>
      <c r="M10" s="1073">
        <f t="shared" ref="M10:W10" si="0">M8+M6+M4</f>
        <v>1944.3667786961564</v>
      </c>
      <c r="N10" s="1073">
        <f t="shared" si="0"/>
        <v>2075.1719289739017</v>
      </c>
      <c r="O10" s="1073">
        <f t="shared" si="0"/>
        <v>2530.515446557517</v>
      </c>
      <c r="P10" s="1073">
        <f t="shared" si="0"/>
        <v>2571.58869531651</v>
      </c>
      <c r="Q10" s="1073">
        <f t="shared" si="0"/>
        <v>2563.9210198601977</v>
      </c>
      <c r="R10" s="1073">
        <f t="shared" si="0"/>
        <v>2721.4128550390878</v>
      </c>
      <c r="S10" s="1073">
        <f t="shared" si="0"/>
        <v>2735.8331475638388</v>
      </c>
      <c r="T10" s="1073">
        <f t="shared" si="0"/>
        <v>2731.4193364723969</v>
      </c>
      <c r="U10" s="1073">
        <f t="shared" si="0"/>
        <v>2742.5036737919463</v>
      </c>
      <c r="V10" s="1073">
        <f t="shared" si="0"/>
        <v>2728.6340014026546</v>
      </c>
      <c r="W10" s="1073">
        <f t="shared" si="0"/>
        <v>2769.6157263118048</v>
      </c>
    </row>
    <row r="11" spans="1:33" s="872" customFormat="1">
      <c r="B11" s="876"/>
      <c r="C11" s="876"/>
      <c r="D11" s="876"/>
      <c r="E11" s="876"/>
      <c r="F11" s="876"/>
      <c r="G11" s="876"/>
      <c r="H11" s="876"/>
      <c r="I11" s="876"/>
      <c r="J11" s="876"/>
      <c r="K11" s="876"/>
      <c r="L11" s="876"/>
      <c r="M11" s="876"/>
      <c r="N11" s="876"/>
      <c r="O11" s="876"/>
      <c r="P11" s="876"/>
      <c r="Q11" s="876"/>
      <c r="R11" s="876"/>
      <c r="S11" s="876"/>
      <c r="T11" s="876"/>
      <c r="U11" s="876"/>
      <c r="V11" s="876"/>
      <c r="W11" s="876"/>
    </row>
    <row r="12" spans="1:33" s="872" customFormat="1" ht="51">
      <c r="B12" s="1070" t="s">
        <v>383</v>
      </c>
      <c r="C12" s="1075">
        <v>0.11269999999999999</v>
      </c>
      <c r="D12" s="1075">
        <v>0.13602509187599998</v>
      </c>
      <c r="E12" s="1075">
        <v>0.17901352015200001</v>
      </c>
      <c r="F12" s="1075">
        <v>0.17246788852100003</v>
      </c>
      <c r="G12" s="1075">
        <v>0.17396499467900001</v>
      </c>
      <c r="H12" s="1075">
        <v>0.15246155574799999</v>
      </c>
      <c r="I12" s="1075">
        <v>0.17560570359099997</v>
      </c>
      <c r="J12" s="1075">
        <v>0.17673174192500002</v>
      </c>
      <c r="K12" s="1075">
        <v>0.16499422768200003</v>
      </c>
      <c r="L12" s="1075">
        <v>0.16190362098400002</v>
      </c>
      <c r="M12" s="1075">
        <v>0.16143888299699999</v>
      </c>
      <c r="N12" s="1075">
        <v>0.13109999999999999</v>
      </c>
      <c r="O12" s="1075">
        <v>0.15015204233599999</v>
      </c>
      <c r="P12" s="1075">
        <v>0.14890526006999999</v>
      </c>
      <c r="Q12" s="1075">
        <v>0.141727562473</v>
      </c>
      <c r="R12" s="1075">
        <v>0.140229143936</v>
      </c>
      <c r="S12" s="1075">
        <v>0.141009996182</v>
      </c>
      <c r="T12" s="1075">
        <v>0.14150485748399999</v>
      </c>
      <c r="U12" s="1075">
        <v>0.14257181908800001</v>
      </c>
      <c r="V12" s="1075">
        <v>0.14260695498299999</v>
      </c>
      <c r="W12" s="1075">
        <v>0.14112220958400001</v>
      </c>
    </row>
    <row r="14" spans="1:33">
      <c r="B14" s="868" t="s">
        <v>382</v>
      </c>
    </row>
    <row r="15" spans="1:33" ht="11.25" customHeight="1">
      <c r="D15" s="801"/>
      <c r="E15" s="878"/>
    </row>
    <row r="16" spans="1:33">
      <c r="D16" s="855"/>
      <c r="E16" s="879"/>
    </row>
    <row r="17" spans="4:5">
      <c r="D17" s="855"/>
      <c r="E17" s="879"/>
    </row>
    <row r="18" spans="4:5">
      <c r="D18" s="855"/>
      <c r="E18" s="879"/>
    </row>
    <row r="19" spans="4:5">
      <c r="D19" s="855"/>
      <c r="E19" s="879"/>
    </row>
    <row r="20" spans="4:5">
      <c r="D20" s="855"/>
      <c r="E20" s="879"/>
    </row>
    <row r="21" spans="4:5">
      <c r="D21" s="855"/>
      <c r="E21" s="879"/>
    </row>
    <row r="22" spans="4:5">
      <c r="D22" s="855"/>
      <c r="E22" s="879"/>
    </row>
    <row r="23" spans="4:5">
      <c r="D23" s="855"/>
      <c r="E23" s="879"/>
    </row>
    <row r="24" spans="4:5">
      <c r="D24" s="855"/>
      <c r="E24" s="879"/>
    </row>
    <row r="25" spans="4:5">
      <c r="D25" s="855"/>
      <c r="E25" s="879"/>
    </row>
    <row r="26" spans="4:5">
      <c r="D26" s="855"/>
      <c r="E26" s="879"/>
    </row>
    <row r="27" spans="4:5">
      <c r="D27" s="855"/>
      <c r="E27" s="879"/>
    </row>
    <row r="28" spans="4:5">
      <c r="D28" s="855"/>
      <c r="E28" s="879"/>
    </row>
    <row r="29" spans="4:5">
      <c r="D29" s="855"/>
      <c r="E29" s="879"/>
    </row>
    <row r="30" spans="4:5">
      <c r="D30" s="855"/>
      <c r="E30" s="879"/>
    </row>
    <row r="31" spans="4:5">
      <c r="D31" s="855"/>
      <c r="E31" s="879"/>
    </row>
    <row r="32" spans="4:5">
      <c r="D32" s="855"/>
      <c r="E32" s="879"/>
    </row>
    <row r="33" spans="2:5">
      <c r="D33" s="855"/>
      <c r="E33" s="879"/>
    </row>
    <row r="34" spans="2:5">
      <c r="D34" s="855"/>
      <c r="E34" s="879"/>
    </row>
    <row r="35" spans="2:5">
      <c r="D35" s="855"/>
      <c r="E35" s="879"/>
    </row>
    <row r="36" spans="2:5">
      <c r="B36" s="888" t="s">
        <v>693</v>
      </c>
      <c r="D36" s="856"/>
      <c r="E36" s="879"/>
    </row>
    <row r="37" spans="2:5">
      <c r="B37" s="888" t="s">
        <v>1224</v>
      </c>
      <c r="D37" s="856"/>
      <c r="E37" s="879"/>
    </row>
    <row r="38" spans="2:5">
      <c r="D38" s="856"/>
      <c r="E38" s="879"/>
    </row>
    <row r="39" spans="2:5">
      <c r="B39" s="930" t="s">
        <v>1270</v>
      </c>
      <c r="C39" s="1074"/>
      <c r="D39" s="856"/>
      <c r="E39" s="879"/>
    </row>
    <row r="40" spans="2:5">
      <c r="D40" s="856"/>
      <c r="E40" s="879"/>
    </row>
    <row r="41" spans="2:5">
      <c r="D41" s="856"/>
      <c r="E41" s="879"/>
    </row>
    <row r="42" spans="2:5">
      <c r="D42" s="855"/>
      <c r="E42" s="879"/>
    </row>
    <row r="43" spans="2:5">
      <c r="D43" s="855"/>
      <c r="E43" s="879"/>
    </row>
    <row r="44" spans="2:5">
      <c r="D44" s="855"/>
      <c r="E44" s="879"/>
    </row>
    <row r="45" spans="2:5">
      <c r="D45" s="855"/>
      <c r="E45" s="879"/>
    </row>
    <row r="46" spans="2:5">
      <c r="D46" s="855"/>
      <c r="E46" s="879"/>
    </row>
    <row r="47" spans="2:5">
      <c r="D47" s="855"/>
      <c r="E47" s="879"/>
    </row>
    <row r="48" spans="2:5">
      <c r="D48" s="855"/>
      <c r="E48" s="879"/>
    </row>
    <row r="49" spans="4:5">
      <c r="D49" s="855"/>
      <c r="E49" s="879"/>
    </row>
    <row r="50" spans="4:5">
      <c r="D50" s="855"/>
      <c r="E50" s="879"/>
    </row>
    <row r="51" spans="4:5">
      <c r="D51" s="855"/>
      <c r="E51" s="879"/>
    </row>
    <row r="52" spans="4:5">
      <c r="D52" s="855"/>
      <c r="E52" s="879"/>
    </row>
    <row r="53" spans="4:5">
      <c r="D53" s="855"/>
      <c r="E53" s="879"/>
    </row>
    <row r="54" spans="4:5">
      <c r="D54" s="855"/>
      <c r="E54" s="879"/>
    </row>
    <row r="55" spans="4:5">
      <c r="D55" s="855"/>
      <c r="E55" s="879"/>
    </row>
    <row r="56" spans="4:5">
      <c r="D56" s="855"/>
      <c r="E56" s="879"/>
    </row>
    <row r="57" spans="4:5">
      <c r="D57" s="855"/>
      <c r="E57" s="879"/>
    </row>
    <row r="58" spans="4:5">
      <c r="D58" s="855"/>
      <c r="E58" s="879"/>
    </row>
    <row r="59" spans="4:5">
      <c r="D59" s="855"/>
      <c r="E59" s="879"/>
    </row>
    <row r="60" spans="4:5">
      <c r="D60" s="855"/>
      <c r="E60" s="879"/>
    </row>
    <row r="61" spans="4:5">
      <c r="D61" s="855"/>
      <c r="E61" s="879"/>
    </row>
    <row r="62" spans="4:5">
      <c r="D62" s="856"/>
      <c r="E62" s="879"/>
    </row>
    <row r="63" spans="4:5">
      <c r="D63" s="856"/>
      <c r="E63" s="879"/>
    </row>
    <row r="64" spans="4:5">
      <c r="D64" s="856"/>
      <c r="E64" s="879"/>
    </row>
    <row r="65" spans="4:5">
      <c r="D65" s="856"/>
      <c r="E65" s="879"/>
    </row>
    <row r="66" spans="4:5">
      <c r="D66" s="856"/>
      <c r="E66" s="879"/>
    </row>
    <row r="67" spans="4:5">
      <c r="D67" s="856"/>
      <c r="E67" s="879"/>
    </row>
    <row r="68" spans="4:5">
      <c r="D68" s="856"/>
      <c r="E68" s="879"/>
    </row>
    <row r="69" spans="4:5">
      <c r="D69" s="856"/>
      <c r="E69" s="879"/>
    </row>
    <row r="70" spans="4:5">
      <c r="D70" s="856"/>
      <c r="E70" s="879"/>
    </row>
    <row r="71" spans="4:5">
      <c r="D71" s="856"/>
      <c r="E71" s="879"/>
    </row>
    <row r="72" spans="4:5">
      <c r="D72" s="856"/>
      <c r="E72" s="879"/>
    </row>
    <row r="73" spans="4:5">
      <c r="D73" s="856"/>
      <c r="E73" s="879"/>
    </row>
    <row r="74" spans="4:5">
      <c r="D74" s="856"/>
      <c r="E74" s="879"/>
    </row>
    <row r="75" spans="4:5">
      <c r="D75" s="856"/>
      <c r="E75" s="879"/>
    </row>
    <row r="76" spans="4:5">
      <c r="D76" s="856"/>
      <c r="E76" s="879"/>
    </row>
    <row r="77" spans="4:5">
      <c r="D77" s="856"/>
      <c r="E77" s="879"/>
    </row>
    <row r="78" spans="4:5">
      <c r="D78" s="856"/>
      <c r="E78" s="879"/>
    </row>
    <row r="79" spans="4:5">
      <c r="D79" s="856"/>
      <c r="E79" s="879"/>
    </row>
    <row r="80" spans="4:5">
      <c r="D80" s="856"/>
      <c r="E80" s="879"/>
    </row>
    <row r="81" spans="4:5">
      <c r="D81" s="856"/>
      <c r="E81" s="879"/>
    </row>
    <row r="82" spans="4:5">
      <c r="D82" s="856"/>
      <c r="E82" s="879"/>
    </row>
    <row r="83" spans="4:5">
      <c r="D83" s="856"/>
      <c r="E83" s="879"/>
    </row>
    <row r="84" spans="4:5">
      <c r="D84" s="856"/>
      <c r="E84" s="879"/>
    </row>
    <row r="85" spans="4:5">
      <c r="D85" s="856"/>
      <c r="E85" s="879"/>
    </row>
    <row r="86" spans="4:5">
      <c r="D86" s="856"/>
      <c r="E86" s="879"/>
    </row>
    <row r="87" spans="4:5">
      <c r="D87" s="856"/>
      <c r="E87" s="879"/>
    </row>
    <row r="88" spans="4:5">
      <c r="D88" s="856"/>
      <c r="E88" s="879"/>
    </row>
    <row r="89" spans="4:5">
      <c r="D89" s="856"/>
      <c r="E89" s="879"/>
    </row>
    <row r="90" spans="4:5">
      <c r="D90" s="856"/>
      <c r="E90" s="879"/>
    </row>
    <row r="91" spans="4:5">
      <c r="D91" s="856"/>
      <c r="E91" s="879"/>
    </row>
    <row r="92" spans="4:5">
      <c r="D92" s="856"/>
      <c r="E92" s="879"/>
    </row>
    <row r="93" spans="4:5">
      <c r="D93" s="856"/>
      <c r="E93" s="879"/>
    </row>
    <row r="94" spans="4:5">
      <c r="D94" s="856"/>
      <c r="E94" s="879"/>
    </row>
    <row r="95" spans="4:5">
      <c r="D95" s="856"/>
      <c r="E95" s="879"/>
    </row>
    <row r="96" spans="4:5">
      <c r="D96" s="856"/>
      <c r="E96" s="879"/>
    </row>
    <row r="97" spans="4:5">
      <c r="D97" s="856"/>
      <c r="E97" s="879"/>
    </row>
    <row r="98" spans="4:5">
      <c r="D98" s="856"/>
      <c r="E98" s="879"/>
    </row>
    <row r="99" spans="4:5">
      <c r="D99" s="856"/>
      <c r="E99" s="879"/>
    </row>
    <row r="100" spans="4:5">
      <c r="D100" s="856"/>
      <c r="E100" s="879"/>
    </row>
    <row r="101" spans="4:5">
      <c r="D101" s="856"/>
      <c r="E101" s="879"/>
    </row>
    <row r="102" spans="4:5">
      <c r="D102" s="856"/>
      <c r="E102" s="879"/>
    </row>
    <row r="103" spans="4:5">
      <c r="D103" s="856"/>
      <c r="E103" s="879"/>
    </row>
    <row r="104" spans="4:5">
      <c r="D104" s="856"/>
      <c r="E104" s="879"/>
    </row>
    <row r="105" spans="4:5">
      <c r="D105" s="856"/>
      <c r="E105" s="879"/>
    </row>
    <row r="106" spans="4:5">
      <c r="D106" s="856"/>
      <c r="E106" s="879"/>
    </row>
    <row r="107" spans="4:5">
      <c r="D107" s="856"/>
      <c r="E107" s="879"/>
    </row>
    <row r="108" spans="4:5">
      <c r="D108" s="856"/>
      <c r="E108" s="879"/>
    </row>
    <row r="109" spans="4:5">
      <c r="D109" s="856"/>
      <c r="E109" s="879"/>
    </row>
    <row r="110" spans="4:5">
      <c r="D110" s="856"/>
      <c r="E110" s="879"/>
    </row>
    <row r="111" spans="4:5">
      <c r="D111" s="856"/>
      <c r="E111" s="879"/>
    </row>
    <row r="112" spans="4:5">
      <c r="D112" s="856"/>
      <c r="E112" s="879"/>
    </row>
    <row r="113" spans="4:5">
      <c r="D113" s="856"/>
      <c r="E113" s="879"/>
    </row>
    <row r="114" spans="4:5">
      <c r="D114" s="856"/>
      <c r="E114" s="879"/>
    </row>
    <row r="115" spans="4:5">
      <c r="D115" s="856"/>
      <c r="E115" s="879"/>
    </row>
    <row r="116" spans="4:5">
      <c r="D116" s="856"/>
      <c r="E116" s="879"/>
    </row>
    <row r="117" spans="4:5">
      <c r="D117" s="856"/>
      <c r="E117" s="879"/>
    </row>
    <row r="118" spans="4:5">
      <c r="D118" s="856"/>
      <c r="E118" s="879"/>
    </row>
    <row r="119" spans="4:5">
      <c r="D119" s="856"/>
      <c r="E119" s="879"/>
    </row>
    <row r="120" spans="4:5">
      <c r="D120" s="856"/>
      <c r="E120" s="879"/>
    </row>
    <row r="121" spans="4:5">
      <c r="D121" s="856"/>
      <c r="E121" s="879"/>
    </row>
    <row r="122" spans="4:5">
      <c r="D122" s="856"/>
      <c r="E122" s="879"/>
    </row>
    <row r="123" spans="4:5">
      <c r="D123" s="856"/>
      <c r="E123" s="879"/>
    </row>
    <row r="124" spans="4:5">
      <c r="D124" s="856"/>
      <c r="E124" s="879"/>
    </row>
    <row r="125" spans="4:5">
      <c r="D125" s="856"/>
      <c r="E125" s="879"/>
    </row>
    <row r="126" spans="4:5">
      <c r="D126" s="856"/>
      <c r="E126" s="879"/>
    </row>
    <row r="127" spans="4:5">
      <c r="D127" s="856"/>
      <c r="E127" s="879"/>
    </row>
    <row r="128" spans="4:5">
      <c r="D128" s="856"/>
      <c r="E128" s="879"/>
    </row>
    <row r="129" spans="4:5">
      <c r="D129" s="856"/>
      <c r="E129" s="879"/>
    </row>
    <row r="130" spans="4:5">
      <c r="D130" s="856"/>
      <c r="E130" s="879"/>
    </row>
    <row r="131" spans="4:5">
      <c r="D131" s="856"/>
      <c r="E131" s="879"/>
    </row>
    <row r="132" spans="4:5">
      <c r="D132" s="856"/>
      <c r="E132" s="879"/>
    </row>
    <row r="133" spans="4:5">
      <c r="D133" s="856"/>
      <c r="E133" s="879"/>
    </row>
    <row r="134" spans="4:5">
      <c r="D134" s="856"/>
      <c r="E134" s="879"/>
    </row>
    <row r="135" spans="4:5">
      <c r="D135" s="856"/>
      <c r="E135" s="879"/>
    </row>
    <row r="136" spans="4:5">
      <c r="D136" s="856"/>
      <c r="E136" s="879"/>
    </row>
    <row r="137" spans="4:5">
      <c r="D137" s="856"/>
      <c r="E137" s="879"/>
    </row>
    <row r="138" spans="4:5">
      <c r="D138" s="856"/>
      <c r="E138" s="879"/>
    </row>
    <row r="139" spans="4:5">
      <c r="D139" s="856"/>
      <c r="E139" s="879"/>
    </row>
    <row r="140" spans="4:5">
      <c r="D140" s="856"/>
      <c r="E140" s="879"/>
    </row>
    <row r="141" spans="4:5">
      <c r="D141" s="856"/>
      <c r="E141" s="879"/>
    </row>
    <row r="142" spans="4:5">
      <c r="D142" s="856"/>
      <c r="E142" s="879"/>
    </row>
    <row r="143" spans="4:5">
      <c r="D143" s="856"/>
      <c r="E143" s="879"/>
    </row>
    <row r="144" spans="4:5">
      <c r="D144" s="856"/>
      <c r="E144" s="879"/>
    </row>
    <row r="145" spans="4:5">
      <c r="D145" s="856"/>
      <c r="E145" s="879"/>
    </row>
    <row r="146" spans="4:5">
      <c r="D146" s="856"/>
      <c r="E146" s="879"/>
    </row>
    <row r="147" spans="4:5">
      <c r="D147" s="856"/>
      <c r="E147" s="879"/>
    </row>
    <row r="148" spans="4:5">
      <c r="D148" s="856"/>
      <c r="E148" s="879"/>
    </row>
    <row r="149" spans="4:5">
      <c r="D149" s="856"/>
      <c r="E149" s="879"/>
    </row>
    <row r="150" spans="4:5">
      <c r="D150" s="856"/>
      <c r="E150" s="879"/>
    </row>
    <row r="151" spans="4:5">
      <c r="D151" s="856"/>
      <c r="E151" s="879"/>
    </row>
    <row r="152" spans="4:5">
      <c r="D152" s="856"/>
      <c r="E152" s="879"/>
    </row>
    <row r="153" spans="4:5">
      <c r="D153" s="856"/>
      <c r="E153" s="879"/>
    </row>
    <row r="154" spans="4:5">
      <c r="D154" s="856"/>
      <c r="E154" s="879"/>
    </row>
    <row r="155" spans="4:5">
      <c r="D155" s="856"/>
      <c r="E155" s="879"/>
    </row>
    <row r="156" spans="4:5">
      <c r="D156" s="856"/>
      <c r="E156" s="879"/>
    </row>
    <row r="157" spans="4:5">
      <c r="D157" s="856"/>
      <c r="E157" s="879"/>
    </row>
    <row r="158" spans="4:5">
      <c r="D158" s="856"/>
      <c r="E158" s="879"/>
    </row>
    <row r="159" spans="4:5">
      <c r="D159" s="856"/>
      <c r="E159" s="879"/>
    </row>
    <row r="160" spans="4:5">
      <c r="D160" s="856"/>
      <c r="E160" s="879"/>
    </row>
    <row r="161" spans="4:5">
      <c r="D161" s="856"/>
      <c r="E161" s="879"/>
    </row>
    <row r="162" spans="4:5">
      <c r="D162" s="856"/>
      <c r="E162" s="879"/>
    </row>
    <row r="163" spans="4:5">
      <c r="D163" s="856"/>
      <c r="E163" s="879"/>
    </row>
    <row r="164" spans="4:5">
      <c r="D164" s="856"/>
      <c r="E164" s="879"/>
    </row>
    <row r="165" spans="4:5">
      <c r="D165" s="856"/>
      <c r="E165" s="879"/>
    </row>
    <row r="166" spans="4:5">
      <c r="D166" s="856"/>
      <c r="E166" s="879"/>
    </row>
    <row r="167" spans="4:5">
      <c r="D167" s="856"/>
      <c r="E167" s="879"/>
    </row>
    <row r="168" spans="4:5">
      <c r="D168" s="856"/>
      <c r="E168" s="879"/>
    </row>
    <row r="169" spans="4:5">
      <c r="D169" s="856"/>
      <c r="E169" s="879"/>
    </row>
    <row r="170" spans="4:5">
      <c r="D170" s="856"/>
      <c r="E170" s="879"/>
    </row>
    <row r="171" spans="4:5">
      <c r="D171" s="856"/>
      <c r="E171" s="879"/>
    </row>
    <row r="172" spans="4:5">
      <c r="D172" s="856"/>
      <c r="E172" s="879"/>
    </row>
    <row r="173" spans="4:5">
      <c r="D173" s="856"/>
      <c r="E173" s="879"/>
    </row>
    <row r="174" spans="4:5">
      <c r="D174" s="856"/>
      <c r="E174" s="879"/>
    </row>
    <row r="175" spans="4:5">
      <c r="D175" s="856"/>
      <c r="E175" s="879"/>
    </row>
    <row r="176" spans="4:5">
      <c r="D176" s="856"/>
      <c r="E176" s="879"/>
    </row>
    <row r="177" spans="4:5">
      <c r="D177" s="856"/>
      <c r="E177" s="879"/>
    </row>
    <row r="178" spans="4:5">
      <c r="D178" s="856"/>
      <c r="E178" s="879"/>
    </row>
    <row r="179" spans="4:5">
      <c r="D179" s="856"/>
      <c r="E179" s="879"/>
    </row>
    <row r="180" spans="4:5">
      <c r="D180" s="856"/>
      <c r="E180" s="879"/>
    </row>
    <row r="181" spans="4:5">
      <c r="D181" s="856"/>
      <c r="E181" s="879"/>
    </row>
    <row r="182" spans="4:5">
      <c r="D182" s="856"/>
      <c r="E182" s="879"/>
    </row>
    <row r="183" spans="4:5">
      <c r="D183" s="856"/>
      <c r="E183" s="879"/>
    </row>
    <row r="184" spans="4:5">
      <c r="D184" s="856"/>
      <c r="E184" s="879"/>
    </row>
    <row r="185" spans="4:5">
      <c r="D185" s="856"/>
      <c r="E185" s="879"/>
    </row>
    <row r="186" spans="4:5">
      <c r="D186" s="856"/>
      <c r="E186" s="879"/>
    </row>
    <row r="187" spans="4:5">
      <c r="D187" s="856"/>
      <c r="E187" s="879"/>
    </row>
    <row r="188" spans="4:5">
      <c r="D188" s="856"/>
      <c r="E188" s="847"/>
    </row>
    <row r="189" spans="4:5">
      <c r="D189" s="880"/>
      <c r="E189" s="847"/>
    </row>
    <row r="190" spans="4:5">
      <c r="D190" s="880"/>
      <c r="E190" s="847"/>
    </row>
    <row r="191" spans="4:5">
      <c r="D191" s="880"/>
      <c r="E191" s="847"/>
    </row>
    <row r="192" spans="4:5">
      <c r="D192" s="880"/>
      <c r="E192" s="847"/>
    </row>
    <row r="193" spans="4:5">
      <c r="D193" s="880"/>
      <c r="E193" s="847"/>
    </row>
    <row r="194" spans="4:5">
      <c r="D194" s="880"/>
      <c r="E194" s="847"/>
    </row>
    <row r="195" spans="4:5">
      <c r="D195" s="880"/>
      <c r="E195" s="847"/>
    </row>
    <row r="196" spans="4:5">
      <c r="D196" s="880"/>
      <c r="E196" s="847"/>
    </row>
    <row r="197" spans="4:5">
      <c r="D197" s="880"/>
      <c r="E197" s="847"/>
    </row>
    <row r="198" spans="4:5">
      <c r="D198" s="880"/>
      <c r="E198" s="847"/>
    </row>
    <row r="199" spans="4:5">
      <c r="D199" s="880"/>
      <c r="E199" s="847"/>
    </row>
    <row r="200" spans="4:5">
      <c r="D200" s="880"/>
      <c r="E200" s="847"/>
    </row>
    <row r="201" spans="4:5">
      <c r="D201" s="880"/>
      <c r="E201" s="847"/>
    </row>
    <row r="202" spans="4:5">
      <c r="D202" s="880"/>
      <c r="E202" s="847"/>
    </row>
    <row r="203" spans="4:5">
      <c r="D203" s="880"/>
      <c r="E203" s="847"/>
    </row>
    <row r="204" spans="4:5">
      <c r="D204" s="880"/>
      <c r="E204" s="847"/>
    </row>
    <row r="205" spans="4:5">
      <c r="D205" s="880"/>
      <c r="E205" s="847"/>
    </row>
    <row r="206" spans="4:5">
      <c r="D206" s="880"/>
      <c r="E206" s="847"/>
    </row>
    <row r="207" spans="4:5">
      <c r="D207" s="880"/>
      <c r="E207" s="847"/>
    </row>
    <row r="208" spans="4:5">
      <c r="D208" s="880"/>
      <c r="E208" s="847"/>
    </row>
    <row r="209" spans="4:5">
      <c r="D209" s="856"/>
      <c r="E209" s="879"/>
    </row>
    <row r="210" spans="4:5">
      <c r="D210" s="880"/>
      <c r="E210" s="847"/>
    </row>
    <row r="211" spans="4:5">
      <c r="D211" s="880"/>
      <c r="E211" s="847"/>
    </row>
    <row r="212" spans="4:5">
      <c r="D212" s="880"/>
      <c r="E212" s="847"/>
    </row>
    <row r="213" spans="4:5">
      <c r="D213" s="880"/>
      <c r="E213" s="847"/>
    </row>
    <row r="214" spans="4:5">
      <c r="D214" s="880"/>
      <c r="E214" s="847"/>
    </row>
    <row r="215" spans="4:5">
      <c r="D215" s="880"/>
      <c r="E215" s="847"/>
    </row>
    <row r="216" spans="4:5">
      <c r="D216" s="880"/>
      <c r="E216" s="847"/>
    </row>
    <row r="217" spans="4:5">
      <c r="D217" s="880"/>
      <c r="E217" s="847"/>
    </row>
    <row r="218" spans="4:5">
      <c r="D218" s="880"/>
      <c r="E218" s="847"/>
    </row>
    <row r="219" spans="4:5">
      <c r="D219" s="880"/>
      <c r="E219" s="847"/>
    </row>
    <row r="220" spans="4:5">
      <c r="D220" s="880"/>
      <c r="E220" s="847"/>
    </row>
    <row r="221" spans="4:5">
      <c r="D221" s="880"/>
      <c r="E221" s="847"/>
    </row>
    <row r="222" spans="4:5">
      <c r="D222" s="880"/>
      <c r="E222" s="847"/>
    </row>
    <row r="223" spans="4:5">
      <c r="D223" s="880"/>
      <c r="E223" s="847"/>
    </row>
    <row r="224" spans="4:5">
      <c r="D224" s="880"/>
      <c r="E224" s="847"/>
    </row>
    <row r="225" spans="4:5">
      <c r="D225" s="880"/>
      <c r="E225" s="847"/>
    </row>
    <row r="226" spans="4:5">
      <c r="D226" s="880"/>
      <c r="E226" s="847"/>
    </row>
    <row r="227" spans="4:5">
      <c r="D227" s="880"/>
      <c r="E227" s="847"/>
    </row>
    <row r="228" spans="4:5">
      <c r="D228" s="880"/>
      <c r="E228" s="847"/>
    </row>
    <row r="229" spans="4:5">
      <c r="D229" s="880"/>
      <c r="E229" s="847"/>
    </row>
    <row r="230" spans="4:5">
      <c r="D230" s="880"/>
      <c r="E230" s="847"/>
    </row>
    <row r="231" spans="4:5">
      <c r="D231" s="880"/>
      <c r="E231" s="847"/>
    </row>
    <row r="232" spans="4:5">
      <c r="D232" s="880"/>
      <c r="E232" s="847"/>
    </row>
    <row r="233" spans="4:5">
      <c r="D233" s="880"/>
      <c r="E233" s="847"/>
    </row>
    <row r="234" spans="4:5">
      <c r="D234" s="880"/>
      <c r="E234" s="847"/>
    </row>
    <row r="235" spans="4:5">
      <c r="D235" s="880"/>
      <c r="E235" s="847"/>
    </row>
    <row r="236" spans="4:5">
      <c r="D236" s="880"/>
      <c r="E236" s="847"/>
    </row>
    <row r="237" spans="4:5">
      <c r="D237" s="880"/>
      <c r="E237" s="847"/>
    </row>
    <row r="238" spans="4:5">
      <c r="D238" s="880"/>
      <c r="E238" s="847"/>
    </row>
    <row r="239" spans="4:5">
      <c r="D239" s="880"/>
      <c r="E239" s="847"/>
    </row>
    <row r="240" spans="4:5">
      <c r="D240" s="880"/>
      <c r="E240" s="847"/>
    </row>
    <row r="241" spans="4:5">
      <c r="D241" s="880"/>
      <c r="E241" s="847"/>
    </row>
    <row r="242" spans="4:5">
      <c r="D242" s="880"/>
      <c r="E242" s="847"/>
    </row>
    <row r="243" spans="4:5">
      <c r="D243" s="880"/>
      <c r="E243" s="847"/>
    </row>
    <row r="244" spans="4:5">
      <c r="D244" s="880"/>
      <c r="E244" s="847"/>
    </row>
    <row r="245" spans="4:5">
      <c r="D245" s="880"/>
      <c r="E245" s="847"/>
    </row>
    <row r="246" spans="4:5">
      <c r="D246" s="880"/>
      <c r="E246" s="847"/>
    </row>
    <row r="247" spans="4:5">
      <c r="D247" s="880"/>
      <c r="E247" s="847"/>
    </row>
    <row r="248" spans="4:5">
      <c r="D248" s="880"/>
      <c r="E248" s="847"/>
    </row>
    <row r="249" spans="4:5">
      <c r="D249" s="880"/>
      <c r="E249" s="847"/>
    </row>
    <row r="250" spans="4:5">
      <c r="D250" s="880"/>
      <c r="E250" s="847"/>
    </row>
    <row r="251" spans="4:5">
      <c r="D251" s="880"/>
      <c r="E251" s="847"/>
    </row>
    <row r="252" spans="4:5">
      <c r="D252" s="880"/>
      <c r="E252" s="847"/>
    </row>
    <row r="253" spans="4:5">
      <c r="D253" s="880"/>
      <c r="E253" s="847"/>
    </row>
    <row r="254" spans="4:5">
      <c r="D254" s="880"/>
      <c r="E254" s="847"/>
    </row>
    <row r="255" spans="4:5">
      <c r="D255" s="880"/>
      <c r="E255" s="847"/>
    </row>
    <row r="256" spans="4:5">
      <c r="D256" s="880"/>
      <c r="E256" s="847"/>
    </row>
    <row r="257" spans="4:5">
      <c r="D257" s="880"/>
      <c r="E257" s="847"/>
    </row>
    <row r="258" spans="4:5">
      <c r="D258" s="880"/>
      <c r="E258" s="847"/>
    </row>
    <row r="259" spans="4:5">
      <c r="D259" s="880"/>
      <c r="E259" s="847"/>
    </row>
    <row r="260" spans="4:5">
      <c r="D260" s="880"/>
      <c r="E260" s="847"/>
    </row>
    <row r="261" spans="4:5">
      <c r="D261" s="880"/>
      <c r="E261" s="847"/>
    </row>
    <row r="262" spans="4:5">
      <c r="D262" s="880"/>
      <c r="E262" s="847"/>
    </row>
    <row r="263" spans="4:5">
      <c r="D263" s="880"/>
      <c r="E263" s="847"/>
    </row>
    <row r="264" spans="4:5">
      <c r="D264" s="880"/>
      <c r="E264" s="847"/>
    </row>
    <row r="265" spans="4:5">
      <c r="D265" s="880"/>
      <c r="E265" s="847"/>
    </row>
    <row r="266" spans="4:5">
      <c r="D266" s="880"/>
      <c r="E266" s="847"/>
    </row>
    <row r="267" spans="4:5">
      <c r="D267" s="880"/>
      <c r="E267" s="847"/>
    </row>
    <row r="268" spans="4:5">
      <c r="D268" s="880"/>
      <c r="E268" s="847"/>
    </row>
    <row r="269" spans="4:5">
      <c r="D269" s="880"/>
      <c r="E269" s="847"/>
    </row>
    <row r="270" spans="4:5">
      <c r="D270" s="880"/>
      <c r="E270" s="847"/>
    </row>
    <row r="271" spans="4:5">
      <c r="D271" s="880"/>
      <c r="E271" s="847"/>
    </row>
    <row r="272" spans="4:5">
      <c r="D272" s="880"/>
      <c r="E272" s="847"/>
    </row>
    <row r="273" spans="4:5">
      <c r="D273" s="880"/>
      <c r="E273" s="847"/>
    </row>
    <row r="274" spans="4:5">
      <c r="D274" s="880"/>
      <c r="E274" s="847"/>
    </row>
    <row r="275" spans="4:5">
      <c r="D275" s="880"/>
      <c r="E275" s="847"/>
    </row>
    <row r="276" spans="4:5">
      <c r="D276" s="880"/>
      <c r="E276" s="847"/>
    </row>
    <row r="277" spans="4:5">
      <c r="D277" s="880"/>
      <c r="E277" s="847"/>
    </row>
    <row r="278" spans="4:5">
      <c r="D278" s="880"/>
      <c r="E278" s="847"/>
    </row>
    <row r="279" spans="4:5">
      <c r="D279" s="880"/>
      <c r="E279" s="847"/>
    </row>
    <row r="280" spans="4:5">
      <c r="D280" s="880"/>
      <c r="E280" s="847"/>
    </row>
    <row r="281" spans="4:5">
      <c r="D281" s="856"/>
      <c r="E281" s="879"/>
    </row>
    <row r="282" spans="4:5">
      <c r="D282" s="856"/>
      <c r="E282" s="879"/>
    </row>
    <row r="283" spans="4:5">
      <c r="D283" s="856"/>
      <c r="E283" s="879"/>
    </row>
    <row r="284" spans="4:5">
      <c r="D284" s="856"/>
      <c r="E284" s="879"/>
    </row>
    <row r="285" spans="4:5">
      <c r="D285" s="856"/>
      <c r="E285" s="879"/>
    </row>
    <row r="286" spans="4:5">
      <c r="D286" s="856"/>
      <c r="E286" s="879"/>
    </row>
    <row r="287" spans="4:5">
      <c r="D287" s="856"/>
      <c r="E287" s="879"/>
    </row>
    <row r="288" spans="4:5">
      <c r="D288" s="881"/>
      <c r="E288" s="879"/>
    </row>
    <row r="289" spans="4:5">
      <c r="D289" s="856"/>
      <c r="E289" s="879"/>
    </row>
    <row r="290" spans="4:5">
      <c r="D290" s="856"/>
      <c r="E290" s="879"/>
    </row>
    <row r="291" spans="4:5">
      <c r="D291" s="856"/>
      <c r="E291" s="879"/>
    </row>
    <row r="292" spans="4:5">
      <c r="D292" s="856"/>
      <c r="E292" s="879"/>
    </row>
    <row r="293" spans="4:5">
      <c r="D293" s="856"/>
      <c r="E293" s="879"/>
    </row>
    <row r="294" spans="4:5">
      <c r="D294" s="856"/>
      <c r="E294" s="879"/>
    </row>
    <row r="295" spans="4:5">
      <c r="D295" s="856"/>
      <c r="E295" s="879"/>
    </row>
    <row r="296" spans="4:5">
      <c r="D296" s="856"/>
      <c r="E296" s="879"/>
    </row>
    <row r="297" spans="4:5">
      <c r="D297" s="856"/>
      <c r="E297" s="879"/>
    </row>
    <row r="298" spans="4:5">
      <c r="D298" s="856"/>
      <c r="E298" s="879"/>
    </row>
    <row r="299" spans="4:5">
      <c r="D299" s="856"/>
      <c r="E299" s="879"/>
    </row>
    <row r="300" spans="4:5">
      <c r="D300" s="856"/>
      <c r="E300" s="879"/>
    </row>
    <row r="301" spans="4:5">
      <c r="D301" s="856"/>
      <c r="E301" s="879"/>
    </row>
    <row r="302" spans="4:5">
      <c r="D302" s="856"/>
      <c r="E302" s="879"/>
    </row>
    <row r="303" spans="4:5">
      <c r="D303" s="856"/>
      <c r="E303" s="879"/>
    </row>
    <row r="304" spans="4:5">
      <c r="D304" s="856"/>
      <c r="E304" s="879"/>
    </row>
    <row r="305" spans="4:5">
      <c r="D305" s="856"/>
      <c r="E305" s="879"/>
    </row>
    <row r="306" spans="4:5">
      <c r="D306" s="856"/>
      <c r="E306" s="879"/>
    </row>
    <row r="307" spans="4:5">
      <c r="D307" s="856"/>
      <c r="E307" s="879"/>
    </row>
    <row r="308" spans="4:5">
      <c r="D308" s="881"/>
      <c r="E308" s="879"/>
    </row>
    <row r="309" spans="4:5">
      <c r="D309" s="856"/>
      <c r="E309" s="879"/>
    </row>
    <row r="310" spans="4:5">
      <c r="D310" s="856"/>
      <c r="E310" s="879"/>
    </row>
    <row r="311" spans="4:5">
      <c r="D311" s="856"/>
      <c r="E311" s="879"/>
    </row>
    <row r="312" spans="4:5">
      <c r="D312" s="856"/>
      <c r="E312" s="879"/>
    </row>
    <row r="313" spans="4:5">
      <c r="D313" s="856"/>
      <c r="E313" s="879"/>
    </row>
    <row r="314" spans="4:5">
      <c r="D314" s="856"/>
      <c r="E314" s="879"/>
    </row>
    <row r="315" spans="4:5">
      <c r="D315" s="856"/>
      <c r="E315" s="879"/>
    </row>
    <row r="316" spans="4:5">
      <c r="D316" s="856"/>
      <c r="E316" s="879"/>
    </row>
    <row r="317" spans="4:5">
      <c r="D317" s="856"/>
      <c r="E317" s="879"/>
    </row>
    <row r="318" spans="4:5">
      <c r="D318" s="856"/>
      <c r="E318" s="879"/>
    </row>
    <row r="319" spans="4:5">
      <c r="D319" s="856"/>
      <c r="E319" s="879"/>
    </row>
    <row r="320" spans="4:5">
      <c r="D320" s="856"/>
      <c r="E320" s="879"/>
    </row>
    <row r="321" spans="4:5">
      <c r="D321" s="856"/>
      <c r="E321" s="879"/>
    </row>
    <row r="322" spans="4:5">
      <c r="D322" s="856"/>
      <c r="E322" s="879"/>
    </row>
    <row r="323" spans="4:5">
      <c r="D323" s="856"/>
      <c r="E323" s="879"/>
    </row>
    <row r="324" spans="4:5">
      <c r="D324" s="856"/>
      <c r="E324" s="879"/>
    </row>
    <row r="325" spans="4:5">
      <c r="D325" s="856"/>
      <c r="E325" s="879"/>
    </row>
    <row r="326" spans="4:5">
      <c r="D326" s="856"/>
      <c r="E326" s="879"/>
    </row>
    <row r="327" spans="4:5">
      <c r="D327" s="856"/>
      <c r="E327" s="879"/>
    </row>
    <row r="328" spans="4:5">
      <c r="D328" s="856"/>
      <c r="E328" s="879"/>
    </row>
    <row r="329" spans="4:5">
      <c r="D329" s="856"/>
      <c r="E329" s="879"/>
    </row>
    <row r="330" spans="4:5">
      <c r="D330" s="881"/>
      <c r="E330" s="879"/>
    </row>
    <row r="331" spans="4:5">
      <c r="D331" s="856"/>
      <c r="E331" s="879"/>
    </row>
    <row r="332" spans="4:5">
      <c r="D332" s="856"/>
      <c r="E332" s="879"/>
    </row>
    <row r="333" spans="4:5">
      <c r="D333" s="856"/>
      <c r="E333" s="879"/>
    </row>
    <row r="334" spans="4:5">
      <c r="D334" s="856"/>
      <c r="E334" s="879"/>
    </row>
    <row r="335" spans="4:5">
      <c r="D335" s="856"/>
      <c r="E335" s="879"/>
    </row>
    <row r="336" spans="4:5">
      <c r="D336" s="856"/>
      <c r="E336" s="879"/>
    </row>
    <row r="337" spans="4:5">
      <c r="D337" s="856"/>
      <c r="E337" s="879"/>
    </row>
    <row r="338" spans="4:5">
      <c r="D338" s="856"/>
      <c r="E338" s="879"/>
    </row>
    <row r="339" spans="4:5">
      <c r="D339" s="856"/>
      <c r="E339" s="879"/>
    </row>
    <row r="340" spans="4:5">
      <c r="D340" s="856"/>
      <c r="E340" s="879"/>
    </row>
    <row r="341" spans="4:5">
      <c r="D341" s="856"/>
      <c r="E341" s="879"/>
    </row>
    <row r="342" spans="4:5">
      <c r="D342" s="856"/>
      <c r="E342" s="879"/>
    </row>
    <row r="343" spans="4:5">
      <c r="D343" s="856"/>
      <c r="E343" s="879"/>
    </row>
    <row r="344" spans="4:5">
      <c r="D344" s="856"/>
      <c r="E344" s="879"/>
    </row>
    <row r="345" spans="4:5">
      <c r="D345" s="856"/>
      <c r="E345" s="879"/>
    </row>
    <row r="346" spans="4:5">
      <c r="D346" s="856"/>
      <c r="E346" s="879"/>
    </row>
    <row r="347" spans="4:5">
      <c r="D347" s="856"/>
      <c r="E347" s="879"/>
    </row>
    <row r="348" spans="4:5">
      <c r="D348" s="856"/>
      <c r="E348" s="879"/>
    </row>
    <row r="349" spans="4:5">
      <c r="D349" s="856"/>
      <c r="E349" s="879"/>
    </row>
    <row r="350" spans="4:5">
      <c r="D350" s="856"/>
      <c r="E350" s="879"/>
    </row>
    <row r="351" spans="4:5">
      <c r="D351" s="856"/>
      <c r="E351" s="879"/>
    </row>
    <row r="352" spans="4:5">
      <c r="D352" s="856"/>
      <c r="E352" s="879"/>
    </row>
    <row r="353" spans="4:5">
      <c r="D353" s="856"/>
      <c r="E353" s="879"/>
    </row>
    <row r="354" spans="4:5">
      <c r="D354" s="856"/>
      <c r="E354" s="879"/>
    </row>
    <row r="355" spans="4:5">
      <c r="D355" s="856"/>
      <c r="E355" s="879"/>
    </row>
    <row r="356" spans="4:5">
      <c r="D356" s="856"/>
      <c r="E356" s="879"/>
    </row>
    <row r="357" spans="4:5">
      <c r="D357" s="856"/>
      <c r="E357" s="879"/>
    </row>
    <row r="358" spans="4:5">
      <c r="D358" s="856"/>
      <c r="E358" s="879"/>
    </row>
    <row r="359" spans="4:5">
      <c r="D359" s="856"/>
      <c r="E359" s="879"/>
    </row>
    <row r="360" spans="4:5">
      <c r="D360" s="856"/>
      <c r="E360" s="879"/>
    </row>
    <row r="361" spans="4:5">
      <c r="D361" s="856"/>
      <c r="E361" s="879"/>
    </row>
    <row r="362" spans="4:5">
      <c r="D362" s="856"/>
      <c r="E362" s="879"/>
    </row>
    <row r="363" spans="4:5">
      <c r="D363" s="856"/>
      <c r="E363" s="879"/>
    </row>
    <row r="364" spans="4:5">
      <c r="D364" s="856"/>
      <c r="E364" s="879"/>
    </row>
    <row r="365" spans="4:5">
      <c r="D365" s="856"/>
      <c r="E365" s="879"/>
    </row>
    <row r="366" spans="4:5">
      <c r="D366" s="856"/>
      <c r="E366" s="879"/>
    </row>
    <row r="367" spans="4:5">
      <c r="D367" s="856"/>
      <c r="E367" s="879"/>
    </row>
    <row r="368" spans="4:5">
      <c r="D368" s="856"/>
      <c r="E368" s="879"/>
    </row>
    <row r="369" spans="4:5">
      <c r="D369" s="856"/>
      <c r="E369" s="879"/>
    </row>
    <row r="370" spans="4:5">
      <c r="D370" s="856"/>
      <c r="E370" s="879"/>
    </row>
    <row r="371" spans="4:5">
      <c r="D371" s="856"/>
      <c r="E371" s="879"/>
    </row>
    <row r="372" spans="4:5">
      <c r="D372" s="856"/>
      <c r="E372" s="879"/>
    </row>
    <row r="373" spans="4:5">
      <c r="D373" s="856"/>
      <c r="E373" s="879"/>
    </row>
    <row r="374" spans="4:5">
      <c r="D374" s="856"/>
      <c r="E374" s="879"/>
    </row>
    <row r="375" spans="4:5">
      <c r="D375" s="856"/>
      <c r="E375" s="879"/>
    </row>
    <row r="376" spans="4:5">
      <c r="D376" s="856"/>
      <c r="E376" s="879"/>
    </row>
    <row r="377" spans="4:5">
      <c r="D377" s="856"/>
      <c r="E377" s="879"/>
    </row>
    <row r="378" spans="4:5">
      <c r="D378" s="856"/>
      <c r="E378" s="879"/>
    </row>
    <row r="379" spans="4:5">
      <c r="D379" s="856"/>
      <c r="E379" s="879"/>
    </row>
    <row r="380" spans="4:5">
      <c r="D380" s="856"/>
      <c r="E380" s="879"/>
    </row>
    <row r="381" spans="4:5">
      <c r="D381" s="856"/>
      <c r="E381" s="879"/>
    </row>
    <row r="382" spans="4:5">
      <c r="D382" s="856"/>
      <c r="E382" s="879"/>
    </row>
    <row r="383" spans="4:5">
      <c r="D383" s="856"/>
      <c r="E383" s="879"/>
    </row>
    <row r="384" spans="4:5">
      <c r="D384" s="856"/>
      <c r="E384" s="879"/>
    </row>
    <row r="385" spans="4:5">
      <c r="D385" s="856"/>
      <c r="E385" s="879"/>
    </row>
    <row r="386" spans="4:5">
      <c r="D386" s="856"/>
      <c r="E386" s="879"/>
    </row>
    <row r="387" spans="4:5">
      <c r="D387" s="856"/>
      <c r="E387" s="879"/>
    </row>
    <row r="388" spans="4:5">
      <c r="D388" s="856"/>
      <c r="E388" s="879"/>
    </row>
    <row r="389" spans="4:5">
      <c r="D389" s="856"/>
      <c r="E389" s="879"/>
    </row>
    <row r="390" spans="4:5">
      <c r="D390" s="856"/>
      <c r="E390" s="879"/>
    </row>
    <row r="391" spans="4:5">
      <c r="D391" s="856"/>
      <c r="E391" s="879"/>
    </row>
    <row r="392" spans="4:5">
      <c r="D392" s="856"/>
      <c r="E392" s="879"/>
    </row>
    <row r="393" spans="4:5">
      <c r="D393" s="856"/>
      <c r="E393" s="879"/>
    </row>
    <row r="394" spans="4:5">
      <c r="D394" s="856"/>
      <c r="E394" s="879"/>
    </row>
    <row r="395" spans="4:5">
      <c r="D395" s="856"/>
      <c r="E395" s="879"/>
    </row>
    <row r="396" spans="4:5">
      <c r="D396" s="856"/>
      <c r="E396" s="879"/>
    </row>
    <row r="397" spans="4:5">
      <c r="D397" s="856"/>
      <c r="E397" s="879"/>
    </row>
    <row r="398" spans="4:5">
      <c r="D398" s="856"/>
      <c r="E398" s="879"/>
    </row>
    <row r="399" spans="4:5">
      <c r="D399" s="856"/>
      <c r="E399" s="879"/>
    </row>
    <row r="400" spans="4:5">
      <c r="D400" s="856"/>
      <c r="E400" s="879"/>
    </row>
    <row r="401" spans="4:5">
      <c r="D401" s="856"/>
      <c r="E401" s="879"/>
    </row>
    <row r="402" spans="4:5">
      <c r="D402" s="856"/>
      <c r="E402" s="879"/>
    </row>
    <row r="403" spans="4:5">
      <c r="D403" s="856"/>
      <c r="E403" s="879"/>
    </row>
    <row r="404" spans="4:5">
      <c r="D404" s="856"/>
      <c r="E404" s="879"/>
    </row>
    <row r="405" spans="4:5">
      <c r="D405" s="856"/>
      <c r="E405" s="879"/>
    </row>
    <row r="406" spans="4:5">
      <c r="D406" s="856"/>
      <c r="E406" s="879"/>
    </row>
    <row r="407" spans="4:5">
      <c r="D407" s="856"/>
      <c r="E407" s="879"/>
    </row>
    <row r="408" spans="4:5">
      <c r="D408" s="856"/>
      <c r="E408" s="879"/>
    </row>
    <row r="409" spans="4:5">
      <c r="D409" s="856"/>
      <c r="E409" s="879"/>
    </row>
    <row r="410" spans="4:5">
      <c r="D410" s="856"/>
      <c r="E410" s="879"/>
    </row>
    <row r="411" spans="4:5">
      <c r="D411" s="856"/>
      <c r="E411" s="879"/>
    </row>
    <row r="412" spans="4:5">
      <c r="D412" s="856"/>
      <c r="E412" s="879"/>
    </row>
    <row r="413" spans="4:5">
      <c r="D413" s="856"/>
      <c r="E413" s="879"/>
    </row>
    <row r="414" spans="4:5">
      <c r="D414" s="856"/>
      <c r="E414" s="879"/>
    </row>
    <row r="415" spans="4:5">
      <c r="D415" s="856"/>
      <c r="E415" s="879"/>
    </row>
    <row r="416" spans="4:5">
      <c r="D416" s="856"/>
      <c r="E416" s="879"/>
    </row>
    <row r="417" spans="4:5">
      <c r="D417" s="856"/>
      <c r="E417" s="879"/>
    </row>
    <row r="418" spans="4:5">
      <c r="D418" s="856"/>
      <c r="E418" s="879"/>
    </row>
    <row r="419" spans="4:5">
      <c r="D419" s="856"/>
      <c r="E419" s="879"/>
    </row>
    <row r="420" spans="4:5">
      <c r="D420" s="856"/>
      <c r="E420" s="879"/>
    </row>
    <row r="421" spans="4:5">
      <c r="D421" s="856"/>
      <c r="E421" s="879"/>
    </row>
    <row r="422" spans="4:5">
      <c r="D422" s="856"/>
      <c r="E422" s="879"/>
    </row>
    <row r="423" spans="4:5">
      <c r="D423" s="856"/>
      <c r="E423" s="879"/>
    </row>
    <row r="424" spans="4:5">
      <c r="D424" s="856"/>
      <c r="E424" s="879"/>
    </row>
    <row r="425" spans="4:5">
      <c r="D425" s="856"/>
      <c r="E425" s="879"/>
    </row>
    <row r="426" spans="4:5">
      <c r="D426" s="856"/>
      <c r="E426" s="879"/>
    </row>
    <row r="427" spans="4:5">
      <c r="D427" s="856"/>
      <c r="E427" s="879"/>
    </row>
    <row r="428" spans="4:5">
      <c r="D428" s="856"/>
      <c r="E428" s="879"/>
    </row>
    <row r="429" spans="4:5">
      <c r="D429" s="856"/>
      <c r="E429" s="879"/>
    </row>
    <row r="430" spans="4:5">
      <c r="D430" s="856"/>
      <c r="E430" s="879"/>
    </row>
    <row r="431" spans="4:5">
      <c r="D431" s="856"/>
      <c r="E431" s="879"/>
    </row>
    <row r="432" spans="4:5">
      <c r="D432" s="856"/>
      <c r="E432" s="879"/>
    </row>
    <row r="433" spans="4:5">
      <c r="D433" s="856"/>
      <c r="E433" s="879"/>
    </row>
    <row r="434" spans="4:5">
      <c r="D434" s="856"/>
      <c r="E434" s="879"/>
    </row>
    <row r="435" spans="4:5">
      <c r="D435" s="856"/>
      <c r="E435" s="879"/>
    </row>
    <row r="436" spans="4:5">
      <c r="D436" s="856"/>
      <c r="E436" s="879"/>
    </row>
    <row r="437" spans="4:5">
      <c r="D437" s="856"/>
      <c r="E437" s="879"/>
    </row>
    <row r="438" spans="4:5">
      <c r="D438" s="856"/>
      <c r="E438" s="879"/>
    </row>
    <row r="439" spans="4:5">
      <c r="D439" s="856"/>
      <c r="E439" s="879"/>
    </row>
    <row r="440" spans="4:5">
      <c r="D440" s="856"/>
      <c r="E440" s="879"/>
    </row>
    <row r="441" spans="4:5">
      <c r="D441" s="856"/>
      <c r="E441" s="879"/>
    </row>
    <row r="442" spans="4:5">
      <c r="D442" s="856"/>
      <c r="E442" s="879"/>
    </row>
    <row r="443" spans="4:5">
      <c r="D443" s="856"/>
      <c r="E443" s="879"/>
    </row>
    <row r="444" spans="4:5">
      <c r="D444" s="856"/>
      <c r="E444" s="879"/>
    </row>
    <row r="445" spans="4:5">
      <c r="D445" s="856"/>
      <c r="E445" s="879"/>
    </row>
    <row r="446" spans="4:5">
      <c r="D446" s="856"/>
      <c r="E446" s="879"/>
    </row>
    <row r="447" spans="4:5">
      <c r="D447" s="856"/>
      <c r="E447" s="879"/>
    </row>
    <row r="448" spans="4:5">
      <c r="D448" s="856"/>
      <c r="E448" s="879"/>
    </row>
    <row r="449" spans="4:5">
      <c r="D449" s="856"/>
      <c r="E449" s="879"/>
    </row>
    <row r="450" spans="4:5">
      <c r="D450" s="856"/>
      <c r="E450" s="879"/>
    </row>
    <row r="451" spans="4:5">
      <c r="D451" s="856"/>
      <c r="E451" s="879"/>
    </row>
    <row r="452" spans="4:5">
      <c r="D452" s="856"/>
      <c r="E452" s="879"/>
    </row>
    <row r="453" spans="4:5">
      <c r="D453" s="856"/>
      <c r="E453" s="879"/>
    </row>
    <row r="454" spans="4:5">
      <c r="D454" s="856"/>
      <c r="E454" s="879"/>
    </row>
    <row r="455" spans="4:5">
      <c r="D455" s="856"/>
      <c r="E455" s="879"/>
    </row>
    <row r="456" spans="4:5">
      <c r="D456" s="856"/>
      <c r="E456" s="879"/>
    </row>
    <row r="457" spans="4:5">
      <c r="D457" s="856"/>
      <c r="E457" s="879"/>
    </row>
  </sheetData>
  <phoneticPr fontId="1" type="noConversion"/>
  <hyperlinks>
    <hyperlink ref="B39" location="Contents!B60" display="to contents"/>
  </hyperlinks>
  <pageMargins left="0.75" right="0.75" top="1" bottom="1" header="0.5" footer="0.5"/>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U139"/>
  <sheetViews>
    <sheetView zoomScaleNormal="96" workbookViewId="0">
      <selection activeCell="G29" sqref="G29"/>
    </sheetView>
  </sheetViews>
  <sheetFormatPr defaultColWidth="8" defaultRowHeight="12.75"/>
  <cols>
    <col min="1" max="1" width="10" style="145" bestFit="1" customWidth="1"/>
    <col min="2" max="2" width="29.28515625" style="145" customWidth="1"/>
    <col min="3" max="3" width="10.5703125" style="145" bestFit="1" customWidth="1"/>
    <col min="4" max="5" width="10" style="145" bestFit="1" customWidth="1"/>
    <col min="6" max="7" width="10.5703125" style="145" bestFit="1" customWidth="1"/>
    <col min="8" max="21" width="10" style="145" bestFit="1" customWidth="1"/>
    <col min="22" max="22" width="9.85546875" style="145" bestFit="1" customWidth="1"/>
    <col min="23" max="23" width="8" style="145" customWidth="1"/>
    <col min="24" max="24" width="16.7109375" style="145" customWidth="1"/>
    <col min="25" max="25" width="8" style="145" customWidth="1"/>
    <col min="26" max="26" width="15.85546875" style="145" customWidth="1"/>
    <col min="27" max="16384" width="8" style="145"/>
  </cols>
  <sheetData>
    <row r="1" spans="1:21">
      <c r="B1" s="146"/>
    </row>
    <row r="2" spans="1:21">
      <c r="A2" s="145" t="s">
        <v>326</v>
      </c>
      <c r="B2" s="147" t="s">
        <v>1196</v>
      </c>
    </row>
    <row r="3" spans="1:21">
      <c r="B3" s="146"/>
    </row>
    <row r="4" spans="1:21">
      <c r="A4" s="148"/>
      <c r="B4" s="149"/>
      <c r="C4" s="150" t="s">
        <v>675</v>
      </c>
      <c r="D4" s="150">
        <v>38899</v>
      </c>
      <c r="E4" s="150">
        <v>38991</v>
      </c>
      <c r="F4" s="150" t="s">
        <v>676</v>
      </c>
      <c r="G4" s="150" t="s">
        <v>677</v>
      </c>
      <c r="H4" s="150">
        <v>39264</v>
      </c>
      <c r="I4" s="150">
        <v>39356</v>
      </c>
      <c r="J4" s="150">
        <v>39448</v>
      </c>
      <c r="K4" s="150">
        <v>39539</v>
      </c>
      <c r="L4" s="150">
        <v>39630</v>
      </c>
      <c r="M4" s="150">
        <v>39722</v>
      </c>
      <c r="N4" s="150">
        <v>39814</v>
      </c>
      <c r="O4" s="150">
        <v>39904</v>
      </c>
      <c r="P4" s="150">
        <v>39995</v>
      </c>
      <c r="Q4" s="150">
        <v>40087</v>
      </c>
      <c r="R4" s="150">
        <v>40179</v>
      </c>
      <c r="S4" s="150">
        <v>40269</v>
      </c>
      <c r="T4" s="150">
        <v>40360</v>
      </c>
      <c r="U4" s="150">
        <v>40452</v>
      </c>
    </row>
    <row r="5" spans="1:21" s="151" customFormat="1">
      <c r="B5" s="1083" t="s">
        <v>384</v>
      </c>
      <c r="C5" s="153">
        <v>0.22291460349198358</v>
      </c>
      <c r="D5" s="153">
        <v>0.2332630926985447</v>
      </c>
      <c r="E5" s="153">
        <v>0.26014588262017291</v>
      </c>
      <c r="F5" s="153">
        <v>0.28225186660503121</v>
      </c>
      <c r="G5" s="153">
        <v>0.28836556107262512</v>
      </c>
      <c r="H5" s="153">
        <v>0.29618195826014126</v>
      </c>
      <c r="I5" s="153">
        <v>0.26408546306216563</v>
      </c>
      <c r="J5" s="153">
        <v>0.22726040296284727</v>
      </c>
      <c r="K5" s="153">
        <v>0.23905996534310597</v>
      </c>
      <c r="L5" s="153">
        <v>0.23859992620479806</v>
      </c>
      <c r="M5" s="153">
        <v>0.22144433510794645</v>
      </c>
      <c r="N5" s="153">
        <v>0.21517420374164292</v>
      </c>
      <c r="O5" s="153">
        <v>0.26367454544803126</v>
      </c>
      <c r="P5" s="153">
        <v>0.29751114673070128</v>
      </c>
      <c r="Q5" s="153">
        <v>0.33508365373086296</v>
      </c>
      <c r="R5" s="153">
        <v>0.31976013296885786</v>
      </c>
      <c r="S5" s="153">
        <v>0.33824195560626275</v>
      </c>
      <c r="T5" s="153">
        <v>0.33149109759658291</v>
      </c>
      <c r="U5" s="153">
        <v>0.33094674828293524</v>
      </c>
    </row>
    <row r="6" spans="1:21" s="151" customFormat="1">
      <c r="B6" s="1083" t="s">
        <v>1197</v>
      </c>
      <c r="C6" s="153">
        <v>0.19735432130999575</v>
      </c>
      <c r="D6" s="153">
        <v>0.19405537730119285</v>
      </c>
      <c r="E6" s="153">
        <v>0.21628839943406211</v>
      </c>
      <c r="F6" s="153">
        <v>0.21842306626516117</v>
      </c>
      <c r="G6" s="153">
        <v>0.21189486587756359</v>
      </c>
      <c r="H6" s="153">
        <v>0.20309133507690855</v>
      </c>
      <c r="I6" s="153">
        <v>0.18027328981388421</v>
      </c>
      <c r="J6" s="153">
        <v>0.17416738783202176</v>
      </c>
      <c r="K6" s="153">
        <v>0.1814416155554244</v>
      </c>
      <c r="L6" s="153">
        <v>0.18549956296463618</v>
      </c>
      <c r="M6" s="153">
        <v>0.1823669332080268</v>
      </c>
      <c r="N6" s="153">
        <v>0.16838470430109126</v>
      </c>
      <c r="O6" s="153">
        <v>0.16647077306210797</v>
      </c>
      <c r="P6" s="153">
        <v>0.20787581311364348</v>
      </c>
      <c r="Q6" s="153">
        <v>0.25168671724751007</v>
      </c>
      <c r="R6" s="153">
        <v>0.24883675913615338</v>
      </c>
      <c r="S6" s="153">
        <v>0.20883847674826372</v>
      </c>
      <c r="T6" s="153">
        <v>0.25525311287775826</v>
      </c>
      <c r="U6" s="153">
        <v>0.2494096831165688</v>
      </c>
    </row>
    <row r="7" spans="1:21" s="151" customFormat="1">
      <c r="A7" s="154"/>
      <c r="B7" s="1083" t="s">
        <v>1198</v>
      </c>
      <c r="C7" s="153">
        <v>0.29957230992913203</v>
      </c>
      <c r="D7" s="153">
        <v>0.29311437776455773</v>
      </c>
      <c r="E7" s="153">
        <v>0.33225209068349149</v>
      </c>
      <c r="F7" s="153">
        <v>0.35339516078422351</v>
      </c>
      <c r="G7" s="153">
        <v>0.44551033806660323</v>
      </c>
      <c r="H7" s="153">
        <v>0.39183695854224809</v>
      </c>
      <c r="I7" s="153">
        <v>0.35262809344760093</v>
      </c>
      <c r="J7" s="153">
        <v>0.35283634748515535</v>
      </c>
      <c r="K7" s="153">
        <v>0.29508090094069406</v>
      </c>
      <c r="L7" s="153">
        <v>0.27271152921037112</v>
      </c>
      <c r="M7" s="153">
        <v>0.27241274925519765</v>
      </c>
      <c r="N7" s="153">
        <v>0.30703512734833205</v>
      </c>
      <c r="O7" s="153">
        <v>0.35871932881254209</v>
      </c>
      <c r="P7" s="153">
        <v>0.43269473616208076</v>
      </c>
      <c r="Q7" s="153">
        <v>0.4754138577070004</v>
      </c>
      <c r="R7" s="153">
        <v>0.43607685948047842</v>
      </c>
      <c r="S7" s="153">
        <v>0.42961305140966743</v>
      </c>
      <c r="T7" s="153">
        <v>0.33281099960166627</v>
      </c>
      <c r="U7" s="153">
        <v>0.45482068175404977</v>
      </c>
    </row>
    <row r="8" spans="1:21" s="151" customFormat="1">
      <c r="A8" s="154"/>
      <c r="B8" s="1083" t="s">
        <v>517</v>
      </c>
      <c r="C8" s="153">
        <v>0.12896289242279821</v>
      </c>
      <c r="D8" s="153">
        <v>0.13508991642859119</v>
      </c>
      <c r="E8" s="153">
        <v>0.13376647031161304</v>
      </c>
      <c r="F8" s="153">
        <v>0.13718385464440144</v>
      </c>
      <c r="G8" s="153">
        <v>0.15964082857244766</v>
      </c>
      <c r="H8" s="153">
        <v>0.12014608348239926</v>
      </c>
      <c r="I8" s="153">
        <v>0.11665500707305275</v>
      </c>
      <c r="J8" s="153">
        <v>0.1025424341962464</v>
      </c>
      <c r="K8" s="153">
        <v>0.13319371132178676</v>
      </c>
      <c r="L8" s="153">
        <v>0.13187400765876853</v>
      </c>
      <c r="M8" s="153">
        <v>0.12181106136238368</v>
      </c>
      <c r="N8" s="153">
        <v>7.0614043428464862E-2</v>
      </c>
      <c r="O8" s="153">
        <v>0.12139163063251515</v>
      </c>
      <c r="P8" s="153">
        <v>0.13304110539109473</v>
      </c>
      <c r="Q8" s="153">
        <v>0.17142185577523156</v>
      </c>
      <c r="R8" s="153">
        <v>0.14856704338842924</v>
      </c>
      <c r="S8" s="153">
        <v>0.16506230313599224</v>
      </c>
      <c r="T8" s="153">
        <v>0.17206401683427619</v>
      </c>
      <c r="U8" s="153">
        <v>0.15672344605469707</v>
      </c>
    </row>
    <row r="10" spans="1:21">
      <c r="B10" s="147" t="s">
        <v>1196</v>
      </c>
    </row>
    <row r="27" spans="2:2">
      <c r="B27" s="1335" t="s">
        <v>1081</v>
      </c>
    </row>
    <row r="29" spans="2:2">
      <c r="B29" s="930" t="s">
        <v>1270</v>
      </c>
    </row>
    <row r="71" spans="1:9">
      <c r="A71" s="156"/>
      <c r="B71" s="156"/>
      <c r="C71" s="156"/>
      <c r="D71" s="156"/>
      <c r="E71" s="156"/>
      <c r="F71" s="156"/>
      <c r="G71" s="156"/>
      <c r="H71" s="156"/>
      <c r="I71" s="156"/>
    </row>
    <row r="72" spans="1:9">
      <c r="A72" s="156"/>
      <c r="B72" s="156"/>
      <c r="C72" s="156"/>
      <c r="D72" s="156"/>
      <c r="E72" s="156"/>
      <c r="F72" s="156"/>
      <c r="G72" s="156"/>
      <c r="H72" s="156"/>
      <c r="I72" s="156"/>
    </row>
    <row r="79" spans="1:9">
      <c r="D79" s="157"/>
    </row>
    <row r="80" spans="1:9">
      <c r="D80" s="157"/>
    </row>
    <row r="81" spans="4:4">
      <c r="D81" s="157"/>
    </row>
    <row r="82" spans="4:4">
      <c r="D82" s="157"/>
    </row>
    <row r="83" spans="4:4">
      <c r="D83" s="157"/>
    </row>
    <row r="84" spans="4:4">
      <c r="D84" s="157"/>
    </row>
    <row r="85" spans="4:4">
      <c r="D85" s="157"/>
    </row>
    <row r="86" spans="4:4">
      <c r="D86" s="157"/>
    </row>
    <row r="87" spans="4:4">
      <c r="D87" s="157"/>
    </row>
    <row r="88" spans="4:4">
      <c r="D88" s="157"/>
    </row>
    <row r="89" spans="4:4">
      <c r="D89" s="157"/>
    </row>
    <row r="90" spans="4:4">
      <c r="D90" s="157"/>
    </row>
    <row r="91" spans="4:4">
      <c r="D91" s="157"/>
    </row>
    <row r="92" spans="4:4">
      <c r="D92" s="157"/>
    </row>
    <row r="93" spans="4:4">
      <c r="D93" s="157"/>
    </row>
    <row r="94" spans="4:4">
      <c r="D94" s="157"/>
    </row>
    <row r="95" spans="4:4">
      <c r="D95" s="157"/>
    </row>
    <row r="96" spans="4:4">
      <c r="D96" s="157"/>
    </row>
    <row r="97" spans="4:4">
      <c r="D97" s="157"/>
    </row>
    <row r="98" spans="4:4">
      <c r="D98" s="157"/>
    </row>
    <row r="99" spans="4:4">
      <c r="D99" s="157"/>
    </row>
    <row r="100" spans="4:4">
      <c r="D100" s="157"/>
    </row>
    <row r="101" spans="4:4">
      <c r="D101" s="157"/>
    </row>
    <row r="102" spans="4:4">
      <c r="D102" s="157"/>
    </row>
    <row r="103" spans="4:4">
      <c r="D103" s="157"/>
    </row>
    <row r="104" spans="4:4">
      <c r="D104" s="157"/>
    </row>
    <row r="105" spans="4:4">
      <c r="D105" s="157"/>
    </row>
    <row r="131" spans="2:9">
      <c r="B131" s="145" t="s">
        <v>165</v>
      </c>
    </row>
    <row r="132" spans="2:9">
      <c r="B132" s="145" t="s">
        <v>166</v>
      </c>
      <c r="C132" s="145" t="s">
        <v>113</v>
      </c>
    </row>
    <row r="133" spans="2:9" ht="12.75" customHeight="1">
      <c r="B133" s="145" t="s">
        <v>167</v>
      </c>
      <c r="C133" s="145" t="s">
        <v>114</v>
      </c>
      <c r="D133" s="725"/>
      <c r="E133" s="782"/>
    </row>
    <row r="134" spans="2:9">
      <c r="B134" s="145" t="s">
        <v>168</v>
      </c>
      <c r="C134" s="145" t="s">
        <v>157</v>
      </c>
    </row>
    <row r="135" spans="2:9">
      <c r="B135" s="145" t="s">
        <v>169</v>
      </c>
      <c r="C135" s="145" t="s">
        <v>158</v>
      </c>
    </row>
    <row r="136" spans="2:9" ht="12.75" customHeight="1">
      <c r="B136" s="145" t="s">
        <v>170</v>
      </c>
      <c r="C136" s="145" t="s">
        <v>159</v>
      </c>
      <c r="D136" s="725"/>
      <c r="E136" s="725"/>
      <c r="F136" s="725"/>
      <c r="G136" s="725"/>
      <c r="H136" s="725"/>
      <c r="I136" s="725"/>
    </row>
    <row r="137" spans="2:9">
      <c r="B137" s="145" t="s">
        <v>171</v>
      </c>
      <c r="C137" s="145" t="s">
        <v>160</v>
      </c>
    </row>
    <row r="138" spans="2:9">
      <c r="B138" s="145" t="s">
        <v>172</v>
      </c>
      <c r="C138" s="145" t="s">
        <v>161</v>
      </c>
    </row>
    <row r="139" spans="2:9">
      <c r="B139" s="145" t="s">
        <v>173</v>
      </c>
      <c r="C139" s="145" t="s">
        <v>164</v>
      </c>
    </row>
  </sheetData>
  <phoneticPr fontId="43" type="noConversion"/>
  <hyperlinks>
    <hyperlink ref="B29" location="Contents!B65" display="to contents"/>
  </hyperlinks>
  <pageMargins left="0.75" right="0.75" top="1" bottom="1" header="0.5" footer="0.5"/>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2:U34"/>
  <sheetViews>
    <sheetView workbookViewId="0">
      <selection activeCell="B33" sqref="B33"/>
    </sheetView>
  </sheetViews>
  <sheetFormatPr defaultRowHeight="12.75"/>
  <cols>
    <col min="1" max="1" width="9.140625" style="161"/>
    <col min="2" max="2" width="40.85546875" style="160" bestFit="1" customWidth="1"/>
    <col min="3" max="3" width="10.28515625" style="160" bestFit="1" customWidth="1"/>
    <col min="4" max="5" width="9.85546875" style="160" bestFit="1" customWidth="1"/>
    <col min="6" max="7" width="10.28515625" style="160" bestFit="1" customWidth="1"/>
    <col min="8" max="10" width="9.85546875" style="160" bestFit="1" customWidth="1"/>
    <col min="11" max="21" width="9.85546875" style="161" bestFit="1" customWidth="1"/>
    <col min="22" max="16384" width="9.140625" style="161"/>
  </cols>
  <sheetData>
    <row r="2" spans="1:21">
      <c r="A2" s="158" t="s">
        <v>326</v>
      </c>
      <c r="B2" s="159" t="s">
        <v>1199</v>
      </c>
    </row>
    <row r="4" spans="1:21">
      <c r="B4" s="162"/>
      <c r="C4" s="163" t="s">
        <v>675</v>
      </c>
      <c r="D4" s="163">
        <v>38899</v>
      </c>
      <c r="E4" s="163">
        <v>38991</v>
      </c>
      <c r="F4" s="163" t="s">
        <v>676</v>
      </c>
      <c r="G4" s="163" t="s">
        <v>677</v>
      </c>
      <c r="H4" s="163">
        <v>39264</v>
      </c>
      <c r="I4" s="163">
        <v>39356</v>
      </c>
      <c r="J4" s="164">
        <v>39448</v>
      </c>
      <c r="K4" s="164">
        <v>39539</v>
      </c>
      <c r="L4" s="164">
        <v>39630</v>
      </c>
      <c r="M4" s="164">
        <v>39722</v>
      </c>
      <c r="N4" s="164">
        <v>39814</v>
      </c>
      <c r="O4" s="164">
        <v>39904</v>
      </c>
      <c r="P4" s="164">
        <v>39995</v>
      </c>
      <c r="Q4" s="164">
        <v>40087</v>
      </c>
      <c r="R4" s="164">
        <v>40179</v>
      </c>
      <c r="S4" s="164">
        <v>40269</v>
      </c>
      <c r="T4" s="164">
        <v>40360</v>
      </c>
      <c r="U4" s="164">
        <v>40452</v>
      </c>
    </row>
    <row r="5" spans="1:21">
      <c r="B5" s="165" t="s">
        <v>1200</v>
      </c>
      <c r="C5" s="166">
        <v>27.008309595124768</v>
      </c>
      <c r="D5" s="166">
        <v>31.557128776577947</v>
      </c>
      <c r="E5" s="166">
        <v>38.026772157771184</v>
      </c>
      <c r="F5" s="166">
        <v>30.78318671624692</v>
      </c>
      <c r="G5" s="166">
        <v>38.640147779489524</v>
      </c>
      <c r="H5" s="166">
        <v>29.89915344651779</v>
      </c>
      <c r="I5" s="166">
        <v>33.916503623837208</v>
      </c>
      <c r="J5" s="166">
        <v>28.643555066416798</v>
      </c>
      <c r="K5" s="166">
        <v>34.259065507279971</v>
      </c>
      <c r="L5" s="166">
        <v>32.716490724223483</v>
      </c>
      <c r="M5" s="166">
        <v>35.143614220287894</v>
      </c>
      <c r="N5" s="166">
        <v>24.857895834435688</v>
      </c>
      <c r="O5" s="166">
        <v>44.297129631988383</v>
      </c>
      <c r="P5" s="166">
        <v>36.56045568009538</v>
      </c>
      <c r="Q5" s="166">
        <v>37.794331000713775</v>
      </c>
      <c r="R5" s="166">
        <v>34.445153505524615</v>
      </c>
      <c r="S5" s="166">
        <v>38.78042686975774</v>
      </c>
      <c r="T5" s="166">
        <v>42.173512904141383</v>
      </c>
      <c r="U5" s="166">
        <v>41.212551292785278</v>
      </c>
    </row>
    <row r="6" spans="1:21">
      <c r="B6" s="165" t="s">
        <v>1201</v>
      </c>
      <c r="C6" s="167">
        <v>18.100546513040175</v>
      </c>
      <c r="D6" s="167">
        <v>30.56362060715368</v>
      </c>
      <c r="E6" s="167">
        <v>44.539302227680579</v>
      </c>
      <c r="F6" s="167">
        <v>34.046751305695928</v>
      </c>
      <c r="G6" s="167">
        <v>41.266837654093749</v>
      </c>
      <c r="H6" s="167">
        <v>36.940250005738164</v>
      </c>
      <c r="I6" s="167">
        <v>39.255516494131555</v>
      </c>
      <c r="J6" s="167">
        <v>35.476648256725824</v>
      </c>
      <c r="K6" s="167">
        <v>35.077965741739717</v>
      </c>
      <c r="L6" s="167">
        <v>34.920927956778051</v>
      </c>
      <c r="M6" s="167">
        <v>29.977589635860589</v>
      </c>
      <c r="N6" s="167">
        <v>22.623893897720933</v>
      </c>
      <c r="O6" s="167">
        <v>56.304557137985512</v>
      </c>
      <c r="P6" s="167">
        <v>25.736938930900472</v>
      </c>
      <c r="Q6" s="167">
        <v>21.189085210260732</v>
      </c>
      <c r="R6" s="167">
        <v>22.435948922964155</v>
      </c>
      <c r="S6" s="167">
        <v>22.218216113341104</v>
      </c>
      <c r="T6" s="167">
        <v>30.753375974028362</v>
      </c>
      <c r="U6" s="167">
        <v>40.747909404017534</v>
      </c>
    </row>
    <row r="7" spans="1:21">
      <c r="B7" s="165" t="s">
        <v>1202</v>
      </c>
      <c r="C7" s="167">
        <v>29.580003918421056</v>
      </c>
      <c r="D7" s="167">
        <v>30.753646547290913</v>
      </c>
      <c r="E7" s="167">
        <v>34.805314922813416</v>
      </c>
      <c r="F7" s="167">
        <v>28.161626744071267</v>
      </c>
      <c r="G7" s="167">
        <v>35.333809012466816</v>
      </c>
      <c r="H7" s="167">
        <v>23.925837748769645</v>
      </c>
      <c r="I7" s="167">
        <v>30.144416462748481</v>
      </c>
      <c r="J7" s="167">
        <v>24.018811262098534</v>
      </c>
      <c r="K7" s="167">
        <v>31.758271709391373</v>
      </c>
      <c r="L7" s="167">
        <v>30.995250592905421</v>
      </c>
      <c r="M7" s="167">
        <v>36.393485022674987</v>
      </c>
      <c r="N7" s="167">
        <v>22.181187150524433</v>
      </c>
      <c r="O7" s="167">
        <v>37.074732636361624</v>
      </c>
      <c r="P7" s="167">
        <v>38.639667645269974</v>
      </c>
      <c r="Q7" s="167">
        <v>42.516414378194618</v>
      </c>
      <c r="R7" s="167">
        <v>37.489716489312066</v>
      </c>
      <c r="S7" s="167">
        <v>43.859540162529662</v>
      </c>
      <c r="T7" s="167">
        <v>44.749785006702481</v>
      </c>
      <c r="U7" s="167">
        <v>40.508506567641071</v>
      </c>
    </row>
    <row r="8" spans="1:21">
      <c r="B8" s="165" t="s">
        <v>1203</v>
      </c>
      <c r="C8" s="167">
        <v>41.7995498168669</v>
      </c>
      <c r="D8" s="167">
        <v>42.951933338005517</v>
      </c>
      <c r="E8" s="167">
        <v>42.697134990146637</v>
      </c>
      <c r="F8" s="167">
        <v>46.533153773000471</v>
      </c>
      <c r="G8" s="167">
        <v>57.399277468946067</v>
      </c>
      <c r="H8" s="167">
        <v>66.120554631435553</v>
      </c>
      <c r="I8" s="167">
        <v>49.722605341708274</v>
      </c>
      <c r="J8" s="167">
        <v>47.850635372461937</v>
      </c>
      <c r="K8" s="167">
        <v>51.009391985893039</v>
      </c>
      <c r="L8" s="167">
        <v>35.975110169945822</v>
      </c>
      <c r="M8" s="167">
        <v>42.870620093592784</v>
      </c>
      <c r="N8" s="167">
        <v>51.885361857182119</v>
      </c>
      <c r="O8" s="167">
        <v>58.312407911614081</v>
      </c>
      <c r="P8" s="167">
        <v>58.652290834145681</v>
      </c>
      <c r="Q8" s="167">
        <v>56.32934598189582</v>
      </c>
      <c r="R8" s="167">
        <v>52.007922729418588</v>
      </c>
      <c r="S8" s="167">
        <v>51.065298677769334</v>
      </c>
      <c r="T8" s="167">
        <v>53.688494097486881</v>
      </c>
      <c r="U8" s="167">
        <v>45.601014483841965</v>
      </c>
    </row>
    <row r="11" spans="1:21">
      <c r="B11" s="159" t="s">
        <v>1199</v>
      </c>
    </row>
    <row r="31" spans="2:4" ht="52.5" customHeight="1">
      <c r="B31" s="1376" t="s">
        <v>1073</v>
      </c>
      <c r="C31" s="1386"/>
      <c r="D31" s="1386"/>
    </row>
    <row r="33" spans="2:2">
      <c r="B33" s="1335" t="s">
        <v>1081</v>
      </c>
    </row>
    <row r="34" spans="2:2">
      <c r="B34" s="930" t="s">
        <v>1270</v>
      </c>
    </row>
  </sheetData>
  <mergeCells count="1">
    <mergeCell ref="B31:D31"/>
  </mergeCells>
  <phoneticPr fontId="43" type="noConversion"/>
  <hyperlinks>
    <hyperlink ref="B34" location="Contents!B66" display="to contents"/>
  </hyperlinks>
  <pageMargins left="0.75" right="0.75" top="1" bottom="1" header="0.5" footer="0.5"/>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dimension ref="A2:F31"/>
  <sheetViews>
    <sheetView workbookViewId="0">
      <selection activeCell="F8" sqref="F8"/>
    </sheetView>
  </sheetViews>
  <sheetFormatPr defaultRowHeight="12.75"/>
  <cols>
    <col min="1" max="1" width="9.28515625" style="169" bestFit="1" customWidth="1"/>
    <col min="2" max="2" width="18.140625" style="169" customWidth="1"/>
    <col min="3" max="3" width="12.7109375" style="169" customWidth="1"/>
    <col min="4" max="4" width="12.85546875" style="169" customWidth="1"/>
    <col min="5" max="6" width="12" style="169" customWidth="1"/>
    <col min="7" max="16384" width="9.140625" style="169"/>
  </cols>
  <sheetData>
    <row r="2" spans="1:6">
      <c r="A2" s="168" t="s">
        <v>326</v>
      </c>
      <c r="B2" s="142" t="s">
        <v>322</v>
      </c>
    </row>
    <row r="3" spans="1:6">
      <c r="A3" s="170"/>
      <c r="B3" s="171"/>
    </row>
    <row r="4" spans="1:6">
      <c r="B4" s="172" t="s">
        <v>1212</v>
      </c>
      <c r="C4" s="173" t="s">
        <v>1287</v>
      </c>
      <c r="D4" s="173" t="s">
        <v>1288</v>
      </c>
      <c r="E4" s="173" t="s">
        <v>1289</v>
      </c>
    </row>
    <row r="5" spans="1:6">
      <c r="B5" s="174" t="s">
        <v>1290</v>
      </c>
      <c r="C5" s="175">
        <v>-8.3551431189782324E-3</v>
      </c>
      <c r="D5" s="175">
        <v>5.9961181798576665E-2</v>
      </c>
      <c r="E5" s="175">
        <v>-5.0679095682507412E-2</v>
      </c>
    </row>
    <row r="6" spans="1:6">
      <c r="B6" s="174" t="s">
        <v>1291</v>
      </c>
      <c r="C6" s="175">
        <v>5.193893810424114E-2</v>
      </c>
      <c r="D6" s="175">
        <v>6.6387750700884193E-2</v>
      </c>
      <c r="E6" s="175">
        <v>7.9789327369467688E-4</v>
      </c>
    </row>
    <row r="7" spans="1:6">
      <c r="B7" s="174" t="s">
        <v>1292</v>
      </c>
      <c r="C7" s="175">
        <v>5.0114346573317883E-3</v>
      </c>
      <c r="D7" s="175">
        <v>1.4233340521889152E-2</v>
      </c>
      <c r="E7" s="175">
        <v>6.2100879384688031E-3</v>
      </c>
    </row>
    <row r="8" spans="1:6">
      <c r="B8" s="174" t="s">
        <v>1293</v>
      </c>
      <c r="C8" s="175">
        <v>-1.2070374743029827E-2</v>
      </c>
      <c r="D8" s="175">
        <v>1.4854431744662496E-2</v>
      </c>
      <c r="E8" s="175">
        <v>-1.0487183694007921E-2</v>
      </c>
    </row>
    <row r="9" spans="1:6">
      <c r="B9" s="174" t="s">
        <v>1294</v>
      </c>
      <c r="C9" s="175">
        <v>-1.216119151606221E-2</v>
      </c>
      <c r="D9" s="175">
        <v>-4.7470347207246064E-2</v>
      </c>
      <c r="E9" s="175">
        <v>-3.3540828839407844E-2</v>
      </c>
    </row>
    <row r="10" spans="1:6">
      <c r="B10" s="174" t="s">
        <v>1183</v>
      </c>
      <c r="C10" s="175">
        <v>0.10721332859985308</v>
      </c>
      <c r="D10" s="175">
        <v>-0.10101358637049816</v>
      </c>
      <c r="E10" s="175">
        <v>7.0947813921836592E-2</v>
      </c>
    </row>
    <row r="13" spans="1:6">
      <c r="B13" s="142" t="s">
        <v>322</v>
      </c>
    </row>
    <row r="16" spans="1:6">
      <c r="F16" s="170"/>
    </row>
    <row r="17" spans="2:6">
      <c r="F17" s="170"/>
    </row>
    <row r="18" spans="2:6">
      <c r="F18" s="170"/>
    </row>
    <row r="19" spans="2:6">
      <c r="F19" s="170"/>
    </row>
    <row r="29" spans="2:6">
      <c r="B29" s="1335" t="s">
        <v>1081</v>
      </c>
      <c r="C29" s="155"/>
    </row>
    <row r="31" spans="2:6">
      <c r="B31" s="930" t="s">
        <v>1270</v>
      </c>
    </row>
  </sheetData>
  <phoneticPr fontId="38" type="noConversion"/>
  <hyperlinks>
    <hyperlink ref="B31" location="Contents!B67" display="to contents"/>
  </hyperlinks>
  <pageMargins left="0.75" right="0.75" top="1" bottom="1" header="0.5" footer="0.5"/>
  <pageSetup paperSize="9" orientation="portrait" verticalDpi="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1:V1468"/>
  <sheetViews>
    <sheetView zoomScaleNormal="89" workbookViewId="0">
      <selection activeCell="I29" sqref="I29"/>
    </sheetView>
  </sheetViews>
  <sheetFormatPr defaultRowHeight="12.75"/>
  <cols>
    <col min="1" max="1" width="9" style="161" bestFit="1" customWidth="1"/>
    <col min="2" max="2" width="15.5703125" style="161" customWidth="1"/>
    <col min="3" max="3" width="14.28515625" style="160" customWidth="1"/>
    <col min="4" max="4" width="12.85546875" style="160" customWidth="1"/>
    <col min="5" max="5" width="10.42578125" style="161" bestFit="1" customWidth="1"/>
    <col min="6" max="6" width="10.42578125" style="182" bestFit="1" customWidth="1"/>
    <col min="7" max="8" width="10.42578125" style="161" bestFit="1" customWidth="1"/>
    <col min="9" max="9" width="7.140625" style="161" customWidth="1"/>
    <col min="10" max="10" width="9.85546875" style="161" bestFit="1" customWidth="1"/>
    <col min="11" max="11" width="11.28515625" style="161" customWidth="1"/>
    <col min="12" max="12" width="10.42578125" style="161" bestFit="1" customWidth="1"/>
    <col min="13" max="14" width="9.85546875" style="161" bestFit="1" customWidth="1"/>
    <col min="15" max="15" width="10.42578125" style="161" bestFit="1" customWidth="1"/>
    <col min="16" max="16" width="15.85546875" style="161" bestFit="1" customWidth="1"/>
    <col min="17" max="17" width="9.85546875" style="161" bestFit="1" customWidth="1"/>
    <col min="18" max="22" width="10.42578125" style="161" bestFit="1" customWidth="1"/>
    <col min="23" max="23" width="15.85546875" style="161" bestFit="1" customWidth="1"/>
    <col min="24" max="24" width="23.7109375" style="161" bestFit="1" customWidth="1"/>
    <col min="25" max="28" width="15.85546875" style="161" bestFit="1" customWidth="1"/>
    <col min="29" max="29" width="23.7109375" style="161" bestFit="1" customWidth="1"/>
    <col min="30" max="31" width="15.85546875" style="161" bestFit="1" customWidth="1"/>
    <col min="32" max="32" width="17.5703125" style="161" bestFit="1" customWidth="1"/>
    <col min="33" max="33" width="15.85546875" style="161" bestFit="1" customWidth="1"/>
    <col min="34" max="34" width="23.7109375" style="161" bestFit="1" customWidth="1"/>
    <col min="35" max="36" width="15.85546875" style="161" bestFit="1" customWidth="1"/>
    <col min="37" max="37" width="17.5703125" style="161" bestFit="1" customWidth="1"/>
    <col min="38" max="38" width="14.5703125" style="161" bestFit="1" customWidth="1"/>
    <col min="39" max="39" width="23.7109375" style="161" bestFit="1" customWidth="1"/>
    <col min="40" max="40" width="15.85546875" style="161" bestFit="1" customWidth="1"/>
    <col min="41" max="42" width="17.5703125" style="161" bestFit="1" customWidth="1"/>
    <col min="43" max="43" width="19.7109375" style="161" customWidth="1"/>
    <col min="44" max="44" width="23.7109375" style="161" bestFit="1" customWidth="1"/>
    <col min="45" max="46" width="15.85546875" style="161" bestFit="1" customWidth="1"/>
    <col min="47" max="47" width="17.5703125" style="161" bestFit="1" customWidth="1"/>
    <col min="48" max="48" width="15.85546875" style="161" bestFit="1" customWidth="1"/>
    <col min="49" max="49" width="23.7109375" style="161" bestFit="1" customWidth="1"/>
    <col min="50" max="50" width="15.85546875" style="161" bestFit="1" customWidth="1"/>
    <col min="51" max="51" width="16.140625" style="161" bestFit="1" customWidth="1"/>
    <col min="52" max="52" width="17.5703125" style="161" bestFit="1" customWidth="1"/>
    <col min="53" max="53" width="15.85546875" style="161" bestFit="1" customWidth="1"/>
    <col min="54" max="54" width="23.7109375" style="161" bestFit="1" customWidth="1"/>
    <col min="55" max="56" width="15.85546875" style="161" bestFit="1" customWidth="1"/>
    <col min="57" max="57" width="17.5703125" style="161" bestFit="1" customWidth="1"/>
    <col min="58" max="58" width="15.85546875" style="161" customWidth="1"/>
    <col min="59" max="59" width="23.7109375" style="161" bestFit="1" customWidth="1"/>
    <col min="60" max="61" width="15.85546875" style="161" bestFit="1" customWidth="1"/>
    <col min="62" max="62" width="17.5703125" style="161" bestFit="1" customWidth="1"/>
    <col min="63" max="63" width="16.140625" style="161" bestFit="1" customWidth="1"/>
    <col min="64" max="66" width="9.140625" style="161"/>
    <col min="67" max="67" width="41.140625" style="161" bestFit="1" customWidth="1"/>
    <col min="68" max="68" width="19.7109375" style="161" bestFit="1" customWidth="1"/>
    <col min="69" max="79" width="16.140625" style="161" bestFit="1" customWidth="1"/>
    <col min="80" max="81" width="9.140625" style="161"/>
    <col min="82" max="82" width="38" style="161" bestFit="1" customWidth="1"/>
    <col min="83" max="94" width="16.140625" style="161" bestFit="1" customWidth="1"/>
    <col min="95" max="96" width="9.140625" style="161"/>
    <col min="97" max="97" width="25.140625" style="161" customWidth="1"/>
    <col min="98" max="102" width="16.140625" style="161" bestFit="1" customWidth="1"/>
    <col min="103" max="109" width="18" style="161" bestFit="1" customWidth="1"/>
    <col min="110" max="111" width="9.140625" style="161"/>
    <col min="112" max="112" width="38" style="161" bestFit="1" customWidth="1"/>
    <col min="113" max="124" width="18" style="161" bestFit="1" customWidth="1"/>
    <col min="125" max="16384" width="9.140625" style="161"/>
  </cols>
  <sheetData>
    <row r="1" spans="1:22">
      <c r="F1" s="161"/>
    </row>
    <row r="2" spans="1:22">
      <c r="A2" s="158" t="s">
        <v>326</v>
      </c>
      <c r="B2" s="159" t="s">
        <v>1295</v>
      </c>
      <c r="F2" s="161"/>
    </row>
    <row r="3" spans="1:22">
      <c r="C3" s="161"/>
      <c r="D3" s="161"/>
      <c r="F3" s="161"/>
    </row>
    <row r="4" spans="1:22">
      <c r="B4" s="162"/>
      <c r="C4" s="1387" t="s">
        <v>1074</v>
      </c>
      <c r="D4" s="1387"/>
      <c r="E4" s="1387"/>
      <c r="F4" s="1387"/>
      <c r="G4" s="1387"/>
      <c r="H4" s="1387"/>
      <c r="J4" s="1387" t="s">
        <v>1296</v>
      </c>
      <c r="K4" s="1387"/>
      <c r="L4" s="1387"/>
      <c r="M4" s="1387"/>
      <c r="N4" s="1387"/>
      <c r="O4" s="1387"/>
      <c r="Q4" s="1387" t="s">
        <v>1297</v>
      </c>
      <c r="R4" s="1387"/>
      <c r="S4" s="1387"/>
      <c r="T4" s="1387"/>
      <c r="U4" s="1387"/>
      <c r="V4" s="1387"/>
    </row>
    <row r="5" spans="1:22">
      <c r="B5" s="176" t="s">
        <v>1212</v>
      </c>
      <c r="C5" s="177">
        <v>39722</v>
      </c>
      <c r="D5" s="177">
        <v>40087</v>
      </c>
      <c r="E5" s="164">
        <v>40179</v>
      </c>
      <c r="F5" s="177">
        <v>40269</v>
      </c>
      <c r="G5" s="177">
        <v>40360</v>
      </c>
      <c r="H5" s="177">
        <v>40452</v>
      </c>
      <c r="J5" s="178">
        <v>39722</v>
      </c>
      <c r="K5" s="178">
        <v>40087</v>
      </c>
      <c r="L5" s="179">
        <v>40179</v>
      </c>
      <c r="M5" s="178">
        <v>40269</v>
      </c>
      <c r="N5" s="178">
        <v>40360</v>
      </c>
      <c r="O5" s="178">
        <v>40452</v>
      </c>
      <c r="Q5" s="178">
        <v>39722</v>
      </c>
      <c r="R5" s="178">
        <v>40087</v>
      </c>
      <c r="S5" s="179">
        <v>40179</v>
      </c>
      <c r="T5" s="178">
        <v>40269</v>
      </c>
      <c r="U5" s="178">
        <v>40360</v>
      </c>
      <c r="V5" s="178">
        <v>40452</v>
      </c>
    </row>
    <row r="6" spans="1:22">
      <c r="B6" s="165" t="s">
        <v>1201</v>
      </c>
      <c r="C6" s="167">
        <v>48.819749000000002</v>
      </c>
      <c r="D6" s="167">
        <v>46.832517000000003</v>
      </c>
      <c r="E6" s="167">
        <v>49.901203000000002</v>
      </c>
      <c r="F6" s="167">
        <v>48.594701000000001</v>
      </c>
      <c r="G6" s="167">
        <v>60.151381000000001</v>
      </c>
      <c r="H6" s="167">
        <v>57.445887999999997</v>
      </c>
      <c r="J6" s="167">
        <v>196.87321399999999</v>
      </c>
      <c r="K6" s="167">
        <v>23.757995000000001</v>
      </c>
      <c r="L6" s="167">
        <v>13.665545</v>
      </c>
      <c r="M6" s="167">
        <v>54.804201999999997</v>
      </c>
      <c r="N6" s="167">
        <v>111.729871</v>
      </c>
      <c r="O6" s="167">
        <v>43.582284999999999</v>
      </c>
      <c r="Q6" s="167">
        <v>130.00895499999999</v>
      </c>
      <c r="R6" s="167">
        <v>1442.876706</v>
      </c>
      <c r="S6" s="167">
        <v>1436.6040539999999</v>
      </c>
      <c r="T6" s="167">
        <v>1429.795944</v>
      </c>
      <c r="U6" s="167">
        <v>1428.608015</v>
      </c>
      <c r="V6" s="167">
        <v>1424.192507</v>
      </c>
    </row>
    <row r="7" spans="1:22">
      <c r="B7" s="165" t="s">
        <v>1202</v>
      </c>
      <c r="C7" s="167">
        <v>140.591544</v>
      </c>
      <c r="D7" s="167">
        <v>168.76333</v>
      </c>
      <c r="E7" s="167">
        <v>165.58442400000001</v>
      </c>
      <c r="F7" s="167">
        <v>156.53333900000001</v>
      </c>
      <c r="G7" s="167">
        <v>151.17916199999999</v>
      </c>
      <c r="H7" s="167">
        <v>169.47222099999999</v>
      </c>
      <c r="J7" s="167">
        <v>311.555789</v>
      </c>
      <c r="K7" s="167">
        <v>890.03015100000005</v>
      </c>
      <c r="L7" s="167">
        <v>524.50537899999995</v>
      </c>
      <c r="M7" s="167">
        <v>576.61694799999998</v>
      </c>
      <c r="N7" s="167">
        <v>562.51927799999999</v>
      </c>
      <c r="O7" s="167">
        <v>331.13095800000002</v>
      </c>
      <c r="Q7" s="167">
        <v>449.15149908249998</v>
      </c>
      <c r="R7" s="167">
        <v>269.29831999999999</v>
      </c>
      <c r="S7" s="167">
        <v>535.60270100000002</v>
      </c>
      <c r="T7" s="167">
        <v>930.44216200000005</v>
      </c>
      <c r="U7" s="167">
        <v>1037.4266950000001</v>
      </c>
      <c r="V7" s="167">
        <v>1090.113595</v>
      </c>
    </row>
    <row r="8" spans="1:22">
      <c r="B8" s="165" t="s">
        <v>1203</v>
      </c>
      <c r="C8" s="167">
        <v>12.196994</v>
      </c>
      <c r="D8" s="167">
        <v>16.023983999999999</v>
      </c>
      <c r="E8" s="167">
        <v>13.949353</v>
      </c>
      <c r="F8" s="167">
        <v>15.819886</v>
      </c>
      <c r="G8" s="167">
        <v>17.819099000000001</v>
      </c>
      <c r="H8" s="167">
        <v>19.498176000000001</v>
      </c>
      <c r="J8" s="167">
        <v>38.907367999999998</v>
      </c>
      <c r="K8" s="167">
        <v>206.83847600000001</v>
      </c>
      <c r="L8" s="167">
        <v>139.31018900000001</v>
      </c>
      <c r="M8" s="167">
        <v>244.557412</v>
      </c>
      <c r="N8" s="167">
        <v>143.07713100000001</v>
      </c>
      <c r="O8" s="167">
        <v>148.90435199999999</v>
      </c>
      <c r="Q8" s="167">
        <v>69.282138000000003</v>
      </c>
      <c r="R8" s="167">
        <v>57.042065999999998</v>
      </c>
      <c r="S8" s="167">
        <v>88.246978999999996</v>
      </c>
      <c r="T8" s="167">
        <v>132.652019</v>
      </c>
      <c r="U8" s="167">
        <v>126.850966</v>
      </c>
      <c r="V8" s="167">
        <v>132.27854400000001</v>
      </c>
    </row>
    <row r="9" spans="1:22">
      <c r="F9" s="161"/>
      <c r="J9" s="180"/>
    </row>
    <row r="10" spans="1:22">
      <c r="F10" s="161"/>
      <c r="J10" s="180"/>
    </row>
    <row r="11" spans="1:22">
      <c r="B11" s="159" t="s">
        <v>1295</v>
      </c>
      <c r="F11" s="161"/>
      <c r="J11" s="180"/>
    </row>
    <row r="12" spans="1:22">
      <c r="D12" s="180"/>
      <c r="F12" s="161"/>
      <c r="G12" s="180"/>
      <c r="H12" s="180"/>
      <c r="I12" s="180"/>
    </row>
    <row r="13" spans="1:22">
      <c r="F13" s="161"/>
    </row>
    <row r="14" spans="1:22">
      <c r="F14" s="161"/>
      <c r="J14" s="180"/>
    </row>
    <row r="15" spans="1:22">
      <c r="F15" s="161"/>
      <c r="J15" s="180"/>
    </row>
    <row r="16" spans="1:22">
      <c r="F16" s="161"/>
    </row>
    <row r="17" spans="2:9">
      <c r="D17" s="180"/>
      <c r="F17" s="161"/>
      <c r="G17" s="180"/>
      <c r="H17" s="180"/>
      <c r="I17" s="180"/>
    </row>
    <row r="18" spans="2:9">
      <c r="D18" s="161"/>
      <c r="F18" s="161"/>
    </row>
    <row r="19" spans="2:9">
      <c r="D19" s="181"/>
      <c r="E19" s="181"/>
      <c r="F19" s="181"/>
      <c r="G19" s="181"/>
      <c r="H19" s="181"/>
      <c r="I19" s="181"/>
    </row>
    <row r="20" spans="2:9">
      <c r="D20" s="181"/>
      <c r="E20" s="181"/>
      <c r="F20" s="181"/>
      <c r="G20" s="181"/>
      <c r="H20" s="181"/>
      <c r="I20" s="181"/>
    </row>
    <row r="21" spans="2:9">
      <c r="D21" s="181"/>
      <c r="E21" s="181"/>
      <c r="F21" s="181"/>
      <c r="G21" s="181"/>
      <c r="H21" s="181"/>
      <c r="I21" s="181"/>
    </row>
    <row r="22" spans="2:9">
      <c r="D22" s="181"/>
      <c r="E22" s="181"/>
      <c r="F22" s="181"/>
      <c r="G22" s="181"/>
      <c r="H22" s="181"/>
      <c r="I22" s="181"/>
    </row>
    <row r="23" spans="2:9">
      <c r="F23" s="181"/>
    </row>
    <row r="24" spans="2:9">
      <c r="F24" s="181"/>
    </row>
    <row r="25" spans="2:9">
      <c r="F25" s="181"/>
    </row>
    <row r="26" spans="2:9">
      <c r="F26" s="181"/>
    </row>
    <row r="27" spans="2:9">
      <c r="F27" s="181"/>
    </row>
    <row r="28" spans="2:9">
      <c r="F28" s="181"/>
    </row>
    <row r="29" spans="2:9">
      <c r="F29" s="181"/>
    </row>
    <row r="30" spans="2:9">
      <c r="F30" s="181"/>
    </row>
    <row r="31" spans="2:9">
      <c r="F31" s="181"/>
    </row>
    <row r="32" spans="2:9" ht="63" customHeight="1">
      <c r="B32" s="1376" t="s">
        <v>423</v>
      </c>
      <c r="C32" s="1386"/>
      <c r="D32" s="1386"/>
      <c r="F32" s="181"/>
    </row>
    <row r="33" spans="2:6" ht="13.5" customHeight="1">
      <c r="B33" s="1289"/>
      <c r="C33" s="1289"/>
      <c r="D33" s="1289"/>
      <c r="F33" s="181"/>
    </row>
    <row r="34" spans="2:6">
      <c r="B34" s="1335" t="s">
        <v>1081</v>
      </c>
      <c r="F34" s="181"/>
    </row>
    <row r="35" spans="2:6">
      <c r="B35" s="930" t="s">
        <v>1270</v>
      </c>
      <c r="F35" s="181"/>
    </row>
    <row r="36" spans="2:6">
      <c r="F36" s="181"/>
    </row>
    <row r="37" spans="2:6">
      <c r="F37" s="181"/>
    </row>
    <row r="38" spans="2:6">
      <c r="F38" s="181"/>
    </row>
    <row r="39" spans="2:6">
      <c r="F39" s="181"/>
    </row>
    <row r="40" spans="2:6">
      <c r="F40" s="181"/>
    </row>
    <row r="41" spans="2:6">
      <c r="F41" s="181"/>
    </row>
    <row r="42" spans="2:6">
      <c r="F42" s="181"/>
    </row>
    <row r="43" spans="2:6">
      <c r="F43" s="181"/>
    </row>
    <row r="44" spans="2:6">
      <c r="F44" s="181"/>
    </row>
    <row r="45" spans="2:6">
      <c r="F45" s="181"/>
    </row>
    <row r="46" spans="2:6">
      <c r="F46" s="181"/>
    </row>
    <row r="47" spans="2:6">
      <c r="F47" s="181"/>
    </row>
    <row r="48" spans="2:6">
      <c r="F48" s="181"/>
    </row>
    <row r="49" spans="6:6">
      <c r="F49" s="181"/>
    </row>
    <row r="50" spans="6:6">
      <c r="F50" s="181"/>
    </row>
    <row r="51" spans="6:6">
      <c r="F51" s="181"/>
    </row>
    <row r="52" spans="6:6">
      <c r="F52" s="181"/>
    </row>
    <row r="53" spans="6:6">
      <c r="F53" s="181"/>
    </row>
    <row r="54" spans="6:6">
      <c r="F54" s="181"/>
    </row>
    <row r="55" spans="6:6">
      <c r="F55" s="181"/>
    </row>
    <row r="56" spans="6:6">
      <c r="F56" s="181"/>
    </row>
    <row r="57" spans="6:6">
      <c r="F57" s="181"/>
    </row>
    <row r="58" spans="6:6">
      <c r="F58" s="181"/>
    </row>
    <row r="59" spans="6:6">
      <c r="F59" s="181"/>
    </row>
    <row r="60" spans="6:6">
      <c r="F60" s="181"/>
    </row>
    <row r="61" spans="6:6">
      <c r="F61" s="181"/>
    </row>
    <row r="62" spans="6:6">
      <c r="F62" s="181"/>
    </row>
    <row r="63" spans="6:6">
      <c r="F63" s="181"/>
    </row>
    <row r="64" spans="6:6">
      <c r="F64" s="181"/>
    </row>
    <row r="65" spans="6:6">
      <c r="F65" s="181"/>
    </row>
    <row r="66" spans="6:6">
      <c r="F66" s="181"/>
    </row>
    <row r="67" spans="6:6">
      <c r="F67" s="181"/>
    </row>
    <row r="68" spans="6:6">
      <c r="F68" s="181"/>
    </row>
    <row r="69" spans="6:6">
      <c r="F69" s="181"/>
    </row>
    <row r="70" spans="6:6">
      <c r="F70" s="181"/>
    </row>
    <row r="71" spans="6:6">
      <c r="F71" s="181"/>
    </row>
    <row r="72" spans="6:6">
      <c r="F72" s="181"/>
    </row>
    <row r="73" spans="6:6">
      <c r="F73" s="181"/>
    </row>
    <row r="74" spans="6:6">
      <c r="F74" s="181"/>
    </row>
    <row r="75" spans="6:6">
      <c r="F75" s="181"/>
    </row>
    <row r="76" spans="6:6">
      <c r="F76" s="181"/>
    </row>
    <row r="77" spans="6:6">
      <c r="F77" s="181"/>
    </row>
    <row r="78" spans="6:6">
      <c r="F78" s="181"/>
    </row>
    <row r="79" spans="6:6">
      <c r="F79" s="181"/>
    </row>
    <row r="80" spans="6:6">
      <c r="F80" s="181"/>
    </row>
    <row r="81" spans="6:6">
      <c r="F81" s="181"/>
    </row>
    <row r="82" spans="6:6">
      <c r="F82" s="181"/>
    </row>
    <row r="83" spans="6:6">
      <c r="F83" s="181"/>
    </row>
    <row r="84" spans="6:6">
      <c r="F84" s="181"/>
    </row>
    <row r="85" spans="6:6">
      <c r="F85" s="181"/>
    </row>
    <row r="86" spans="6:6">
      <c r="F86" s="181"/>
    </row>
    <row r="87" spans="6:6">
      <c r="F87" s="181"/>
    </row>
    <row r="88" spans="6:6">
      <c r="F88" s="181"/>
    </row>
    <row r="89" spans="6:6">
      <c r="F89" s="181"/>
    </row>
    <row r="90" spans="6:6">
      <c r="F90" s="181"/>
    </row>
    <row r="91" spans="6:6">
      <c r="F91" s="181"/>
    </row>
    <row r="92" spans="6:6">
      <c r="F92" s="181"/>
    </row>
    <row r="93" spans="6:6">
      <c r="F93" s="181"/>
    </row>
    <row r="94" spans="6:6">
      <c r="F94" s="181"/>
    </row>
    <row r="95" spans="6:6">
      <c r="F95" s="181"/>
    </row>
    <row r="96" spans="6:6">
      <c r="F96" s="181"/>
    </row>
    <row r="97" spans="6:6">
      <c r="F97" s="181"/>
    </row>
    <row r="98" spans="6:6">
      <c r="F98" s="181"/>
    </row>
    <row r="99" spans="6:6">
      <c r="F99" s="181"/>
    </row>
    <row r="100" spans="6:6">
      <c r="F100" s="181"/>
    </row>
    <row r="101" spans="6:6">
      <c r="F101" s="181"/>
    </row>
    <row r="102" spans="6:6">
      <c r="F102" s="181"/>
    </row>
    <row r="103" spans="6:6">
      <c r="F103" s="181"/>
    </row>
    <row r="104" spans="6:6">
      <c r="F104" s="181"/>
    </row>
    <row r="105" spans="6:6">
      <c r="F105" s="181"/>
    </row>
    <row r="106" spans="6:6">
      <c r="F106" s="181"/>
    </row>
    <row r="107" spans="6:6">
      <c r="F107" s="181"/>
    </row>
    <row r="108" spans="6:6">
      <c r="F108" s="181"/>
    </row>
    <row r="109" spans="6:6">
      <c r="F109" s="181"/>
    </row>
    <row r="110" spans="6:6">
      <c r="F110" s="181"/>
    </row>
    <row r="111" spans="6:6">
      <c r="F111" s="181"/>
    </row>
    <row r="112" spans="6:6">
      <c r="F112" s="181"/>
    </row>
    <row r="113" spans="6:6">
      <c r="F113" s="181"/>
    </row>
    <row r="114" spans="6:6">
      <c r="F114" s="181"/>
    </row>
    <row r="115" spans="6:6">
      <c r="F115" s="181"/>
    </row>
    <row r="116" spans="6:6">
      <c r="F116" s="181"/>
    </row>
    <row r="117" spans="6:6">
      <c r="F117" s="181"/>
    </row>
    <row r="118" spans="6:6">
      <c r="F118" s="181"/>
    </row>
    <row r="119" spans="6:6">
      <c r="F119" s="181"/>
    </row>
    <row r="120" spans="6:6">
      <c r="F120" s="181"/>
    </row>
    <row r="121" spans="6:6">
      <c r="F121" s="181"/>
    </row>
    <row r="122" spans="6:6">
      <c r="F122" s="181"/>
    </row>
    <row r="123" spans="6:6">
      <c r="F123" s="181"/>
    </row>
    <row r="124" spans="6:6">
      <c r="F124" s="181"/>
    </row>
    <row r="125" spans="6:6">
      <c r="F125" s="181"/>
    </row>
    <row r="126" spans="6:6">
      <c r="F126" s="181"/>
    </row>
    <row r="127" spans="6:6">
      <c r="F127" s="181"/>
    </row>
    <row r="128" spans="6:6">
      <c r="F128" s="181"/>
    </row>
    <row r="129" spans="6:6">
      <c r="F129" s="181"/>
    </row>
    <row r="130" spans="6:6">
      <c r="F130" s="181"/>
    </row>
    <row r="131" spans="6:6">
      <c r="F131" s="181"/>
    </row>
    <row r="132" spans="6:6">
      <c r="F132" s="181"/>
    </row>
    <row r="133" spans="6:6">
      <c r="F133" s="181"/>
    </row>
    <row r="134" spans="6:6">
      <c r="F134" s="181"/>
    </row>
    <row r="135" spans="6:6">
      <c r="F135" s="181"/>
    </row>
    <row r="136" spans="6:6">
      <c r="F136" s="181"/>
    </row>
    <row r="137" spans="6:6">
      <c r="F137" s="181"/>
    </row>
    <row r="138" spans="6:6">
      <c r="F138" s="181"/>
    </row>
    <row r="139" spans="6:6">
      <c r="F139" s="181"/>
    </row>
    <row r="140" spans="6:6">
      <c r="F140" s="181"/>
    </row>
    <row r="141" spans="6:6">
      <c r="F141" s="181"/>
    </row>
    <row r="142" spans="6:6">
      <c r="F142" s="181"/>
    </row>
    <row r="143" spans="6:6">
      <c r="F143" s="181"/>
    </row>
    <row r="144" spans="6:6">
      <c r="F144" s="181"/>
    </row>
    <row r="145" spans="6:6">
      <c r="F145" s="181"/>
    </row>
    <row r="146" spans="6:6">
      <c r="F146" s="181"/>
    </row>
    <row r="147" spans="6:6">
      <c r="F147" s="181"/>
    </row>
    <row r="148" spans="6:6">
      <c r="F148" s="181"/>
    </row>
    <row r="149" spans="6:6">
      <c r="F149" s="181"/>
    </row>
    <row r="150" spans="6:6">
      <c r="F150" s="181"/>
    </row>
    <row r="151" spans="6:6">
      <c r="F151" s="181"/>
    </row>
    <row r="152" spans="6:6">
      <c r="F152" s="181"/>
    </row>
    <row r="153" spans="6:6">
      <c r="F153" s="181"/>
    </row>
    <row r="154" spans="6:6">
      <c r="F154" s="181"/>
    </row>
    <row r="155" spans="6:6">
      <c r="F155" s="181"/>
    </row>
    <row r="156" spans="6:6">
      <c r="F156" s="181"/>
    </row>
    <row r="157" spans="6:6">
      <c r="F157" s="181"/>
    </row>
    <row r="158" spans="6:6">
      <c r="F158" s="181"/>
    </row>
    <row r="159" spans="6:6">
      <c r="F159" s="181"/>
    </row>
    <row r="160" spans="6:6">
      <c r="F160" s="181"/>
    </row>
    <row r="161" spans="6:6">
      <c r="F161" s="181"/>
    </row>
    <row r="162" spans="6:6">
      <c r="F162" s="181"/>
    </row>
    <row r="163" spans="6:6">
      <c r="F163" s="181"/>
    </row>
    <row r="164" spans="6:6">
      <c r="F164" s="181"/>
    </row>
    <row r="165" spans="6:6">
      <c r="F165" s="181"/>
    </row>
    <row r="166" spans="6:6">
      <c r="F166" s="181"/>
    </row>
    <row r="167" spans="6:6">
      <c r="F167" s="181"/>
    </row>
    <row r="168" spans="6:6">
      <c r="F168" s="181"/>
    </row>
    <row r="169" spans="6:6">
      <c r="F169" s="181"/>
    </row>
    <row r="170" spans="6:6">
      <c r="F170" s="181"/>
    </row>
    <row r="171" spans="6:6">
      <c r="F171" s="181"/>
    </row>
    <row r="172" spans="6:6">
      <c r="F172" s="181"/>
    </row>
    <row r="173" spans="6:6">
      <c r="F173" s="181"/>
    </row>
    <row r="174" spans="6:6">
      <c r="F174" s="181"/>
    </row>
    <row r="175" spans="6:6">
      <c r="F175" s="181"/>
    </row>
    <row r="176" spans="6:6">
      <c r="F176" s="181"/>
    </row>
    <row r="177" spans="6:6">
      <c r="F177" s="181"/>
    </row>
    <row r="178" spans="6:6">
      <c r="F178" s="181"/>
    </row>
    <row r="179" spans="6:6">
      <c r="F179" s="181"/>
    </row>
    <row r="180" spans="6:6">
      <c r="F180" s="181"/>
    </row>
    <row r="181" spans="6:6">
      <c r="F181" s="181"/>
    </row>
    <row r="182" spans="6:6">
      <c r="F182" s="181"/>
    </row>
    <row r="183" spans="6:6">
      <c r="F183" s="181"/>
    </row>
    <row r="184" spans="6:6">
      <c r="F184" s="181"/>
    </row>
    <row r="185" spans="6:6">
      <c r="F185" s="181"/>
    </row>
    <row r="186" spans="6:6">
      <c r="F186" s="181"/>
    </row>
    <row r="187" spans="6:6">
      <c r="F187" s="181"/>
    </row>
    <row r="188" spans="6:6">
      <c r="F188" s="181"/>
    </row>
    <row r="189" spans="6:6">
      <c r="F189" s="181"/>
    </row>
    <row r="190" spans="6:6">
      <c r="F190" s="181"/>
    </row>
    <row r="191" spans="6:6">
      <c r="F191" s="181"/>
    </row>
    <row r="192" spans="6:6">
      <c r="F192" s="181"/>
    </row>
    <row r="193" spans="6:6">
      <c r="F193" s="181"/>
    </row>
    <row r="194" spans="6:6">
      <c r="F194" s="181"/>
    </row>
    <row r="195" spans="6:6">
      <c r="F195" s="181"/>
    </row>
    <row r="196" spans="6:6">
      <c r="F196" s="181"/>
    </row>
    <row r="197" spans="6:6">
      <c r="F197" s="181"/>
    </row>
    <row r="198" spans="6:6">
      <c r="F198" s="181"/>
    </row>
    <row r="199" spans="6:6">
      <c r="F199" s="181"/>
    </row>
    <row r="200" spans="6:6">
      <c r="F200" s="181"/>
    </row>
    <row r="201" spans="6:6">
      <c r="F201" s="181"/>
    </row>
    <row r="202" spans="6:6">
      <c r="F202" s="181"/>
    </row>
    <row r="203" spans="6:6">
      <c r="F203" s="181"/>
    </row>
    <row r="204" spans="6:6">
      <c r="F204" s="181"/>
    </row>
    <row r="205" spans="6:6">
      <c r="F205" s="181"/>
    </row>
    <row r="206" spans="6:6">
      <c r="F206" s="181"/>
    </row>
    <row r="207" spans="6:6">
      <c r="F207" s="181"/>
    </row>
    <row r="208" spans="6:6">
      <c r="F208" s="181"/>
    </row>
    <row r="209" spans="6:6">
      <c r="F209" s="181"/>
    </row>
    <row r="210" spans="6:6">
      <c r="F210" s="181"/>
    </row>
    <row r="211" spans="6:6">
      <c r="F211" s="181"/>
    </row>
    <row r="212" spans="6:6">
      <c r="F212" s="181"/>
    </row>
    <row r="213" spans="6:6">
      <c r="F213" s="181"/>
    </row>
    <row r="214" spans="6:6">
      <c r="F214" s="181"/>
    </row>
    <row r="215" spans="6:6">
      <c r="F215" s="181"/>
    </row>
    <row r="216" spans="6:6">
      <c r="F216" s="181"/>
    </row>
    <row r="217" spans="6:6">
      <c r="F217" s="181"/>
    </row>
    <row r="218" spans="6:6">
      <c r="F218" s="181"/>
    </row>
    <row r="219" spans="6:6">
      <c r="F219" s="181"/>
    </row>
    <row r="220" spans="6:6">
      <c r="F220" s="181"/>
    </row>
    <row r="221" spans="6:6">
      <c r="F221" s="181"/>
    </row>
    <row r="222" spans="6:6">
      <c r="F222" s="181"/>
    </row>
    <row r="223" spans="6:6">
      <c r="F223" s="181"/>
    </row>
    <row r="224" spans="6:6">
      <c r="F224" s="181"/>
    </row>
    <row r="225" spans="6:6">
      <c r="F225" s="181"/>
    </row>
    <row r="226" spans="6:6">
      <c r="F226" s="181"/>
    </row>
    <row r="227" spans="6:6">
      <c r="F227" s="181"/>
    </row>
    <row r="228" spans="6:6">
      <c r="F228" s="181"/>
    </row>
    <row r="229" spans="6:6">
      <c r="F229" s="181"/>
    </row>
    <row r="230" spans="6:6">
      <c r="F230" s="181"/>
    </row>
    <row r="231" spans="6:6">
      <c r="F231" s="181"/>
    </row>
    <row r="232" spans="6:6">
      <c r="F232" s="181"/>
    </row>
    <row r="233" spans="6:6">
      <c r="F233" s="181"/>
    </row>
    <row r="234" spans="6:6">
      <c r="F234" s="181"/>
    </row>
    <row r="235" spans="6:6">
      <c r="F235" s="181"/>
    </row>
    <row r="236" spans="6:6">
      <c r="F236" s="181"/>
    </row>
    <row r="237" spans="6:6">
      <c r="F237" s="181"/>
    </row>
    <row r="238" spans="6:6">
      <c r="F238" s="181"/>
    </row>
    <row r="239" spans="6:6">
      <c r="F239" s="181"/>
    </row>
    <row r="240" spans="6:6">
      <c r="F240" s="181"/>
    </row>
    <row r="241" spans="6:6">
      <c r="F241" s="181"/>
    </row>
    <row r="242" spans="6:6">
      <c r="F242" s="181"/>
    </row>
    <row r="243" spans="6:6">
      <c r="F243" s="181"/>
    </row>
    <row r="244" spans="6:6">
      <c r="F244" s="181"/>
    </row>
    <row r="245" spans="6:6">
      <c r="F245" s="181"/>
    </row>
    <row r="246" spans="6:6">
      <c r="F246" s="181"/>
    </row>
    <row r="247" spans="6:6">
      <c r="F247" s="181"/>
    </row>
    <row r="248" spans="6:6">
      <c r="F248" s="181"/>
    </row>
    <row r="249" spans="6:6">
      <c r="F249" s="181"/>
    </row>
    <row r="250" spans="6:6">
      <c r="F250" s="181"/>
    </row>
    <row r="251" spans="6:6">
      <c r="F251" s="181"/>
    </row>
    <row r="252" spans="6:6">
      <c r="F252" s="181"/>
    </row>
    <row r="253" spans="6:6">
      <c r="F253" s="181"/>
    </row>
    <row r="254" spans="6:6">
      <c r="F254" s="181"/>
    </row>
    <row r="255" spans="6:6">
      <c r="F255" s="181"/>
    </row>
    <row r="256" spans="6:6">
      <c r="F256" s="181"/>
    </row>
    <row r="257" spans="6:6">
      <c r="F257" s="181"/>
    </row>
    <row r="258" spans="6:6">
      <c r="F258" s="181"/>
    </row>
    <row r="259" spans="6:6">
      <c r="F259" s="181"/>
    </row>
    <row r="260" spans="6:6">
      <c r="F260" s="181"/>
    </row>
    <row r="261" spans="6:6">
      <c r="F261" s="181"/>
    </row>
    <row r="262" spans="6:6">
      <c r="F262" s="181"/>
    </row>
    <row r="263" spans="6:6">
      <c r="F263" s="181"/>
    </row>
    <row r="264" spans="6:6">
      <c r="F264" s="181"/>
    </row>
    <row r="265" spans="6:6">
      <c r="F265" s="181"/>
    </row>
    <row r="266" spans="6:6">
      <c r="F266" s="181"/>
    </row>
    <row r="267" spans="6:6">
      <c r="F267" s="181"/>
    </row>
    <row r="268" spans="6:6">
      <c r="F268" s="181"/>
    </row>
    <row r="269" spans="6:6">
      <c r="F269" s="181"/>
    </row>
    <row r="270" spans="6:6">
      <c r="F270" s="181"/>
    </row>
    <row r="271" spans="6:6">
      <c r="F271" s="181"/>
    </row>
    <row r="272" spans="6:6">
      <c r="F272" s="181"/>
    </row>
    <row r="273" spans="6:6">
      <c r="F273" s="181"/>
    </row>
    <row r="274" spans="6:6">
      <c r="F274" s="181"/>
    </row>
    <row r="275" spans="6:6">
      <c r="F275" s="181"/>
    </row>
    <row r="276" spans="6:6">
      <c r="F276" s="181"/>
    </row>
    <row r="277" spans="6:6">
      <c r="F277" s="181"/>
    </row>
    <row r="278" spans="6:6">
      <c r="F278" s="181"/>
    </row>
    <row r="279" spans="6:6">
      <c r="F279" s="181"/>
    </row>
    <row r="280" spans="6:6">
      <c r="F280" s="181"/>
    </row>
    <row r="281" spans="6:6">
      <c r="F281" s="181"/>
    </row>
    <row r="282" spans="6:6">
      <c r="F282" s="181"/>
    </row>
    <row r="283" spans="6:6">
      <c r="F283" s="181"/>
    </row>
    <row r="284" spans="6:6">
      <c r="F284" s="181"/>
    </row>
    <row r="285" spans="6:6">
      <c r="F285" s="181"/>
    </row>
    <row r="286" spans="6:6">
      <c r="F286" s="181"/>
    </row>
    <row r="287" spans="6:6">
      <c r="F287" s="181"/>
    </row>
    <row r="288" spans="6:6">
      <c r="F288" s="181"/>
    </row>
    <row r="289" spans="6:6">
      <c r="F289" s="181"/>
    </row>
    <row r="290" spans="6:6">
      <c r="F290" s="181"/>
    </row>
    <row r="291" spans="6:6">
      <c r="F291" s="181"/>
    </row>
    <row r="292" spans="6:6">
      <c r="F292" s="181"/>
    </row>
    <row r="293" spans="6:6">
      <c r="F293" s="181"/>
    </row>
    <row r="294" spans="6:6">
      <c r="F294" s="181"/>
    </row>
    <row r="295" spans="6:6">
      <c r="F295" s="181"/>
    </row>
    <row r="296" spans="6:6">
      <c r="F296" s="181"/>
    </row>
    <row r="297" spans="6:6">
      <c r="F297" s="181"/>
    </row>
    <row r="298" spans="6:6">
      <c r="F298" s="181"/>
    </row>
    <row r="299" spans="6:6">
      <c r="F299" s="181"/>
    </row>
    <row r="300" spans="6:6">
      <c r="F300" s="181"/>
    </row>
    <row r="301" spans="6:6">
      <c r="F301" s="181"/>
    </row>
    <row r="302" spans="6:6">
      <c r="F302" s="181"/>
    </row>
    <row r="303" spans="6:6">
      <c r="F303" s="181"/>
    </row>
    <row r="304" spans="6:6">
      <c r="F304" s="181"/>
    </row>
    <row r="305" spans="6:6">
      <c r="F305" s="181"/>
    </row>
    <row r="306" spans="6:6">
      <c r="F306" s="181"/>
    </row>
    <row r="307" spans="6:6">
      <c r="F307" s="181"/>
    </row>
    <row r="308" spans="6:6">
      <c r="F308" s="181"/>
    </row>
    <row r="309" spans="6:6">
      <c r="F309" s="181"/>
    </row>
    <row r="310" spans="6:6">
      <c r="F310" s="181"/>
    </row>
    <row r="311" spans="6:6">
      <c r="F311" s="181"/>
    </row>
    <row r="312" spans="6:6">
      <c r="F312" s="181"/>
    </row>
    <row r="313" spans="6:6">
      <c r="F313" s="181"/>
    </row>
    <row r="314" spans="6:6">
      <c r="F314" s="181"/>
    </row>
    <row r="315" spans="6:6">
      <c r="F315" s="181"/>
    </row>
    <row r="316" spans="6:6">
      <c r="F316" s="181"/>
    </row>
    <row r="317" spans="6:6">
      <c r="F317" s="181"/>
    </row>
    <row r="318" spans="6:6">
      <c r="F318" s="181"/>
    </row>
    <row r="319" spans="6:6">
      <c r="F319" s="181"/>
    </row>
    <row r="320" spans="6:6">
      <c r="F320" s="181"/>
    </row>
    <row r="321" spans="6:6">
      <c r="F321" s="181"/>
    </row>
    <row r="322" spans="6:6">
      <c r="F322" s="181"/>
    </row>
    <row r="323" spans="6:6">
      <c r="F323" s="181"/>
    </row>
    <row r="324" spans="6:6">
      <c r="F324" s="181"/>
    </row>
    <row r="325" spans="6:6">
      <c r="F325" s="181"/>
    </row>
    <row r="326" spans="6:6">
      <c r="F326" s="181"/>
    </row>
    <row r="327" spans="6:6">
      <c r="F327" s="181"/>
    </row>
    <row r="328" spans="6:6">
      <c r="F328" s="181"/>
    </row>
    <row r="329" spans="6:6">
      <c r="F329" s="181"/>
    </row>
    <row r="330" spans="6:6">
      <c r="F330" s="181"/>
    </row>
    <row r="331" spans="6:6">
      <c r="F331" s="181"/>
    </row>
    <row r="332" spans="6:6">
      <c r="F332" s="181"/>
    </row>
    <row r="333" spans="6:6">
      <c r="F333" s="181"/>
    </row>
    <row r="334" spans="6:6">
      <c r="F334" s="181"/>
    </row>
    <row r="335" spans="6:6">
      <c r="F335" s="181"/>
    </row>
    <row r="336" spans="6:6">
      <c r="F336" s="181"/>
    </row>
    <row r="337" spans="6:6">
      <c r="F337" s="181"/>
    </row>
    <row r="338" spans="6:6">
      <c r="F338" s="181"/>
    </row>
    <row r="339" spans="6:6">
      <c r="F339" s="181"/>
    </row>
    <row r="340" spans="6:6">
      <c r="F340" s="181"/>
    </row>
    <row r="341" spans="6:6">
      <c r="F341" s="181"/>
    </row>
    <row r="342" spans="6:6">
      <c r="F342" s="181"/>
    </row>
    <row r="343" spans="6:6">
      <c r="F343" s="181"/>
    </row>
    <row r="344" spans="6:6">
      <c r="F344" s="181"/>
    </row>
    <row r="345" spans="6:6">
      <c r="F345" s="181"/>
    </row>
    <row r="346" spans="6:6">
      <c r="F346" s="181"/>
    </row>
    <row r="347" spans="6:6">
      <c r="F347" s="181"/>
    </row>
    <row r="348" spans="6:6">
      <c r="F348" s="181"/>
    </row>
    <row r="349" spans="6:6">
      <c r="F349" s="181"/>
    </row>
    <row r="350" spans="6:6">
      <c r="F350" s="181"/>
    </row>
    <row r="351" spans="6:6">
      <c r="F351" s="181"/>
    </row>
    <row r="352" spans="6:6">
      <c r="F352" s="181"/>
    </row>
    <row r="353" spans="6:6">
      <c r="F353" s="181"/>
    </row>
    <row r="354" spans="6:6">
      <c r="F354" s="181"/>
    </row>
    <row r="355" spans="6:6">
      <c r="F355" s="181"/>
    </row>
    <row r="356" spans="6:6">
      <c r="F356" s="181"/>
    </row>
    <row r="357" spans="6:6">
      <c r="F357" s="181"/>
    </row>
    <row r="358" spans="6:6">
      <c r="F358" s="181"/>
    </row>
    <row r="359" spans="6:6">
      <c r="F359" s="181"/>
    </row>
    <row r="360" spans="6:6">
      <c r="F360" s="181"/>
    </row>
    <row r="361" spans="6:6">
      <c r="F361" s="181"/>
    </row>
    <row r="362" spans="6:6">
      <c r="F362" s="181"/>
    </row>
    <row r="363" spans="6:6">
      <c r="F363" s="181"/>
    </row>
    <row r="364" spans="6:6">
      <c r="F364" s="181"/>
    </row>
    <row r="365" spans="6:6">
      <c r="F365" s="181"/>
    </row>
    <row r="366" spans="6:6">
      <c r="F366" s="181"/>
    </row>
    <row r="367" spans="6:6">
      <c r="F367" s="181"/>
    </row>
    <row r="368" spans="6:6">
      <c r="F368" s="181"/>
    </row>
    <row r="369" spans="6:6">
      <c r="F369" s="181"/>
    </row>
    <row r="370" spans="6:6">
      <c r="F370" s="181"/>
    </row>
    <row r="371" spans="6:6">
      <c r="F371" s="181"/>
    </row>
    <row r="372" spans="6:6">
      <c r="F372" s="181"/>
    </row>
    <row r="373" spans="6:6">
      <c r="F373" s="181"/>
    </row>
    <row r="374" spans="6:6">
      <c r="F374" s="181"/>
    </row>
    <row r="375" spans="6:6">
      <c r="F375" s="181"/>
    </row>
    <row r="376" spans="6:6">
      <c r="F376" s="181"/>
    </row>
    <row r="377" spans="6:6">
      <c r="F377" s="181"/>
    </row>
    <row r="378" spans="6:6">
      <c r="F378" s="181"/>
    </row>
    <row r="379" spans="6:6">
      <c r="F379" s="181"/>
    </row>
    <row r="380" spans="6:6">
      <c r="F380" s="181"/>
    </row>
    <row r="381" spans="6:6">
      <c r="F381" s="181"/>
    </row>
    <row r="382" spans="6:6">
      <c r="F382" s="181"/>
    </row>
    <row r="383" spans="6:6">
      <c r="F383" s="181"/>
    </row>
    <row r="384" spans="6:6">
      <c r="F384" s="181"/>
    </row>
    <row r="385" spans="6:6">
      <c r="F385" s="181"/>
    </row>
    <row r="386" spans="6:6">
      <c r="F386" s="181"/>
    </row>
    <row r="387" spans="6:6">
      <c r="F387" s="181"/>
    </row>
    <row r="388" spans="6:6">
      <c r="F388" s="181"/>
    </row>
    <row r="389" spans="6:6">
      <c r="F389" s="181"/>
    </row>
    <row r="390" spans="6:6">
      <c r="F390" s="181"/>
    </row>
    <row r="391" spans="6:6">
      <c r="F391" s="181"/>
    </row>
    <row r="392" spans="6:6">
      <c r="F392" s="181"/>
    </row>
    <row r="393" spans="6:6">
      <c r="F393" s="181"/>
    </row>
    <row r="394" spans="6:6">
      <c r="F394" s="181"/>
    </row>
    <row r="395" spans="6:6">
      <c r="F395" s="181"/>
    </row>
    <row r="396" spans="6:6">
      <c r="F396" s="181"/>
    </row>
    <row r="397" spans="6:6">
      <c r="F397" s="181"/>
    </row>
    <row r="398" spans="6:6">
      <c r="F398" s="181"/>
    </row>
    <row r="399" spans="6:6">
      <c r="F399" s="181"/>
    </row>
    <row r="400" spans="6:6">
      <c r="F400" s="181"/>
    </row>
    <row r="401" spans="6:6">
      <c r="F401" s="181"/>
    </row>
    <row r="402" spans="6:6">
      <c r="F402" s="181"/>
    </row>
    <row r="403" spans="6:6">
      <c r="F403" s="181"/>
    </row>
    <row r="404" spans="6:6">
      <c r="F404" s="181"/>
    </row>
    <row r="405" spans="6:6">
      <c r="F405" s="181"/>
    </row>
    <row r="406" spans="6:6">
      <c r="F406" s="181"/>
    </row>
    <row r="407" spans="6:6">
      <c r="F407" s="181"/>
    </row>
    <row r="408" spans="6:6">
      <c r="F408" s="181"/>
    </row>
    <row r="409" spans="6:6">
      <c r="F409" s="181"/>
    </row>
    <row r="410" spans="6:6">
      <c r="F410" s="181"/>
    </row>
    <row r="411" spans="6:6">
      <c r="F411" s="181"/>
    </row>
    <row r="412" spans="6:6">
      <c r="F412" s="181"/>
    </row>
    <row r="413" spans="6:6">
      <c r="F413" s="181"/>
    </row>
    <row r="414" spans="6:6">
      <c r="F414" s="181"/>
    </row>
    <row r="415" spans="6:6">
      <c r="F415" s="181"/>
    </row>
    <row r="416" spans="6:6">
      <c r="F416" s="181"/>
    </row>
    <row r="417" spans="6:6">
      <c r="F417" s="181"/>
    </row>
    <row r="418" spans="6:6">
      <c r="F418" s="181"/>
    </row>
    <row r="419" spans="6:6">
      <c r="F419" s="181"/>
    </row>
    <row r="420" spans="6:6">
      <c r="F420" s="181"/>
    </row>
    <row r="421" spans="6:6">
      <c r="F421" s="181"/>
    </row>
    <row r="422" spans="6:6">
      <c r="F422" s="181"/>
    </row>
    <row r="423" spans="6:6">
      <c r="F423" s="181"/>
    </row>
    <row r="424" spans="6:6">
      <c r="F424" s="181"/>
    </row>
    <row r="425" spans="6:6">
      <c r="F425" s="181"/>
    </row>
    <row r="426" spans="6:6">
      <c r="F426" s="181"/>
    </row>
    <row r="427" spans="6:6">
      <c r="F427" s="181"/>
    </row>
    <row r="428" spans="6:6">
      <c r="F428" s="181"/>
    </row>
    <row r="429" spans="6:6">
      <c r="F429" s="181"/>
    </row>
    <row r="430" spans="6:6">
      <c r="F430" s="181"/>
    </row>
    <row r="431" spans="6:6">
      <c r="F431" s="181"/>
    </row>
    <row r="432" spans="6:6">
      <c r="F432" s="181"/>
    </row>
    <row r="433" spans="6:6">
      <c r="F433" s="181"/>
    </row>
    <row r="434" spans="6:6">
      <c r="F434" s="181"/>
    </row>
    <row r="435" spans="6:6">
      <c r="F435" s="181"/>
    </row>
    <row r="436" spans="6:6">
      <c r="F436" s="181"/>
    </row>
    <row r="437" spans="6:6">
      <c r="F437" s="181"/>
    </row>
    <row r="438" spans="6:6">
      <c r="F438" s="181"/>
    </row>
    <row r="439" spans="6:6">
      <c r="F439" s="181"/>
    </row>
    <row r="440" spans="6:6">
      <c r="F440" s="181"/>
    </row>
    <row r="441" spans="6:6">
      <c r="F441" s="181"/>
    </row>
    <row r="442" spans="6:6">
      <c r="F442" s="181"/>
    </row>
    <row r="443" spans="6:6">
      <c r="F443" s="181"/>
    </row>
    <row r="444" spans="6:6">
      <c r="F444" s="181"/>
    </row>
    <row r="445" spans="6:6">
      <c r="F445" s="181"/>
    </row>
    <row r="446" spans="6:6">
      <c r="F446" s="181"/>
    </row>
    <row r="447" spans="6:6">
      <c r="F447" s="181"/>
    </row>
    <row r="448" spans="6:6">
      <c r="F448" s="181"/>
    </row>
    <row r="449" spans="6:6">
      <c r="F449" s="181"/>
    </row>
    <row r="450" spans="6:6">
      <c r="F450" s="181"/>
    </row>
    <row r="451" spans="6:6">
      <c r="F451" s="181"/>
    </row>
    <row r="452" spans="6:6">
      <c r="F452" s="181"/>
    </row>
    <row r="453" spans="6:6">
      <c r="F453" s="181"/>
    </row>
    <row r="454" spans="6:6">
      <c r="F454" s="181"/>
    </row>
    <row r="455" spans="6:6">
      <c r="F455" s="181"/>
    </row>
    <row r="456" spans="6:6">
      <c r="F456" s="181"/>
    </row>
    <row r="457" spans="6:6">
      <c r="F457" s="181"/>
    </row>
    <row r="458" spans="6:6">
      <c r="F458" s="181"/>
    </row>
    <row r="459" spans="6:6">
      <c r="F459" s="181"/>
    </row>
    <row r="460" spans="6:6">
      <c r="F460" s="181"/>
    </row>
    <row r="461" spans="6:6">
      <c r="F461" s="181"/>
    </row>
    <row r="462" spans="6:6">
      <c r="F462" s="181"/>
    </row>
    <row r="463" spans="6:6">
      <c r="F463" s="181"/>
    </row>
    <row r="464" spans="6:6">
      <c r="F464" s="181"/>
    </row>
    <row r="465" spans="6:6">
      <c r="F465" s="181"/>
    </row>
    <row r="466" spans="6:6">
      <c r="F466" s="181"/>
    </row>
    <row r="467" spans="6:6">
      <c r="F467" s="181"/>
    </row>
    <row r="468" spans="6:6">
      <c r="F468" s="181"/>
    </row>
    <row r="469" spans="6:6">
      <c r="F469" s="181"/>
    </row>
    <row r="470" spans="6:6">
      <c r="F470" s="181"/>
    </row>
    <row r="471" spans="6:6">
      <c r="F471" s="181"/>
    </row>
    <row r="472" spans="6:6">
      <c r="F472" s="181"/>
    </row>
    <row r="473" spans="6:6">
      <c r="F473" s="181"/>
    </row>
    <row r="474" spans="6:6">
      <c r="F474" s="181"/>
    </row>
    <row r="475" spans="6:6">
      <c r="F475" s="181"/>
    </row>
    <row r="476" spans="6:6">
      <c r="F476" s="181"/>
    </row>
    <row r="477" spans="6:6">
      <c r="F477" s="181"/>
    </row>
    <row r="478" spans="6:6">
      <c r="F478" s="181"/>
    </row>
    <row r="479" spans="6:6">
      <c r="F479" s="181"/>
    </row>
    <row r="480" spans="6:6">
      <c r="F480" s="181"/>
    </row>
    <row r="481" spans="6:6">
      <c r="F481" s="181"/>
    </row>
    <row r="482" spans="6:6">
      <c r="F482" s="181"/>
    </row>
    <row r="483" spans="6:6">
      <c r="F483" s="181"/>
    </row>
    <row r="484" spans="6:6">
      <c r="F484" s="181"/>
    </row>
    <row r="485" spans="6:6">
      <c r="F485" s="181"/>
    </row>
    <row r="486" spans="6:6">
      <c r="F486" s="181"/>
    </row>
    <row r="487" spans="6:6">
      <c r="F487" s="181"/>
    </row>
    <row r="488" spans="6:6">
      <c r="F488" s="181"/>
    </row>
    <row r="489" spans="6:6">
      <c r="F489" s="181"/>
    </row>
    <row r="490" spans="6:6">
      <c r="F490" s="181"/>
    </row>
    <row r="491" spans="6:6">
      <c r="F491" s="181"/>
    </row>
    <row r="492" spans="6:6">
      <c r="F492" s="181"/>
    </row>
    <row r="493" spans="6:6">
      <c r="F493" s="181"/>
    </row>
    <row r="494" spans="6:6">
      <c r="F494" s="181"/>
    </row>
    <row r="495" spans="6:6">
      <c r="F495" s="181"/>
    </row>
    <row r="496" spans="6:6">
      <c r="F496" s="181"/>
    </row>
    <row r="497" spans="6:6">
      <c r="F497" s="181"/>
    </row>
    <row r="498" spans="6:6">
      <c r="F498" s="181"/>
    </row>
    <row r="499" spans="6:6">
      <c r="F499" s="181"/>
    </row>
    <row r="500" spans="6:6">
      <c r="F500" s="181"/>
    </row>
    <row r="501" spans="6:6">
      <c r="F501" s="181"/>
    </row>
    <row r="502" spans="6:6">
      <c r="F502" s="181"/>
    </row>
    <row r="503" spans="6:6">
      <c r="F503" s="181"/>
    </row>
    <row r="504" spans="6:6">
      <c r="F504" s="181"/>
    </row>
    <row r="505" spans="6:6">
      <c r="F505" s="181"/>
    </row>
    <row r="506" spans="6:6">
      <c r="F506" s="181"/>
    </row>
    <row r="507" spans="6:6">
      <c r="F507" s="181"/>
    </row>
    <row r="508" spans="6:6">
      <c r="F508" s="181"/>
    </row>
    <row r="509" spans="6:6">
      <c r="F509" s="181"/>
    </row>
    <row r="510" spans="6:6">
      <c r="F510" s="181"/>
    </row>
    <row r="511" spans="6:6">
      <c r="F511" s="181"/>
    </row>
    <row r="512" spans="6:6">
      <c r="F512" s="181"/>
    </row>
    <row r="513" spans="6:6">
      <c r="F513" s="181"/>
    </row>
    <row r="514" spans="6:6">
      <c r="F514" s="181"/>
    </row>
    <row r="515" spans="6:6">
      <c r="F515" s="181"/>
    </row>
    <row r="516" spans="6:6">
      <c r="F516" s="181"/>
    </row>
    <row r="517" spans="6:6">
      <c r="F517" s="181"/>
    </row>
    <row r="518" spans="6:6">
      <c r="F518" s="181"/>
    </row>
    <row r="519" spans="6:6">
      <c r="F519" s="181"/>
    </row>
    <row r="520" spans="6:6">
      <c r="F520" s="181"/>
    </row>
    <row r="521" spans="6:6">
      <c r="F521" s="181"/>
    </row>
    <row r="522" spans="6:6">
      <c r="F522" s="181"/>
    </row>
    <row r="523" spans="6:6">
      <c r="F523" s="181"/>
    </row>
    <row r="524" spans="6:6">
      <c r="F524" s="181"/>
    </row>
    <row r="525" spans="6:6">
      <c r="F525" s="181"/>
    </row>
    <row r="526" spans="6:6">
      <c r="F526" s="181"/>
    </row>
    <row r="527" spans="6:6">
      <c r="F527" s="181"/>
    </row>
    <row r="528" spans="6:6">
      <c r="F528" s="181"/>
    </row>
    <row r="529" spans="6:6">
      <c r="F529" s="181"/>
    </row>
    <row r="530" spans="6:6">
      <c r="F530" s="181"/>
    </row>
    <row r="531" spans="6:6">
      <c r="F531" s="181"/>
    </row>
    <row r="532" spans="6:6">
      <c r="F532" s="181"/>
    </row>
    <row r="533" spans="6:6">
      <c r="F533" s="181"/>
    </row>
    <row r="534" spans="6:6">
      <c r="F534" s="181"/>
    </row>
    <row r="535" spans="6:6">
      <c r="F535" s="181"/>
    </row>
    <row r="536" spans="6:6">
      <c r="F536" s="181"/>
    </row>
    <row r="537" spans="6:6">
      <c r="F537" s="181"/>
    </row>
    <row r="538" spans="6:6">
      <c r="F538" s="181"/>
    </row>
    <row r="539" spans="6:6">
      <c r="F539" s="181"/>
    </row>
    <row r="540" spans="6:6">
      <c r="F540" s="181"/>
    </row>
    <row r="541" spans="6:6">
      <c r="F541" s="181"/>
    </row>
    <row r="542" spans="6:6">
      <c r="F542" s="181"/>
    </row>
    <row r="543" spans="6:6">
      <c r="F543" s="181"/>
    </row>
    <row r="544" spans="6:6">
      <c r="F544" s="181"/>
    </row>
    <row r="545" spans="6:6">
      <c r="F545" s="181"/>
    </row>
    <row r="546" spans="6:6">
      <c r="F546" s="181"/>
    </row>
    <row r="547" spans="6:6">
      <c r="F547" s="181"/>
    </row>
    <row r="548" spans="6:6">
      <c r="F548" s="181"/>
    </row>
    <row r="549" spans="6:6">
      <c r="F549" s="181"/>
    </row>
    <row r="550" spans="6:6">
      <c r="F550" s="181"/>
    </row>
    <row r="551" spans="6:6">
      <c r="F551" s="181"/>
    </row>
    <row r="552" spans="6:6">
      <c r="F552" s="181"/>
    </row>
    <row r="553" spans="6:6">
      <c r="F553" s="181"/>
    </row>
    <row r="554" spans="6:6">
      <c r="F554" s="181"/>
    </row>
    <row r="555" spans="6:6">
      <c r="F555" s="181"/>
    </row>
    <row r="556" spans="6:6">
      <c r="F556" s="181"/>
    </row>
    <row r="557" spans="6:6">
      <c r="F557" s="181"/>
    </row>
    <row r="558" spans="6:6">
      <c r="F558" s="181"/>
    </row>
    <row r="559" spans="6:6">
      <c r="F559" s="181"/>
    </row>
    <row r="560" spans="6:6">
      <c r="F560" s="181"/>
    </row>
    <row r="561" spans="6:6">
      <c r="F561" s="181"/>
    </row>
    <row r="562" spans="6:6">
      <c r="F562" s="181"/>
    </row>
    <row r="563" spans="6:6">
      <c r="F563" s="181"/>
    </row>
    <row r="564" spans="6:6">
      <c r="F564" s="181"/>
    </row>
    <row r="565" spans="6:6">
      <c r="F565" s="181"/>
    </row>
    <row r="566" spans="6:6">
      <c r="F566" s="181"/>
    </row>
    <row r="567" spans="6:6">
      <c r="F567" s="181"/>
    </row>
    <row r="568" spans="6:6">
      <c r="F568" s="181"/>
    </row>
    <row r="569" spans="6:6">
      <c r="F569" s="181"/>
    </row>
    <row r="570" spans="6:6">
      <c r="F570" s="181"/>
    </row>
    <row r="571" spans="6:6">
      <c r="F571" s="181"/>
    </row>
    <row r="572" spans="6:6">
      <c r="F572" s="181"/>
    </row>
    <row r="573" spans="6:6">
      <c r="F573" s="181"/>
    </row>
    <row r="574" spans="6:6">
      <c r="F574" s="181"/>
    </row>
    <row r="575" spans="6:6">
      <c r="F575" s="181"/>
    </row>
    <row r="576" spans="6:6">
      <c r="F576" s="181"/>
    </row>
    <row r="577" spans="6:6">
      <c r="F577" s="181"/>
    </row>
    <row r="578" spans="6:6">
      <c r="F578" s="181"/>
    </row>
    <row r="579" spans="6:6">
      <c r="F579" s="181"/>
    </row>
    <row r="580" spans="6:6">
      <c r="F580" s="181"/>
    </row>
    <row r="581" spans="6:6">
      <c r="F581" s="181"/>
    </row>
    <row r="582" spans="6:6">
      <c r="F582" s="181"/>
    </row>
    <row r="583" spans="6:6">
      <c r="F583" s="181"/>
    </row>
    <row r="584" spans="6:6">
      <c r="F584" s="181"/>
    </row>
    <row r="585" spans="6:6">
      <c r="F585" s="181"/>
    </row>
    <row r="586" spans="6:6">
      <c r="F586" s="181"/>
    </row>
    <row r="587" spans="6:6">
      <c r="F587" s="181"/>
    </row>
    <row r="588" spans="6:6">
      <c r="F588" s="181"/>
    </row>
    <row r="589" spans="6:6">
      <c r="F589" s="181"/>
    </row>
    <row r="590" spans="6:6">
      <c r="F590" s="181"/>
    </row>
    <row r="591" spans="6:6">
      <c r="F591" s="181"/>
    </row>
    <row r="592" spans="6:6">
      <c r="F592" s="181"/>
    </row>
    <row r="593" spans="6:6">
      <c r="F593" s="181"/>
    </row>
    <row r="594" spans="6:6">
      <c r="F594" s="181"/>
    </row>
    <row r="595" spans="6:6">
      <c r="F595" s="181"/>
    </row>
    <row r="596" spans="6:6">
      <c r="F596" s="181"/>
    </row>
    <row r="597" spans="6:6">
      <c r="F597" s="181"/>
    </row>
    <row r="598" spans="6:6">
      <c r="F598" s="181"/>
    </row>
    <row r="599" spans="6:6">
      <c r="F599" s="181"/>
    </row>
    <row r="600" spans="6:6">
      <c r="F600" s="181"/>
    </row>
    <row r="601" spans="6:6">
      <c r="F601" s="181"/>
    </row>
    <row r="602" spans="6:6">
      <c r="F602" s="181"/>
    </row>
    <row r="603" spans="6:6">
      <c r="F603" s="181"/>
    </row>
    <row r="604" spans="6:6">
      <c r="F604" s="181"/>
    </row>
    <row r="605" spans="6:6">
      <c r="F605" s="181"/>
    </row>
    <row r="606" spans="6:6">
      <c r="F606" s="181"/>
    </row>
    <row r="607" spans="6:6">
      <c r="F607" s="181"/>
    </row>
    <row r="608" spans="6:6">
      <c r="F608" s="181"/>
    </row>
    <row r="609" spans="6:6">
      <c r="F609" s="181"/>
    </row>
    <row r="610" spans="6:6">
      <c r="F610" s="181"/>
    </row>
    <row r="611" spans="6:6">
      <c r="F611" s="181"/>
    </row>
    <row r="612" spans="6:6">
      <c r="F612" s="181"/>
    </row>
    <row r="613" spans="6:6">
      <c r="F613" s="181"/>
    </row>
    <row r="614" spans="6:6">
      <c r="F614" s="181"/>
    </row>
    <row r="615" spans="6:6">
      <c r="F615" s="181"/>
    </row>
    <row r="616" spans="6:6">
      <c r="F616" s="181"/>
    </row>
    <row r="617" spans="6:6">
      <c r="F617" s="181"/>
    </row>
    <row r="618" spans="6:6">
      <c r="F618" s="181"/>
    </row>
    <row r="619" spans="6:6">
      <c r="F619" s="181"/>
    </row>
    <row r="620" spans="6:6">
      <c r="F620" s="181"/>
    </row>
    <row r="621" spans="6:6">
      <c r="F621" s="181"/>
    </row>
    <row r="622" spans="6:6">
      <c r="F622" s="181"/>
    </row>
    <row r="623" spans="6:6">
      <c r="F623" s="181"/>
    </row>
    <row r="624" spans="6:6">
      <c r="F624" s="181"/>
    </row>
    <row r="625" spans="6:6">
      <c r="F625" s="181"/>
    </row>
    <row r="626" spans="6:6">
      <c r="F626" s="181"/>
    </row>
    <row r="627" spans="6:6">
      <c r="F627" s="181"/>
    </row>
    <row r="628" spans="6:6">
      <c r="F628" s="181"/>
    </row>
    <row r="629" spans="6:6">
      <c r="F629" s="181"/>
    </row>
    <row r="630" spans="6:6">
      <c r="F630" s="181"/>
    </row>
    <row r="631" spans="6:6">
      <c r="F631" s="181"/>
    </row>
    <row r="632" spans="6:6">
      <c r="F632" s="181"/>
    </row>
    <row r="633" spans="6:6">
      <c r="F633" s="181"/>
    </row>
    <row r="634" spans="6:6">
      <c r="F634" s="181"/>
    </row>
    <row r="635" spans="6:6">
      <c r="F635" s="181"/>
    </row>
    <row r="636" spans="6:6">
      <c r="F636" s="181"/>
    </row>
    <row r="637" spans="6:6">
      <c r="F637" s="181"/>
    </row>
    <row r="638" spans="6:6">
      <c r="F638" s="181"/>
    </row>
    <row r="639" spans="6:6">
      <c r="F639" s="181"/>
    </row>
    <row r="640" spans="6:6">
      <c r="F640" s="181"/>
    </row>
    <row r="641" spans="6:6">
      <c r="F641" s="181"/>
    </row>
    <row r="642" spans="6:6">
      <c r="F642" s="181"/>
    </row>
    <row r="643" spans="6:6">
      <c r="F643" s="181"/>
    </row>
    <row r="644" spans="6:6">
      <c r="F644" s="181"/>
    </row>
    <row r="645" spans="6:6">
      <c r="F645" s="181"/>
    </row>
    <row r="646" spans="6:6">
      <c r="F646" s="181"/>
    </row>
    <row r="647" spans="6:6">
      <c r="F647" s="181"/>
    </row>
    <row r="648" spans="6:6">
      <c r="F648" s="181"/>
    </row>
    <row r="649" spans="6:6">
      <c r="F649" s="181"/>
    </row>
    <row r="650" spans="6:6">
      <c r="F650" s="181"/>
    </row>
    <row r="651" spans="6:6">
      <c r="F651" s="181"/>
    </row>
    <row r="652" spans="6:6">
      <c r="F652" s="181"/>
    </row>
    <row r="653" spans="6:6">
      <c r="F653" s="181"/>
    </row>
    <row r="654" spans="6:6">
      <c r="F654" s="181"/>
    </row>
    <row r="655" spans="6:6">
      <c r="F655" s="181"/>
    </row>
    <row r="656" spans="6:6">
      <c r="F656" s="181"/>
    </row>
    <row r="657" spans="6:6">
      <c r="F657" s="181"/>
    </row>
    <row r="658" spans="6:6">
      <c r="F658" s="181"/>
    </row>
    <row r="659" spans="6:6">
      <c r="F659" s="181"/>
    </row>
    <row r="660" spans="6:6">
      <c r="F660" s="181"/>
    </row>
    <row r="661" spans="6:6">
      <c r="F661" s="181"/>
    </row>
    <row r="662" spans="6:6">
      <c r="F662" s="181"/>
    </row>
    <row r="663" spans="6:6">
      <c r="F663" s="181"/>
    </row>
    <row r="664" spans="6:6">
      <c r="F664" s="181"/>
    </row>
    <row r="665" spans="6:6">
      <c r="F665" s="181"/>
    </row>
    <row r="666" spans="6:6">
      <c r="F666" s="181"/>
    </row>
    <row r="667" spans="6:6">
      <c r="F667" s="181"/>
    </row>
    <row r="668" spans="6:6">
      <c r="F668" s="181"/>
    </row>
    <row r="669" spans="6:6">
      <c r="F669" s="181"/>
    </row>
    <row r="670" spans="6:6">
      <c r="F670" s="181"/>
    </row>
    <row r="671" spans="6:6">
      <c r="F671" s="181"/>
    </row>
    <row r="672" spans="6:6">
      <c r="F672" s="181"/>
    </row>
    <row r="673" spans="6:6">
      <c r="F673" s="181"/>
    </row>
    <row r="674" spans="6:6">
      <c r="F674" s="181"/>
    </row>
    <row r="675" spans="6:6">
      <c r="F675" s="181"/>
    </row>
    <row r="676" spans="6:6">
      <c r="F676" s="181"/>
    </row>
    <row r="677" spans="6:6">
      <c r="F677" s="181"/>
    </row>
    <row r="678" spans="6:6">
      <c r="F678" s="181"/>
    </row>
    <row r="679" spans="6:6">
      <c r="F679" s="181"/>
    </row>
    <row r="680" spans="6:6">
      <c r="F680" s="181"/>
    </row>
    <row r="681" spans="6:6">
      <c r="F681" s="181"/>
    </row>
    <row r="682" spans="6:6">
      <c r="F682" s="181"/>
    </row>
    <row r="683" spans="6:6">
      <c r="F683" s="181"/>
    </row>
    <row r="684" spans="6:6">
      <c r="F684" s="181"/>
    </row>
    <row r="685" spans="6:6">
      <c r="F685" s="181"/>
    </row>
    <row r="686" spans="6:6">
      <c r="F686" s="181"/>
    </row>
    <row r="687" spans="6:6">
      <c r="F687" s="181"/>
    </row>
    <row r="688" spans="6:6">
      <c r="F688" s="181"/>
    </row>
    <row r="689" spans="6:6">
      <c r="F689" s="181"/>
    </row>
    <row r="690" spans="6:6">
      <c r="F690" s="181"/>
    </row>
    <row r="691" spans="6:6">
      <c r="F691" s="181"/>
    </row>
    <row r="692" spans="6:6">
      <c r="F692" s="181"/>
    </row>
    <row r="693" spans="6:6">
      <c r="F693" s="181"/>
    </row>
    <row r="694" spans="6:6">
      <c r="F694" s="181"/>
    </row>
    <row r="695" spans="6:6">
      <c r="F695" s="181"/>
    </row>
    <row r="696" spans="6:6">
      <c r="F696" s="181"/>
    </row>
    <row r="697" spans="6:6">
      <c r="F697" s="181"/>
    </row>
    <row r="698" spans="6:6">
      <c r="F698" s="181"/>
    </row>
    <row r="699" spans="6:6">
      <c r="F699" s="181"/>
    </row>
    <row r="700" spans="6:6">
      <c r="F700" s="181"/>
    </row>
    <row r="701" spans="6:6">
      <c r="F701" s="181"/>
    </row>
    <row r="702" spans="6:6">
      <c r="F702" s="181"/>
    </row>
    <row r="703" spans="6:6">
      <c r="F703" s="181"/>
    </row>
    <row r="704" spans="6:6">
      <c r="F704" s="181"/>
    </row>
    <row r="705" spans="6:6">
      <c r="F705" s="181"/>
    </row>
    <row r="706" spans="6:6">
      <c r="F706" s="181"/>
    </row>
    <row r="707" spans="6:6">
      <c r="F707" s="181"/>
    </row>
    <row r="708" spans="6:6">
      <c r="F708" s="181"/>
    </row>
    <row r="709" spans="6:6">
      <c r="F709" s="181"/>
    </row>
    <row r="710" spans="6:6">
      <c r="F710" s="181"/>
    </row>
    <row r="711" spans="6:6">
      <c r="F711" s="181"/>
    </row>
    <row r="712" spans="6:6">
      <c r="F712" s="181"/>
    </row>
    <row r="713" spans="6:6">
      <c r="F713" s="181"/>
    </row>
    <row r="714" spans="6:6">
      <c r="F714" s="181"/>
    </row>
    <row r="715" spans="6:6">
      <c r="F715" s="181"/>
    </row>
    <row r="716" spans="6:6">
      <c r="F716" s="181"/>
    </row>
    <row r="717" spans="6:6">
      <c r="F717" s="181"/>
    </row>
    <row r="718" spans="6:6">
      <c r="F718" s="181"/>
    </row>
    <row r="719" spans="6:6">
      <c r="F719" s="181"/>
    </row>
    <row r="720" spans="6:6">
      <c r="F720" s="181"/>
    </row>
    <row r="721" spans="6:6">
      <c r="F721" s="181"/>
    </row>
    <row r="722" spans="6:6">
      <c r="F722" s="181"/>
    </row>
    <row r="723" spans="6:6">
      <c r="F723" s="181"/>
    </row>
    <row r="724" spans="6:6">
      <c r="F724" s="181"/>
    </row>
    <row r="725" spans="6:6">
      <c r="F725" s="181"/>
    </row>
    <row r="726" spans="6:6">
      <c r="F726" s="181"/>
    </row>
    <row r="727" spans="6:6">
      <c r="F727" s="181"/>
    </row>
    <row r="728" spans="6:6">
      <c r="F728" s="181"/>
    </row>
    <row r="729" spans="6:6">
      <c r="F729" s="181"/>
    </row>
    <row r="730" spans="6:6">
      <c r="F730" s="181"/>
    </row>
    <row r="731" spans="6:6">
      <c r="F731" s="181"/>
    </row>
    <row r="732" spans="6:6">
      <c r="F732" s="181"/>
    </row>
    <row r="733" spans="6:6">
      <c r="F733" s="181"/>
    </row>
    <row r="734" spans="6:6">
      <c r="F734" s="181"/>
    </row>
    <row r="735" spans="6:6">
      <c r="F735" s="181"/>
    </row>
    <row r="736" spans="6:6">
      <c r="F736" s="181"/>
    </row>
    <row r="737" spans="6:6">
      <c r="F737" s="181"/>
    </row>
    <row r="738" spans="6:6">
      <c r="F738" s="181"/>
    </row>
    <row r="739" spans="6:6">
      <c r="F739" s="181"/>
    </row>
    <row r="740" spans="6:6">
      <c r="F740" s="181"/>
    </row>
    <row r="741" spans="6:6">
      <c r="F741" s="181"/>
    </row>
    <row r="742" spans="6:6">
      <c r="F742" s="181"/>
    </row>
    <row r="743" spans="6:6">
      <c r="F743" s="181"/>
    </row>
    <row r="744" spans="6:6">
      <c r="F744" s="181"/>
    </row>
    <row r="745" spans="6:6">
      <c r="F745" s="181"/>
    </row>
    <row r="746" spans="6:6">
      <c r="F746" s="181"/>
    </row>
    <row r="747" spans="6:6">
      <c r="F747" s="181"/>
    </row>
    <row r="748" spans="6:6">
      <c r="F748" s="181"/>
    </row>
    <row r="749" spans="6:6">
      <c r="F749" s="181"/>
    </row>
    <row r="750" spans="6:6">
      <c r="F750" s="181"/>
    </row>
    <row r="751" spans="6:6">
      <c r="F751" s="181"/>
    </row>
    <row r="752" spans="6:6">
      <c r="F752" s="181"/>
    </row>
    <row r="753" spans="6:6">
      <c r="F753" s="181"/>
    </row>
    <row r="754" spans="6:6">
      <c r="F754" s="181"/>
    </row>
    <row r="755" spans="6:6">
      <c r="F755" s="181"/>
    </row>
    <row r="756" spans="6:6">
      <c r="F756" s="181"/>
    </row>
    <row r="757" spans="6:6">
      <c r="F757" s="181"/>
    </row>
    <row r="758" spans="6:6">
      <c r="F758" s="181"/>
    </row>
    <row r="759" spans="6:6">
      <c r="F759" s="181"/>
    </row>
    <row r="760" spans="6:6">
      <c r="F760" s="181"/>
    </row>
    <row r="761" spans="6:6">
      <c r="F761" s="181"/>
    </row>
    <row r="762" spans="6:6">
      <c r="F762" s="181"/>
    </row>
    <row r="763" spans="6:6">
      <c r="F763" s="181"/>
    </row>
    <row r="764" spans="6:6">
      <c r="F764" s="181"/>
    </row>
    <row r="765" spans="6:6">
      <c r="F765" s="181"/>
    </row>
    <row r="766" spans="6:6">
      <c r="F766" s="181"/>
    </row>
    <row r="767" spans="6:6">
      <c r="F767" s="181"/>
    </row>
    <row r="768" spans="6:6">
      <c r="F768" s="181"/>
    </row>
    <row r="769" spans="6:6">
      <c r="F769" s="181"/>
    </row>
    <row r="770" spans="6:6">
      <c r="F770" s="181"/>
    </row>
    <row r="771" spans="6:6">
      <c r="F771" s="181"/>
    </row>
    <row r="772" spans="6:6">
      <c r="F772" s="181"/>
    </row>
    <row r="773" spans="6:6">
      <c r="F773" s="181"/>
    </row>
    <row r="774" spans="6:6">
      <c r="F774" s="181"/>
    </row>
    <row r="775" spans="6:6">
      <c r="F775" s="181"/>
    </row>
    <row r="776" spans="6:6">
      <c r="F776" s="181"/>
    </row>
    <row r="777" spans="6:6">
      <c r="F777" s="181"/>
    </row>
    <row r="778" spans="6:6">
      <c r="F778" s="181"/>
    </row>
    <row r="779" spans="6:6">
      <c r="F779" s="181"/>
    </row>
    <row r="780" spans="6:6">
      <c r="F780" s="181"/>
    </row>
    <row r="781" spans="6:6">
      <c r="F781" s="181"/>
    </row>
    <row r="782" spans="6:6">
      <c r="F782" s="181"/>
    </row>
    <row r="783" spans="6:6">
      <c r="F783" s="181"/>
    </row>
    <row r="784" spans="6:6">
      <c r="F784" s="181"/>
    </row>
    <row r="785" spans="6:6">
      <c r="F785" s="181"/>
    </row>
    <row r="786" spans="6:6">
      <c r="F786" s="181"/>
    </row>
    <row r="787" spans="6:6">
      <c r="F787" s="181"/>
    </row>
    <row r="788" spans="6:6">
      <c r="F788" s="181"/>
    </row>
    <row r="789" spans="6:6">
      <c r="F789" s="181"/>
    </row>
    <row r="790" spans="6:6">
      <c r="F790" s="181"/>
    </row>
    <row r="791" spans="6:6">
      <c r="F791" s="181"/>
    </row>
    <row r="792" spans="6:6">
      <c r="F792" s="181"/>
    </row>
    <row r="793" spans="6:6">
      <c r="F793" s="181"/>
    </row>
    <row r="794" spans="6:6">
      <c r="F794" s="181"/>
    </row>
    <row r="795" spans="6:6">
      <c r="F795" s="181"/>
    </row>
    <row r="796" spans="6:6">
      <c r="F796" s="181"/>
    </row>
    <row r="797" spans="6:6">
      <c r="F797" s="181"/>
    </row>
    <row r="798" spans="6:6">
      <c r="F798" s="181"/>
    </row>
    <row r="799" spans="6:6">
      <c r="F799" s="181"/>
    </row>
    <row r="800" spans="6:6">
      <c r="F800" s="181"/>
    </row>
    <row r="801" spans="6:6">
      <c r="F801" s="181"/>
    </row>
    <row r="802" spans="6:6">
      <c r="F802" s="181"/>
    </row>
    <row r="803" spans="6:6">
      <c r="F803" s="181"/>
    </row>
    <row r="804" spans="6:6">
      <c r="F804" s="181"/>
    </row>
    <row r="805" spans="6:6">
      <c r="F805" s="181"/>
    </row>
    <row r="806" spans="6:6">
      <c r="F806" s="181"/>
    </row>
    <row r="807" spans="6:6">
      <c r="F807" s="181"/>
    </row>
    <row r="808" spans="6:6">
      <c r="F808" s="181"/>
    </row>
    <row r="809" spans="6:6">
      <c r="F809" s="181"/>
    </row>
    <row r="810" spans="6:6">
      <c r="F810" s="181"/>
    </row>
    <row r="811" spans="6:6">
      <c r="F811" s="181"/>
    </row>
    <row r="812" spans="6:6">
      <c r="F812" s="181"/>
    </row>
    <row r="813" spans="6:6">
      <c r="F813" s="181"/>
    </row>
    <row r="814" spans="6:6">
      <c r="F814" s="181"/>
    </row>
    <row r="815" spans="6:6">
      <c r="F815" s="181"/>
    </row>
    <row r="816" spans="6:6">
      <c r="F816" s="181"/>
    </row>
    <row r="817" spans="6:6">
      <c r="F817" s="181"/>
    </row>
    <row r="818" spans="6:6">
      <c r="F818" s="181"/>
    </row>
    <row r="819" spans="6:6">
      <c r="F819" s="181"/>
    </row>
    <row r="820" spans="6:6">
      <c r="F820" s="181"/>
    </row>
    <row r="821" spans="6:6">
      <c r="F821" s="181"/>
    </row>
    <row r="822" spans="6:6">
      <c r="F822" s="181"/>
    </row>
    <row r="823" spans="6:6">
      <c r="F823" s="181"/>
    </row>
    <row r="824" spans="6:6">
      <c r="F824" s="181"/>
    </row>
    <row r="825" spans="6:6">
      <c r="F825" s="181"/>
    </row>
    <row r="826" spans="6:6">
      <c r="F826" s="181"/>
    </row>
    <row r="827" spans="6:6">
      <c r="F827" s="181"/>
    </row>
    <row r="828" spans="6:6">
      <c r="F828" s="181"/>
    </row>
    <row r="829" spans="6:6">
      <c r="F829" s="181"/>
    </row>
    <row r="830" spans="6:6">
      <c r="F830" s="181"/>
    </row>
    <row r="831" spans="6:6">
      <c r="F831" s="181"/>
    </row>
    <row r="832" spans="6:6">
      <c r="F832" s="181"/>
    </row>
    <row r="833" spans="6:6">
      <c r="F833" s="181"/>
    </row>
    <row r="834" spans="6:6">
      <c r="F834" s="181"/>
    </row>
    <row r="835" spans="6:6">
      <c r="F835" s="181"/>
    </row>
    <row r="836" spans="6:6">
      <c r="F836" s="181"/>
    </row>
    <row r="837" spans="6:6">
      <c r="F837" s="181"/>
    </row>
    <row r="838" spans="6:6">
      <c r="F838" s="181"/>
    </row>
    <row r="839" spans="6:6">
      <c r="F839" s="181"/>
    </row>
    <row r="840" spans="6:6">
      <c r="F840" s="181"/>
    </row>
    <row r="841" spans="6:6">
      <c r="F841" s="181"/>
    </row>
    <row r="842" spans="6:6">
      <c r="F842" s="181"/>
    </row>
    <row r="843" spans="6:6">
      <c r="F843" s="181"/>
    </row>
    <row r="844" spans="6:6">
      <c r="F844" s="181"/>
    </row>
    <row r="845" spans="6:6">
      <c r="F845" s="181"/>
    </row>
    <row r="846" spans="6:6">
      <c r="F846" s="181"/>
    </row>
    <row r="847" spans="6:6">
      <c r="F847" s="181"/>
    </row>
    <row r="848" spans="6:6">
      <c r="F848" s="181"/>
    </row>
    <row r="849" spans="6:6">
      <c r="F849" s="181"/>
    </row>
    <row r="850" spans="6:6">
      <c r="F850" s="181"/>
    </row>
    <row r="851" spans="6:6">
      <c r="F851" s="181"/>
    </row>
    <row r="852" spans="6:6">
      <c r="F852" s="181"/>
    </row>
    <row r="853" spans="6:6">
      <c r="F853" s="181"/>
    </row>
    <row r="854" spans="6:6">
      <c r="F854" s="181"/>
    </row>
    <row r="855" spans="6:6">
      <c r="F855" s="181"/>
    </row>
    <row r="856" spans="6:6">
      <c r="F856" s="181"/>
    </row>
    <row r="857" spans="6:6">
      <c r="F857" s="181"/>
    </row>
    <row r="858" spans="6:6">
      <c r="F858" s="181"/>
    </row>
    <row r="859" spans="6:6">
      <c r="F859" s="181"/>
    </row>
    <row r="860" spans="6:6">
      <c r="F860" s="181"/>
    </row>
    <row r="861" spans="6:6">
      <c r="F861" s="181"/>
    </row>
    <row r="862" spans="6:6">
      <c r="F862" s="181"/>
    </row>
    <row r="863" spans="6:6">
      <c r="F863" s="181"/>
    </row>
    <row r="864" spans="6:6">
      <c r="F864" s="181"/>
    </row>
    <row r="865" spans="6:6">
      <c r="F865" s="181"/>
    </row>
    <row r="866" spans="6:6">
      <c r="F866" s="181"/>
    </row>
    <row r="867" spans="6:6">
      <c r="F867" s="181"/>
    </row>
    <row r="868" spans="6:6">
      <c r="F868" s="181"/>
    </row>
    <row r="869" spans="6:6">
      <c r="F869" s="181"/>
    </row>
    <row r="870" spans="6:6">
      <c r="F870" s="181"/>
    </row>
    <row r="871" spans="6:6">
      <c r="F871" s="181"/>
    </row>
    <row r="872" spans="6:6">
      <c r="F872" s="181"/>
    </row>
    <row r="873" spans="6:6">
      <c r="F873" s="181"/>
    </row>
    <row r="874" spans="6:6">
      <c r="F874" s="181"/>
    </row>
    <row r="875" spans="6:6">
      <c r="F875" s="181"/>
    </row>
    <row r="876" spans="6:6">
      <c r="F876" s="181"/>
    </row>
    <row r="877" spans="6:6">
      <c r="F877" s="181"/>
    </row>
    <row r="878" spans="6:6">
      <c r="F878" s="181"/>
    </row>
    <row r="879" spans="6:6">
      <c r="F879" s="181"/>
    </row>
    <row r="880" spans="6:6">
      <c r="F880" s="181"/>
    </row>
    <row r="881" spans="6:6">
      <c r="F881" s="181"/>
    </row>
    <row r="882" spans="6:6">
      <c r="F882" s="181"/>
    </row>
    <row r="883" spans="6:6">
      <c r="F883" s="181"/>
    </row>
    <row r="884" spans="6:6">
      <c r="F884" s="181"/>
    </row>
    <row r="885" spans="6:6">
      <c r="F885" s="181"/>
    </row>
    <row r="886" spans="6:6">
      <c r="F886" s="181"/>
    </row>
    <row r="887" spans="6:6">
      <c r="F887" s="181"/>
    </row>
    <row r="888" spans="6:6">
      <c r="F888" s="181"/>
    </row>
    <row r="889" spans="6:6">
      <c r="F889" s="181"/>
    </row>
    <row r="890" spans="6:6">
      <c r="F890" s="181"/>
    </row>
    <row r="891" spans="6:6">
      <c r="F891" s="181"/>
    </row>
    <row r="892" spans="6:6">
      <c r="F892" s="181"/>
    </row>
    <row r="893" spans="6:6">
      <c r="F893" s="181"/>
    </row>
    <row r="894" spans="6:6">
      <c r="F894" s="181"/>
    </row>
    <row r="895" spans="6:6">
      <c r="F895" s="181"/>
    </row>
    <row r="896" spans="6:6">
      <c r="F896" s="181"/>
    </row>
    <row r="897" spans="6:6">
      <c r="F897" s="181"/>
    </row>
    <row r="898" spans="6:6">
      <c r="F898" s="181"/>
    </row>
    <row r="899" spans="6:6">
      <c r="F899" s="181"/>
    </row>
    <row r="900" spans="6:6">
      <c r="F900" s="181"/>
    </row>
    <row r="901" spans="6:6">
      <c r="F901" s="181"/>
    </row>
    <row r="902" spans="6:6">
      <c r="F902" s="181"/>
    </row>
    <row r="903" spans="6:6">
      <c r="F903" s="181"/>
    </row>
    <row r="904" spans="6:6">
      <c r="F904" s="181"/>
    </row>
    <row r="905" spans="6:6">
      <c r="F905" s="181"/>
    </row>
    <row r="906" spans="6:6">
      <c r="F906" s="181"/>
    </row>
    <row r="907" spans="6:6">
      <c r="F907" s="181"/>
    </row>
    <row r="908" spans="6:6">
      <c r="F908" s="181"/>
    </row>
    <row r="909" spans="6:6">
      <c r="F909" s="181"/>
    </row>
    <row r="910" spans="6:6">
      <c r="F910" s="181"/>
    </row>
    <row r="911" spans="6:6">
      <c r="F911" s="181"/>
    </row>
    <row r="912" spans="6:6">
      <c r="F912" s="181"/>
    </row>
    <row r="913" spans="6:6">
      <c r="F913" s="181"/>
    </row>
    <row r="914" spans="6:6">
      <c r="F914" s="181"/>
    </row>
    <row r="915" spans="6:6">
      <c r="F915" s="181"/>
    </row>
    <row r="916" spans="6:6">
      <c r="F916" s="181"/>
    </row>
    <row r="917" spans="6:6">
      <c r="F917" s="181"/>
    </row>
    <row r="918" spans="6:6">
      <c r="F918" s="181"/>
    </row>
    <row r="919" spans="6:6">
      <c r="F919" s="181"/>
    </row>
    <row r="920" spans="6:6">
      <c r="F920" s="181"/>
    </row>
    <row r="921" spans="6:6">
      <c r="F921" s="181"/>
    </row>
    <row r="922" spans="6:6">
      <c r="F922" s="181"/>
    </row>
    <row r="923" spans="6:6">
      <c r="F923" s="181"/>
    </row>
    <row r="924" spans="6:6">
      <c r="F924" s="181"/>
    </row>
    <row r="925" spans="6:6">
      <c r="F925" s="181"/>
    </row>
    <row r="926" spans="6:6">
      <c r="F926" s="181"/>
    </row>
    <row r="927" spans="6:6">
      <c r="F927" s="181"/>
    </row>
    <row r="928" spans="6:6">
      <c r="F928" s="181"/>
    </row>
    <row r="929" spans="6:6">
      <c r="F929" s="181"/>
    </row>
    <row r="930" spans="6:6">
      <c r="F930" s="181"/>
    </row>
    <row r="931" spans="6:6">
      <c r="F931" s="181"/>
    </row>
    <row r="932" spans="6:6">
      <c r="F932" s="181"/>
    </row>
    <row r="933" spans="6:6">
      <c r="F933" s="181"/>
    </row>
    <row r="934" spans="6:6">
      <c r="F934" s="181"/>
    </row>
    <row r="935" spans="6:6">
      <c r="F935" s="181"/>
    </row>
    <row r="936" spans="6:6">
      <c r="F936" s="181"/>
    </row>
    <row r="937" spans="6:6">
      <c r="F937" s="181"/>
    </row>
    <row r="938" spans="6:6">
      <c r="F938" s="181"/>
    </row>
    <row r="939" spans="6:6">
      <c r="F939" s="181"/>
    </row>
    <row r="940" spans="6:6">
      <c r="F940" s="181"/>
    </row>
    <row r="941" spans="6:6">
      <c r="F941" s="181"/>
    </row>
    <row r="942" spans="6:6">
      <c r="F942" s="181"/>
    </row>
    <row r="943" spans="6:6">
      <c r="F943" s="181"/>
    </row>
    <row r="944" spans="6:6">
      <c r="F944" s="181"/>
    </row>
    <row r="945" spans="6:6">
      <c r="F945" s="181"/>
    </row>
    <row r="946" spans="6:6">
      <c r="F946" s="181"/>
    </row>
    <row r="947" spans="6:6">
      <c r="F947" s="181"/>
    </row>
    <row r="948" spans="6:6">
      <c r="F948" s="181"/>
    </row>
    <row r="949" spans="6:6">
      <c r="F949" s="181"/>
    </row>
    <row r="950" spans="6:6">
      <c r="F950" s="181"/>
    </row>
    <row r="951" spans="6:6">
      <c r="F951" s="181"/>
    </row>
    <row r="952" spans="6:6">
      <c r="F952" s="181"/>
    </row>
    <row r="953" spans="6:6">
      <c r="F953" s="181"/>
    </row>
    <row r="954" spans="6:6">
      <c r="F954" s="181"/>
    </row>
    <row r="955" spans="6:6">
      <c r="F955" s="181"/>
    </row>
    <row r="956" spans="6:6">
      <c r="F956" s="181"/>
    </row>
    <row r="957" spans="6:6">
      <c r="F957" s="181"/>
    </row>
    <row r="958" spans="6:6">
      <c r="F958" s="181"/>
    </row>
    <row r="959" spans="6:6">
      <c r="F959" s="181"/>
    </row>
    <row r="960" spans="6:6">
      <c r="F960" s="181"/>
    </row>
    <row r="961" spans="6:6">
      <c r="F961" s="181"/>
    </row>
    <row r="962" spans="6:6">
      <c r="F962" s="181"/>
    </row>
    <row r="963" spans="6:6">
      <c r="F963" s="181"/>
    </row>
    <row r="964" spans="6:6">
      <c r="F964" s="181"/>
    </row>
    <row r="965" spans="6:6">
      <c r="F965" s="181"/>
    </row>
    <row r="966" spans="6:6">
      <c r="F966" s="181"/>
    </row>
    <row r="967" spans="6:6">
      <c r="F967" s="181"/>
    </row>
    <row r="968" spans="6:6">
      <c r="F968" s="181"/>
    </row>
    <row r="969" spans="6:6">
      <c r="F969" s="181"/>
    </row>
    <row r="970" spans="6:6">
      <c r="F970" s="181"/>
    </row>
    <row r="971" spans="6:6">
      <c r="F971" s="181"/>
    </row>
    <row r="972" spans="6:6">
      <c r="F972" s="181"/>
    </row>
    <row r="973" spans="6:6">
      <c r="F973" s="181"/>
    </row>
    <row r="974" spans="6:6">
      <c r="F974" s="181"/>
    </row>
    <row r="975" spans="6:6">
      <c r="F975" s="181"/>
    </row>
    <row r="976" spans="6:6">
      <c r="F976" s="181"/>
    </row>
    <row r="977" spans="6:6">
      <c r="F977" s="181"/>
    </row>
    <row r="978" spans="6:6">
      <c r="F978" s="181"/>
    </row>
    <row r="979" spans="6:6">
      <c r="F979" s="181"/>
    </row>
    <row r="980" spans="6:6">
      <c r="F980" s="181"/>
    </row>
    <row r="981" spans="6:6">
      <c r="F981" s="181"/>
    </row>
    <row r="982" spans="6:6">
      <c r="F982" s="181"/>
    </row>
    <row r="983" spans="6:6">
      <c r="F983" s="181"/>
    </row>
    <row r="984" spans="6:6">
      <c r="F984" s="181"/>
    </row>
    <row r="985" spans="6:6">
      <c r="F985" s="181"/>
    </row>
    <row r="986" spans="6:6">
      <c r="F986" s="181"/>
    </row>
    <row r="987" spans="6:6">
      <c r="F987" s="181"/>
    </row>
    <row r="988" spans="6:6">
      <c r="F988" s="181"/>
    </row>
    <row r="989" spans="6:6">
      <c r="F989" s="181"/>
    </row>
    <row r="990" spans="6:6">
      <c r="F990" s="181"/>
    </row>
    <row r="991" spans="6:6">
      <c r="F991" s="181"/>
    </row>
    <row r="992" spans="6:6">
      <c r="F992" s="181"/>
    </row>
    <row r="993" spans="6:6">
      <c r="F993" s="181"/>
    </row>
    <row r="994" spans="6:6">
      <c r="F994" s="181"/>
    </row>
    <row r="995" spans="6:6">
      <c r="F995" s="181"/>
    </row>
    <row r="996" spans="6:6">
      <c r="F996" s="181"/>
    </row>
    <row r="997" spans="6:6">
      <c r="F997" s="181"/>
    </row>
    <row r="998" spans="6:6">
      <c r="F998" s="181"/>
    </row>
    <row r="999" spans="6:6">
      <c r="F999" s="181"/>
    </row>
    <row r="1000" spans="6:6">
      <c r="F1000" s="181"/>
    </row>
    <row r="1001" spans="6:6">
      <c r="F1001" s="181"/>
    </row>
    <row r="1002" spans="6:6">
      <c r="F1002" s="181"/>
    </row>
    <row r="1003" spans="6:6">
      <c r="F1003" s="181"/>
    </row>
    <row r="1004" spans="6:6">
      <c r="F1004" s="181"/>
    </row>
    <row r="1005" spans="6:6">
      <c r="F1005" s="181"/>
    </row>
    <row r="1006" spans="6:6">
      <c r="F1006" s="181"/>
    </row>
    <row r="1007" spans="6:6">
      <c r="F1007" s="181"/>
    </row>
    <row r="1008" spans="6:6">
      <c r="F1008" s="181"/>
    </row>
    <row r="1009" spans="6:6">
      <c r="F1009" s="181"/>
    </row>
    <row r="1010" spans="6:6">
      <c r="F1010" s="181"/>
    </row>
    <row r="1011" spans="6:6">
      <c r="F1011" s="181"/>
    </row>
    <row r="1012" spans="6:6">
      <c r="F1012" s="181"/>
    </row>
    <row r="1013" spans="6:6">
      <c r="F1013" s="181"/>
    </row>
    <row r="1014" spans="6:6">
      <c r="F1014" s="181"/>
    </row>
    <row r="1015" spans="6:6">
      <c r="F1015" s="181"/>
    </row>
    <row r="1016" spans="6:6">
      <c r="F1016" s="181"/>
    </row>
    <row r="1017" spans="6:6">
      <c r="F1017" s="181"/>
    </row>
    <row r="1018" spans="6:6">
      <c r="F1018" s="181"/>
    </row>
    <row r="1019" spans="6:6">
      <c r="F1019" s="181"/>
    </row>
    <row r="1020" spans="6:6">
      <c r="F1020" s="181"/>
    </row>
    <row r="1021" spans="6:6">
      <c r="F1021" s="181"/>
    </row>
    <row r="1022" spans="6:6">
      <c r="F1022" s="181"/>
    </row>
    <row r="1023" spans="6:6">
      <c r="F1023" s="181"/>
    </row>
    <row r="1024" spans="6:6">
      <c r="F1024" s="181"/>
    </row>
    <row r="1025" spans="6:6">
      <c r="F1025" s="181"/>
    </row>
    <row r="1026" spans="6:6">
      <c r="F1026" s="181"/>
    </row>
    <row r="1027" spans="6:6">
      <c r="F1027" s="181"/>
    </row>
    <row r="1028" spans="6:6">
      <c r="F1028" s="181"/>
    </row>
    <row r="1029" spans="6:6">
      <c r="F1029" s="181"/>
    </row>
    <row r="1030" spans="6:6">
      <c r="F1030" s="181"/>
    </row>
    <row r="1031" spans="6:6">
      <c r="F1031" s="181"/>
    </row>
    <row r="1032" spans="6:6">
      <c r="F1032" s="181"/>
    </row>
    <row r="1033" spans="6:6">
      <c r="F1033" s="181"/>
    </row>
    <row r="1034" spans="6:6">
      <c r="F1034" s="181"/>
    </row>
    <row r="1035" spans="6:6">
      <c r="F1035" s="181"/>
    </row>
    <row r="1036" spans="6:6">
      <c r="F1036" s="181"/>
    </row>
    <row r="1037" spans="6:6">
      <c r="F1037" s="181"/>
    </row>
    <row r="1038" spans="6:6">
      <c r="F1038" s="181"/>
    </row>
    <row r="1039" spans="6:6">
      <c r="F1039" s="181"/>
    </row>
    <row r="1040" spans="6:6">
      <c r="F1040" s="181"/>
    </row>
    <row r="1041" spans="6:6">
      <c r="F1041" s="181"/>
    </row>
    <row r="1042" spans="6:6">
      <c r="F1042" s="181"/>
    </row>
    <row r="1043" spans="6:6">
      <c r="F1043" s="181"/>
    </row>
    <row r="1044" spans="6:6">
      <c r="F1044" s="181"/>
    </row>
    <row r="1045" spans="6:6">
      <c r="F1045" s="181"/>
    </row>
    <row r="1046" spans="6:6">
      <c r="F1046" s="181"/>
    </row>
    <row r="1047" spans="6:6">
      <c r="F1047" s="181"/>
    </row>
    <row r="1048" spans="6:6">
      <c r="F1048" s="181"/>
    </row>
    <row r="1049" spans="6:6">
      <c r="F1049" s="181"/>
    </row>
    <row r="1050" spans="6:6">
      <c r="F1050" s="181"/>
    </row>
    <row r="1051" spans="6:6">
      <c r="F1051" s="181"/>
    </row>
    <row r="1052" spans="6:6">
      <c r="F1052" s="181"/>
    </row>
    <row r="1053" spans="6:6">
      <c r="F1053" s="181"/>
    </row>
    <row r="1054" spans="6:6">
      <c r="F1054" s="181"/>
    </row>
    <row r="1055" spans="6:6">
      <c r="F1055" s="181"/>
    </row>
    <row r="1056" spans="6:6">
      <c r="F1056" s="181"/>
    </row>
    <row r="1057" spans="6:6">
      <c r="F1057" s="181"/>
    </row>
    <row r="1058" spans="6:6">
      <c r="F1058" s="181"/>
    </row>
    <row r="1059" spans="6:6">
      <c r="F1059" s="181"/>
    </row>
    <row r="1060" spans="6:6">
      <c r="F1060" s="181"/>
    </row>
    <row r="1061" spans="6:6">
      <c r="F1061" s="181"/>
    </row>
    <row r="1062" spans="6:6">
      <c r="F1062" s="181"/>
    </row>
    <row r="1063" spans="6:6">
      <c r="F1063" s="181"/>
    </row>
    <row r="1064" spans="6:6">
      <c r="F1064" s="181"/>
    </row>
    <row r="1065" spans="6:6">
      <c r="F1065" s="181"/>
    </row>
    <row r="1066" spans="6:6">
      <c r="F1066" s="181"/>
    </row>
    <row r="1067" spans="6:6">
      <c r="F1067" s="181"/>
    </row>
    <row r="1068" spans="6:6">
      <c r="F1068" s="181"/>
    </row>
    <row r="1069" spans="6:6">
      <c r="F1069" s="181"/>
    </row>
    <row r="1070" spans="6:6">
      <c r="F1070" s="181"/>
    </row>
    <row r="1071" spans="6:6">
      <c r="F1071" s="181"/>
    </row>
    <row r="1072" spans="6:6">
      <c r="F1072" s="181"/>
    </row>
    <row r="1073" spans="6:6">
      <c r="F1073" s="181"/>
    </row>
    <row r="1074" spans="6:6">
      <c r="F1074" s="181"/>
    </row>
    <row r="1075" spans="6:6">
      <c r="F1075" s="181"/>
    </row>
    <row r="1076" spans="6:6">
      <c r="F1076" s="181"/>
    </row>
    <row r="1077" spans="6:6">
      <c r="F1077" s="181"/>
    </row>
    <row r="1078" spans="6:6">
      <c r="F1078" s="181"/>
    </row>
    <row r="1079" spans="6:6">
      <c r="F1079" s="181"/>
    </row>
    <row r="1080" spans="6:6">
      <c r="F1080" s="181"/>
    </row>
    <row r="1081" spans="6:6">
      <c r="F1081" s="181"/>
    </row>
    <row r="1082" spans="6:6">
      <c r="F1082" s="181"/>
    </row>
    <row r="1083" spans="6:6">
      <c r="F1083" s="181"/>
    </row>
    <row r="1084" spans="6:6">
      <c r="F1084" s="181"/>
    </row>
    <row r="1085" spans="6:6">
      <c r="F1085" s="181"/>
    </row>
    <row r="1086" spans="6:6">
      <c r="F1086" s="181"/>
    </row>
    <row r="1087" spans="6:6">
      <c r="F1087" s="181"/>
    </row>
    <row r="1088" spans="6:6">
      <c r="F1088" s="181"/>
    </row>
    <row r="1089" spans="6:6">
      <c r="F1089" s="181"/>
    </row>
    <row r="1090" spans="6:6">
      <c r="F1090" s="181"/>
    </row>
    <row r="1091" spans="6:6">
      <c r="F1091" s="181"/>
    </row>
    <row r="1092" spans="6:6">
      <c r="F1092" s="181"/>
    </row>
    <row r="1093" spans="6:6">
      <c r="F1093" s="181"/>
    </row>
    <row r="1094" spans="6:6">
      <c r="F1094" s="181"/>
    </row>
    <row r="1095" spans="6:6">
      <c r="F1095" s="181"/>
    </row>
    <row r="1096" spans="6:6">
      <c r="F1096" s="181"/>
    </row>
    <row r="1097" spans="6:6">
      <c r="F1097" s="181"/>
    </row>
    <row r="1098" spans="6:6">
      <c r="F1098" s="181"/>
    </row>
    <row r="1099" spans="6:6">
      <c r="F1099" s="181"/>
    </row>
    <row r="1100" spans="6:6">
      <c r="F1100" s="181"/>
    </row>
    <row r="1101" spans="6:6">
      <c r="F1101" s="181"/>
    </row>
    <row r="1102" spans="6:6">
      <c r="F1102" s="181"/>
    </row>
    <row r="1103" spans="6:6">
      <c r="F1103" s="181"/>
    </row>
    <row r="1104" spans="6:6">
      <c r="F1104" s="181"/>
    </row>
    <row r="1105" spans="6:6">
      <c r="F1105" s="181"/>
    </row>
    <row r="1106" spans="6:6">
      <c r="F1106" s="181"/>
    </row>
    <row r="1107" spans="6:6">
      <c r="F1107" s="181"/>
    </row>
    <row r="1108" spans="6:6">
      <c r="F1108" s="181"/>
    </row>
    <row r="1109" spans="6:6">
      <c r="F1109" s="181"/>
    </row>
    <row r="1110" spans="6:6">
      <c r="F1110" s="181"/>
    </row>
    <row r="1111" spans="6:6">
      <c r="F1111" s="181"/>
    </row>
    <row r="1112" spans="6:6">
      <c r="F1112" s="181"/>
    </row>
    <row r="1113" spans="6:6">
      <c r="F1113" s="181"/>
    </row>
    <row r="1114" spans="6:6">
      <c r="F1114" s="181"/>
    </row>
    <row r="1115" spans="6:6">
      <c r="F1115" s="181"/>
    </row>
    <row r="1116" spans="6:6">
      <c r="F1116" s="181"/>
    </row>
    <row r="1117" spans="6:6">
      <c r="F1117" s="181"/>
    </row>
    <row r="1118" spans="6:6">
      <c r="F1118" s="181"/>
    </row>
    <row r="1119" spans="6:6">
      <c r="F1119" s="181"/>
    </row>
    <row r="1120" spans="6:6">
      <c r="F1120" s="181"/>
    </row>
    <row r="1121" spans="6:6">
      <c r="F1121" s="181"/>
    </row>
    <row r="1122" spans="6:6">
      <c r="F1122" s="181"/>
    </row>
    <row r="1123" spans="6:6">
      <c r="F1123" s="181"/>
    </row>
    <row r="1124" spans="6:6">
      <c r="F1124" s="181"/>
    </row>
    <row r="1125" spans="6:6">
      <c r="F1125" s="181"/>
    </row>
    <row r="1126" spans="6:6">
      <c r="F1126" s="181"/>
    </row>
    <row r="1127" spans="6:6">
      <c r="F1127" s="181"/>
    </row>
    <row r="1128" spans="6:6">
      <c r="F1128" s="181"/>
    </row>
    <row r="1129" spans="6:6">
      <c r="F1129" s="181"/>
    </row>
    <row r="1130" spans="6:6">
      <c r="F1130" s="181"/>
    </row>
    <row r="1131" spans="6:6">
      <c r="F1131" s="181"/>
    </row>
    <row r="1132" spans="6:6">
      <c r="F1132" s="181"/>
    </row>
    <row r="1133" spans="6:6">
      <c r="F1133" s="181"/>
    </row>
    <row r="1134" spans="6:6">
      <c r="F1134" s="181"/>
    </row>
    <row r="1135" spans="6:6">
      <c r="F1135" s="181"/>
    </row>
    <row r="1136" spans="6:6">
      <c r="F1136" s="181"/>
    </row>
    <row r="1137" spans="6:6">
      <c r="F1137" s="181"/>
    </row>
    <row r="1138" spans="6:6">
      <c r="F1138" s="181"/>
    </row>
    <row r="1139" spans="6:6">
      <c r="F1139" s="181"/>
    </row>
    <row r="1140" spans="6:6">
      <c r="F1140" s="181"/>
    </row>
    <row r="1141" spans="6:6">
      <c r="F1141" s="181"/>
    </row>
    <row r="1142" spans="6:6">
      <c r="F1142" s="181"/>
    </row>
    <row r="1143" spans="6:6">
      <c r="F1143" s="181"/>
    </row>
    <row r="1144" spans="6:6">
      <c r="F1144" s="181"/>
    </row>
    <row r="1145" spans="6:6">
      <c r="F1145" s="181"/>
    </row>
    <row r="1146" spans="6:6">
      <c r="F1146" s="181"/>
    </row>
    <row r="1147" spans="6:6">
      <c r="F1147" s="181"/>
    </row>
    <row r="1148" spans="6:6">
      <c r="F1148" s="181"/>
    </row>
    <row r="1149" spans="6:6">
      <c r="F1149" s="181"/>
    </row>
    <row r="1150" spans="6:6">
      <c r="F1150" s="181"/>
    </row>
    <row r="1151" spans="6:6">
      <c r="F1151" s="181"/>
    </row>
    <row r="1152" spans="6:6">
      <c r="F1152" s="181"/>
    </row>
    <row r="1153" spans="6:6">
      <c r="F1153" s="181"/>
    </row>
    <row r="1154" spans="6:6">
      <c r="F1154" s="181"/>
    </row>
    <row r="1155" spans="6:6">
      <c r="F1155" s="181"/>
    </row>
    <row r="1156" spans="6:6">
      <c r="F1156" s="181"/>
    </row>
    <row r="1157" spans="6:6">
      <c r="F1157" s="181"/>
    </row>
    <row r="1158" spans="6:6">
      <c r="F1158" s="181"/>
    </row>
    <row r="1159" spans="6:6">
      <c r="F1159" s="181"/>
    </row>
    <row r="1160" spans="6:6">
      <c r="F1160" s="181"/>
    </row>
    <row r="1161" spans="6:6">
      <c r="F1161" s="181"/>
    </row>
    <row r="1162" spans="6:6">
      <c r="F1162" s="181"/>
    </row>
    <row r="1163" spans="6:6">
      <c r="F1163" s="181"/>
    </row>
    <row r="1164" spans="6:6">
      <c r="F1164" s="181"/>
    </row>
    <row r="1165" spans="6:6">
      <c r="F1165" s="181"/>
    </row>
    <row r="1166" spans="6:6">
      <c r="F1166" s="181"/>
    </row>
    <row r="1167" spans="6:6">
      <c r="F1167" s="181"/>
    </row>
    <row r="1168" spans="6:6">
      <c r="F1168" s="181"/>
    </row>
    <row r="1169" spans="6:6">
      <c r="F1169" s="181"/>
    </row>
    <row r="1170" spans="6:6">
      <c r="F1170" s="181"/>
    </row>
    <row r="1171" spans="6:6">
      <c r="F1171" s="181"/>
    </row>
    <row r="1172" spans="6:6">
      <c r="F1172" s="181"/>
    </row>
    <row r="1173" spans="6:6">
      <c r="F1173" s="181"/>
    </row>
    <row r="1174" spans="6:6">
      <c r="F1174" s="181"/>
    </row>
    <row r="1175" spans="6:6">
      <c r="F1175" s="181"/>
    </row>
    <row r="1176" spans="6:6">
      <c r="F1176" s="181"/>
    </row>
    <row r="1177" spans="6:6">
      <c r="F1177" s="181"/>
    </row>
    <row r="1178" spans="6:6">
      <c r="F1178" s="181"/>
    </row>
    <row r="1179" spans="6:6">
      <c r="F1179" s="181"/>
    </row>
    <row r="1180" spans="6:6">
      <c r="F1180" s="181"/>
    </row>
    <row r="1181" spans="6:6">
      <c r="F1181" s="181"/>
    </row>
    <row r="1182" spans="6:6">
      <c r="F1182" s="181"/>
    </row>
    <row r="1183" spans="6:6">
      <c r="F1183" s="181"/>
    </row>
    <row r="1184" spans="6:6">
      <c r="F1184" s="181"/>
    </row>
    <row r="1185" spans="6:6">
      <c r="F1185" s="181"/>
    </row>
    <row r="1186" spans="6:6">
      <c r="F1186" s="181"/>
    </row>
    <row r="1187" spans="6:6">
      <c r="F1187" s="181"/>
    </row>
    <row r="1188" spans="6:6">
      <c r="F1188" s="181"/>
    </row>
    <row r="1189" spans="6:6">
      <c r="F1189" s="181"/>
    </row>
    <row r="1190" spans="6:6">
      <c r="F1190" s="181"/>
    </row>
    <row r="1191" spans="6:6">
      <c r="F1191" s="181"/>
    </row>
    <row r="1192" spans="6:6">
      <c r="F1192" s="181"/>
    </row>
    <row r="1193" spans="6:6">
      <c r="F1193" s="181"/>
    </row>
    <row r="1194" spans="6:6">
      <c r="F1194" s="181"/>
    </row>
    <row r="1195" spans="6:6">
      <c r="F1195" s="181"/>
    </row>
    <row r="1196" spans="6:6">
      <c r="F1196" s="181"/>
    </row>
    <row r="1197" spans="6:6">
      <c r="F1197" s="181"/>
    </row>
    <row r="1198" spans="6:6">
      <c r="F1198" s="181"/>
    </row>
    <row r="1199" spans="6:6">
      <c r="F1199" s="181"/>
    </row>
    <row r="1200" spans="6:6">
      <c r="F1200" s="181"/>
    </row>
    <row r="1201" spans="6:6">
      <c r="F1201" s="181"/>
    </row>
    <row r="1202" spans="6:6">
      <c r="F1202" s="181"/>
    </row>
    <row r="1203" spans="6:6">
      <c r="F1203" s="181"/>
    </row>
    <row r="1204" spans="6:6">
      <c r="F1204" s="181"/>
    </row>
    <row r="1205" spans="6:6">
      <c r="F1205" s="181"/>
    </row>
    <row r="1206" spans="6:6">
      <c r="F1206" s="181"/>
    </row>
    <row r="1207" spans="6:6">
      <c r="F1207" s="181"/>
    </row>
    <row r="1208" spans="6:6">
      <c r="F1208" s="181"/>
    </row>
    <row r="1209" spans="6:6">
      <c r="F1209" s="181"/>
    </row>
    <row r="1210" spans="6:6">
      <c r="F1210" s="181"/>
    </row>
    <row r="1211" spans="6:6">
      <c r="F1211" s="181"/>
    </row>
    <row r="1212" spans="6:6">
      <c r="F1212" s="181"/>
    </row>
    <row r="1213" spans="6:6">
      <c r="F1213" s="181"/>
    </row>
    <row r="1214" spans="6:6">
      <c r="F1214" s="181"/>
    </row>
    <row r="1215" spans="6:6">
      <c r="F1215" s="181"/>
    </row>
    <row r="1216" spans="6:6">
      <c r="F1216" s="181"/>
    </row>
    <row r="1217" spans="6:6">
      <c r="F1217" s="181"/>
    </row>
    <row r="1218" spans="6:6">
      <c r="F1218" s="181"/>
    </row>
    <row r="1219" spans="6:6">
      <c r="F1219" s="181"/>
    </row>
    <row r="1220" spans="6:6">
      <c r="F1220" s="181"/>
    </row>
    <row r="1221" spans="6:6">
      <c r="F1221" s="181"/>
    </row>
    <row r="1222" spans="6:6">
      <c r="F1222" s="181"/>
    </row>
    <row r="1223" spans="6:6">
      <c r="F1223" s="181"/>
    </row>
    <row r="1224" spans="6:6">
      <c r="F1224" s="181"/>
    </row>
    <row r="1225" spans="6:6">
      <c r="F1225" s="181"/>
    </row>
    <row r="1226" spans="6:6">
      <c r="F1226" s="181"/>
    </row>
    <row r="1227" spans="6:6">
      <c r="F1227" s="181"/>
    </row>
    <row r="1228" spans="6:6">
      <c r="F1228" s="181"/>
    </row>
    <row r="1229" spans="6:6">
      <c r="F1229" s="181"/>
    </row>
    <row r="1230" spans="6:6">
      <c r="F1230" s="181"/>
    </row>
    <row r="1231" spans="6:6">
      <c r="F1231" s="181"/>
    </row>
    <row r="1232" spans="6:6">
      <c r="F1232" s="181"/>
    </row>
    <row r="1233" spans="6:6">
      <c r="F1233" s="181"/>
    </row>
    <row r="1234" spans="6:6">
      <c r="F1234" s="181"/>
    </row>
    <row r="1235" spans="6:6">
      <c r="F1235" s="181"/>
    </row>
    <row r="1236" spans="6:6">
      <c r="F1236" s="181"/>
    </row>
    <row r="1237" spans="6:6">
      <c r="F1237" s="181"/>
    </row>
    <row r="1238" spans="6:6">
      <c r="F1238" s="181"/>
    </row>
    <row r="1239" spans="6:6">
      <c r="F1239" s="181"/>
    </row>
    <row r="1240" spans="6:6">
      <c r="F1240" s="181"/>
    </row>
    <row r="1241" spans="6:6">
      <c r="F1241" s="181"/>
    </row>
    <row r="1242" spans="6:6">
      <c r="F1242" s="181"/>
    </row>
    <row r="1243" spans="6:6">
      <c r="F1243" s="181"/>
    </row>
    <row r="1244" spans="6:6">
      <c r="F1244" s="181"/>
    </row>
    <row r="1245" spans="6:6">
      <c r="F1245" s="181"/>
    </row>
    <row r="1246" spans="6:6">
      <c r="F1246" s="181"/>
    </row>
    <row r="1247" spans="6:6">
      <c r="F1247" s="181"/>
    </row>
    <row r="1248" spans="6:6">
      <c r="F1248" s="181"/>
    </row>
    <row r="1249" spans="6:6">
      <c r="F1249" s="181"/>
    </row>
    <row r="1250" spans="6:6">
      <c r="F1250" s="181"/>
    </row>
    <row r="1251" spans="6:6">
      <c r="F1251" s="181"/>
    </row>
    <row r="1252" spans="6:6">
      <c r="F1252" s="181"/>
    </row>
    <row r="1253" spans="6:6">
      <c r="F1253" s="181"/>
    </row>
    <row r="1254" spans="6:6">
      <c r="F1254" s="181"/>
    </row>
    <row r="1255" spans="6:6">
      <c r="F1255" s="181"/>
    </row>
    <row r="1256" spans="6:6">
      <c r="F1256" s="181"/>
    </row>
    <row r="1257" spans="6:6">
      <c r="F1257" s="181"/>
    </row>
    <row r="1258" spans="6:6">
      <c r="F1258" s="181"/>
    </row>
    <row r="1259" spans="6:6">
      <c r="F1259" s="181"/>
    </row>
    <row r="1260" spans="6:6">
      <c r="F1260" s="181"/>
    </row>
    <row r="1261" spans="6:6">
      <c r="F1261" s="181"/>
    </row>
    <row r="1262" spans="6:6">
      <c r="F1262" s="181"/>
    </row>
    <row r="1263" spans="6:6">
      <c r="F1263" s="181"/>
    </row>
    <row r="1264" spans="6:6">
      <c r="F1264" s="181"/>
    </row>
    <row r="1265" spans="6:6">
      <c r="F1265" s="181"/>
    </row>
    <row r="1266" spans="6:6">
      <c r="F1266" s="181"/>
    </row>
    <row r="1267" spans="6:6">
      <c r="F1267" s="181"/>
    </row>
    <row r="1268" spans="6:6">
      <c r="F1268" s="181"/>
    </row>
    <row r="1269" spans="6:6">
      <c r="F1269" s="181"/>
    </row>
    <row r="1270" spans="6:6">
      <c r="F1270" s="181"/>
    </row>
    <row r="1271" spans="6:6">
      <c r="F1271" s="181"/>
    </row>
    <row r="1272" spans="6:6">
      <c r="F1272" s="181"/>
    </row>
    <row r="1273" spans="6:6">
      <c r="F1273" s="181"/>
    </row>
    <row r="1274" spans="6:6">
      <c r="F1274" s="181"/>
    </row>
    <row r="1275" spans="6:6">
      <c r="F1275" s="181"/>
    </row>
    <row r="1276" spans="6:6">
      <c r="F1276" s="181"/>
    </row>
    <row r="1277" spans="6:6">
      <c r="F1277" s="181"/>
    </row>
    <row r="1278" spans="6:6">
      <c r="F1278" s="181"/>
    </row>
    <row r="1279" spans="6:6">
      <c r="F1279" s="181"/>
    </row>
    <row r="1280" spans="6:6">
      <c r="F1280" s="181"/>
    </row>
    <row r="1281" spans="6:6">
      <c r="F1281" s="181"/>
    </row>
    <row r="1282" spans="6:6">
      <c r="F1282" s="181"/>
    </row>
    <row r="1283" spans="6:6">
      <c r="F1283" s="181"/>
    </row>
    <row r="1284" spans="6:6">
      <c r="F1284" s="181"/>
    </row>
    <row r="1285" spans="6:6">
      <c r="F1285" s="181"/>
    </row>
    <row r="1286" spans="6:6">
      <c r="F1286" s="181"/>
    </row>
    <row r="1287" spans="6:6">
      <c r="F1287" s="181"/>
    </row>
    <row r="1288" spans="6:6">
      <c r="F1288" s="181"/>
    </row>
    <row r="1289" spans="6:6">
      <c r="F1289" s="181"/>
    </row>
    <row r="1290" spans="6:6">
      <c r="F1290" s="181"/>
    </row>
    <row r="1291" spans="6:6">
      <c r="F1291" s="181"/>
    </row>
    <row r="1292" spans="6:6">
      <c r="F1292" s="181"/>
    </row>
    <row r="1293" spans="6:6">
      <c r="F1293" s="181"/>
    </row>
    <row r="1294" spans="6:6">
      <c r="F1294" s="181"/>
    </row>
    <row r="1295" spans="6:6">
      <c r="F1295" s="181"/>
    </row>
    <row r="1296" spans="6:6">
      <c r="F1296" s="181"/>
    </row>
    <row r="1297" spans="6:6">
      <c r="F1297" s="181"/>
    </row>
    <row r="1298" spans="6:6">
      <c r="F1298" s="181"/>
    </row>
    <row r="1299" spans="6:6">
      <c r="F1299" s="181"/>
    </row>
    <row r="1300" spans="6:6">
      <c r="F1300" s="181"/>
    </row>
    <row r="1301" spans="6:6">
      <c r="F1301" s="181"/>
    </row>
    <row r="1302" spans="6:6">
      <c r="F1302" s="181"/>
    </row>
    <row r="1303" spans="6:6">
      <c r="F1303" s="181"/>
    </row>
    <row r="1304" spans="6:6">
      <c r="F1304" s="181"/>
    </row>
    <row r="1305" spans="6:6">
      <c r="F1305" s="181"/>
    </row>
    <row r="1306" spans="6:6">
      <c r="F1306" s="181"/>
    </row>
    <row r="1307" spans="6:6">
      <c r="F1307" s="181"/>
    </row>
    <row r="1308" spans="6:6">
      <c r="F1308" s="181"/>
    </row>
    <row r="1309" spans="6:6">
      <c r="F1309" s="181"/>
    </row>
    <row r="1310" spans="6:6">
      <c r="F1310" s="181"/>
    </row>
    <row r="1311" spans="6:6">
      <c r="F1311" s="181"/>
    </row>
    <row r="1312" spans="6:6">
      <c r="F1312" s="181"/>
    </row>
    <row r="1313" spans="6:6">
      <c r="F1313" s="181"/>
    </row>
    <row r="1314" spans="6:6">
      <c r="F1314" s="181"/>
    </row>
    <row r="1315" spans="6:6">
      <c r="F1315" s="181"/>
    </row>
    <row r="1316" spans="6:6">
      <c r="F1316" s="181"/>
    </row>
    <row r="1317" spans="6:6">
      <c r="F1317" s="181"/>
    </row>
    <row r="1318" spans="6:6">
      <c r="F1318" s="181"/>
    </row>
    <row r="1319" spans="6:6">
      <c r="F1319" s="181"/>
    </row>
    <row r="1320" spans="6:6">
      <c r="F1320" s="181"/>
    </row>
    <row r="1321" spans="6:6">
      <c r="F1321" s="181"/>
    </row>
    <row r="1322" spans="6:6">
      <c r="F1322" s="181"/>
    </row>
    <row r="1323" spans="6:6">
      <c r="F1323" s="181"/>
    </row>
    <row r="1324" spans="6:6">
      <c r="F1324" s="181"/>
    </row>
    <row r="1325" spans="6:6">
      <c r="F1325" s="181"/>
    </row>
    <row r="1326" spans="6:6">
      <c r="F1326" s="181"/>
    </row>
    <row r="1327" spans="6:6">
      <c r="F1327" s="181"/>
    </row>
    <row r="1328" spans="6:6">
      <c r="F1328" s="181"/>
    </row>
    <row r="1329" spans="6:6">
      <c r="F1329" s="181"/>
    </row>
    <row r="1330" spans="6:6">
      <c r="F1330" s="181"/>
    </row>
    <row r="1331" spans="6:6">
      <c r="F1331" s="181"/>
    </row>
    <row r="1332" spans="6:6">
      <c r="F1332" s="181"/>
    </row>
    <row r="1333" spans="6:6">
      <c r="F1333" s="181"/>
    </row>
    <row r="1334" spans="6:6">
      <c r="F1334" s="181"/>
    </row>
    <row r="1335" spans="6:6">
      <c r="F1335" s="181"/>
    </row>
    <row r="1336" spans="6:6">
      <c r="F1336" s="181"/>
    </row>
    <row r="1337" spans="6:6">
      <c r="F1337" s="181"/>
    </row>
    <row r="1338" spans="6:6">
      <c r="F1338" s="181"/>
    </row>
    <row r="1339" spans="6:6">
      <c r="F1339" s="181"/>
    </row>
    <row r="1340" spans="6:6">
      <c r="F1340" s="181"/>
    </row>
    <row r="1341" spans="6:6">
      <c r="F1341" s="181"/>
    </row>
    <row r="1342" spans="6:6">
      <c r="F1342" s="181"/>
    </row>
    <row r="1343" spans="6:6">
      <c r="F1343" s="181"/>
    </row>
    <row r="1344" spans="6:6">
      <c r="F1344" s="181"/>
    </row>
    <row r="1345" spans="6:6">
      <c r="F1345" s="181"/>
    </row>
    <row r="1346" spans="6:6">
      <c r="F1346" s="181"/>
    </row>
    <row r="1347" spans="6:6">
      <c r="F1347" s="181"/>
    </row>
    <row r="1348" spans="6:6">
      <c r="F1348" s="181"/>
    </row>
    <row r="1349" spans="6:6">
      <c r="F1349" s="181"/>
    </row>
    <row r="1350" spans="6:6">
      <c r="F1350" s="181"/>
    </row>
    <row r="1351" spans="6:6">
      <c r="F1351" s="181"/>
    </row>
    <row r="1352" spans="6:6">
      <c r="F1352" s="181"/>
    </row>
    <row r="1353" spans="6:6">
      <c r="F1353" s="181"/>
    </row>
    <row r="1354" spans="6:6">
      <c r="F1354" s="181"/>
    </row>
    <row r="1355" spans="6:6">
      <c r="F1355" s="181"/>
    </row>
    <row r="1356" spans="6:6">
      <c r="F1356" s="181"/>
    </row>
    <row r="1357" spans="6:6">
      <c r="F1357" s="181"/>
    </row>
    <row r="1358" spans="6:6">
      <c r="F1358" s="181"/>
    </row>
    <row r="1359" spans="6:6">
      <c r="F1359" s="181"/>
    </row>
    <row r="1360" spans="6:6">
      <c r="F1360" s="181"/>
    </row>
    <row r="1361" spans="6:6">
      <c r="F1361" s="181"/>
    </row>
    <row r="1362" spans="6:6">
      <c r="F1362" s="181"/>
    </row>
    <row r="1363" spans="6:6">
      <c r="F1363" s="181"/>
    </row>
    <row r="1364" spans="6:6">
      <c r="F1364" s="181"/>
    </row>
    <row r="1365" spans="6:6">
      <c r="F1365" s="181"/>
    </row>
    <row r="1366" spans="6:6">
      <c r="F1366" s="181"/>
    </row>
    <row r="1367" spans="6:6">
      <c r="F1367" s="181"/>
    </row>
    <row r="1368" spans="6:6">
      <c r="F1368" s="181"/>
    </row>
    <row r="1369" spans="6:6">
      <c r="F1369" s="181"/>
    </row>
    <row r="1370" spans="6:6">
      <c r="F1370" s="181"/>
    </row>
    <row r="1371" spans="6:6">
      <c r="F1371" s="181"/>
    </row>
    <row r="1372" spans="6:6">
      <c r="F1372" s="181"/>
    </row>
    <row r="1373" spans="6:6">
      <c r="F1373" s="181"/>
    </row>
    <row r="1374" spans="6:6">
      <c r="F1374" s="181"/>
    </row>
    <row r="1375" spans="6:6">
      <c r="F1375" s="181"/>
    </row>
    <row r="1376" spans="6:6">
      <c r="F1376" s="181"/>
    </row>
    <row r="1377" spans="6:6">
      <c r="F1377" s="181"/>
    </row>
    <row r="1378" spans="6:6">
      <c r="F1378" s="181"/>
    </row>
    <row r="1379" spans="6:6">
      <c r="F1379" s="181"/>
    </row>
    <row r="1380" spans="6:6">
      <c r="F1380" s="181"/>
    </row>
    <row r="1381" spans="6:6">
      <c r="F1381" s="181"/>
    </row>
    <row r="1382" spans="6:6">
      <c r="F1382" s="181"/>
    </row>
    <row r="1383" spans="6:6">
      <c r="F1383" s="181"/>
    </row>
    <row r="1384" spans="6:6">
      <c r="F1384" s="181"/>
    </row>
    <row r="1385" spans="6:6">
      <c r="F1385" s="181"/>
    </row>
    <row r="1386" spans="6:6">
      <c r="F1386" s="181"/>
    </row>
    <row r="1387" spans="6:6">
      <c r="F1387" s="181"/>
    </row>
    <row r="1388" spans="6:6">
      <c r="F1388" s="181"/>
    </row>
    <row r="1389" spans="6:6">
      <c r="F1389" s="181"/>
    </row>
    <row r="1390" spans="6:6">
      <c r="F1390" s="181"/>
    </row>
    <row r="1391" spans="6:6">
      <c r="F1391" s="181"/>
    </row>
    <row r="1392" spans="6:6">
      <c r="F1392" s="181"/>
    </row>
    <row r="1393" spans="6:6">
      <c r="F1393" s="181"/>
    </row>
    <row r="1394" spans="6:6">
      <c r="F1394" s="181"/>
    </row>
    <row r="1395" spans="6:6">
      <c r="F1395" s="181"/>
    </row>
    <row r="1396" spans="6:6">
      <c r="F1396" s="181"/>
    </row>
    <row r="1397" spans="6:6">
      <c r="F1397" s="181"/>
    </row>
    <row r="1398" spans="6:6">
      <c r="F1398" s="181"/>
    </row>
    <row r="1399" spans="6:6">
      <c r="F1399" s="181"/>
    </row>
    <row r="1400" spans="6:6">
      <c r="F1400" s="181"/>
    </row>
    <row r="1401" spans="6:6">
      <c r="F1401" s="181"/>
    </row>
    <row r="1402" spans="6:6">
      <c r="F1402" s="181"/>
    </row>
    <row r="1403" spans="6:6">
      <c r="F1403" s="181"/>
    </row>
    <row r="1404" spans="6:6">
      <c r="F1404" s="181"/>
    </row>
    <row r="1405" spans="6:6">
      <c r="F1405" s="181"/>
    </row>
    <row r="1406" spans="6:6">
      <c r="F1406" s="181"/>
    </row>
    <row r="1407" spans="6:6">
      <c r="F1407" s="181"/>
    </row>
    <row r="1408" spans="6:6">
      <c r="F1408" s="181"/>
    </row>
    <row r="1409" spans="6:6">
      <c r="F1409" s="181"/>
    </row>
    <row r="1410" spans="6:6">
      <c r="F1410" s="181"/>
    </row>
    <row r="1411" spans="6:6">
      <c r="F1411" s="181"/>
    </row>
    <row r="1412" spans="6:6">
      <c r="F1412" s="181"/>
    </row>
    <row r="1413" spans="6:6">
      <c r="F1413" s="181"/>
    </row>
    <row r="1414" spans="6:6">
      <c r="F1414" s="181"/>
    </row>
    <row r="1415" spans="6:6">
      <c r="F1415" s="181"/>
    </row>
    <row r="1416" spans="6:6">
      <c r="F1416" s="181"/>
    </row>
    <row r="1417" spans="6:6">
      <c r="F1417" s="181"/>
    </row>
    <row r="1418" spans="6:6">
      <c r="F1418" s="181"/>
    </row>
    <row r="1419" spans="6:6">
      <c r="F1419" s="181"/>
    </row>
    <row r="1420" spans="6:6">
      <c r="F1420" s="181"/>
    </row>
    <row r="1421" spans="6:6">
      <c r="F1421" s="181"/>
    </row>
    <row r="1422" spans="6:6">
      <c r="F1422" s="181"/>
    </row>
    <row r="1423" spans="6:6">
      <c r="F1423" s="181"/>
    </row>
    <row r="1424" spans="6:6">
      <c r="F1424" s="181"/>
    </row>
    <row r="1425" spans="6:6">
      <c r="F1425" s="181"/>
    </row>
    <row r="1426" spans="6:6">
      <c r="F1426" s="181"/>
    </row>
    <row r="1427" spans="6:6">
      <c r="F1427" s="181"/>
    </row>
    <row r="1428" spans="6:6">
      <c r="F1428" s="181"/>
    </row>
    <row r="1429" spans="6:6">
      <c r="F1429" s="181"/>
    </row>
    <row r="1430" spans="6:6">
      <c r="F1430" s="181"/>
    </row>
    <row r="1431" spans="6:6">
      <c r="F1431" s="181"/>
    </row>
    <row r="1432" spans="6:6">
      <c r="F1432" s="181"/>
    </row>
    <row r="1433" spans="6:6">
      <c r="F1433" s="181"/>
    </row>
    <row r="1434" spans="6:6">
      <c r="F1434" s="181"/>
    </row>
    <row r="1435" spans="6:6">
      <c r="F1435" s="181"/>
    </row>
    <row r="1436" spans="6:6">
      <c r="F1436" s="181"/>
    </row>
    <row r="1437" spans="6:6">
      <c r="F1437" s="181"/>
    </row>
    <row r="1438" spans="6:6">
      <c r="F1438" s="181"/>
    </row>
    <row r="1439" spans="6:6">
      <c r="F1439" s="181"/>
    </row>
    <row r="1440" spans="6:6">
      <c r="F1440" s="181"/>
    </row>
    <row r="1441" spans="6:6">
      <c r="F1441" s="181"/>
    </row>
    <row r="1442" spans="6:6">
      <c r="F1442" s="181"/>
    </row>
    <row r="1443" spans="6:6">
      <c r="F1443" s="181"/>
    </row>
    <row r="1444" spans="6:6">
      <c r="F1444" s="181"/>
    </row>
    <row r="1445" spans="6:6">
      <c r="F1445" s="181"/>
    </row>
    <row r="1446" spans="6:6">
      <c r="F1446" s="181"/>
    </row>
    <row r="1447" spans="6:6">
      <c r="F1447" s="181"/>
    </row>
    <row r="1448" spans="6:6">
      <c r="F1448" s="181"/>
    </row>
    <row r="1449" spans="6:6">
      <c r="F1449" s="181"/>
    </row>
    <row r="1450" spans="6:6">
      <c r="F1450" s="181"/>
    </row>
    <row r="1451" spans="6:6">
      <c r="F1451" s="181"/>
    </row>
    <row r="1452" spans="6:6">
      <c r="F1452" s="181"/>
    </row>
    <row r="1453" spans="6:6">
      <c r="F1453" s="181"/>
    </row>
    <row r="1454" spans="6:6">
      <c r="F1454" s="181"/>
    </row>
    <row r="1455" spans="6:6">
      <c r="F1455" s="181"/>
    </row>
    <row r="1456" spans="6:6">
      <c r="F1456" s="181"/>
    </row>
    <row r="1457" spans="6:6">
      <c r="F1457" s="181"/>
    </row>
    <row r="1458" spans="6:6">
      <c r="F1458" s="181"/>
    </row>
    <row r="1459" spans="6:6">
      <c r="F1459" s="181"/>
    </row>
    <row r="1460" spans="6:6">
      <c r="F1460" s="181"/>
    </row>
    <row r="1461" spans="6:6">
      <c r="F1461" s="181"/>
    </row>
    <row r="1462" spans="6:6">
      <c r="F1462" s="181"/>
    </row>
    <row r="1463" spans="6:6">
      <c r="F1463" s="181"/>
    </row>
    <row r="1464" spans="6:6">
      <c r="F1464" s="181"/>
    </row>
    <row r="1465" spans="6:6">
      <c r="F1465" s="181"/>
    </row>
    <row r="1466" spans="6:6">
      <c r="F1466" s="181"/>
    </row>
    <row r="1467" spans="6:6">
      <c r="F1467" s="181"/>
    </row>
    <row r="1468" spans="6:6">
      <c r="F1468" s="181"/>
    </row>
  </sheetData>
  <mergeCells count="4">
    <mergeCell ref="C4:H4"/>
    <mergeCell ref="Q4:V4"/>
    <mergeCell ref="J4:O4"/>
    <mergeCell ref="B32:D32"/>
  </mergeCells>
  <phoneticPr fontId="43" type="noConversion"/>
  <hyperlinks>
    <hyperlink ref="B35" location="Contents!B68" display="to contents"/>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dimension ref="A2:N47"/>
  <sheetViews>
    <sheetView workbookViewId="0">
      <selection activeCell="B47" sqref="B47"/>
    </sheetView>
  </sheetViews>
  <sheetFormatPr defaultColWidth="8" defaultRowHeight="12.75"/>
  <cols>
    <col min="1" max="1" width="9.28515625" style="151" bestFit="1" customWidth="1"/>
    <col min="2" max="2" width="31.5703125" style="145" customWidth="1"/>
    <col min="3" max="3" width="13.5703125" style="151" bestFit="1" customWidth="1"/>
    <col min="4" max="19" width="12.42578125" style="151" bestFit="1" customWidth="1"/>
    <col min="20" max="20" width="8" style="151" customWidth="1"/>
    <col min="21" max="21" width="31.5703125" style="151" customWidth="1"/>
    <col min="22" max="31" width="12.42578125" style="151" bestFit="1" customWidth="1"/>
    <col min="32" max="33" width="13.5703125" style="151" bestFit="1" customWidth="1"/>
    <col min="34" max="16384" width="8" style="151"/>
  </cols>
  <sheetData>
    <row r="2" spans="1:14">
      <c r="A2" s="151" t="s">
        <v>326</v>
      </c>
      <c r="B2" s="183" t="s">
        <v>1298</v>
      </c>
    </row>
    <row r="4" spans="1:14">
      <c r="B4" s="149"/>
      <c r="C4" s="150" t="s">
        <v>1299</v>
      </c>
      <c r="D4" s="150" t="s">
        <v>1300</v>
      </c>
      <c r="E4" s="150" t="s">
        <v>1301</v>
      </c>
      <c r="F4" s="150" t="s">
        <v>1302</v>
      </c>
      <c r="G4" s="150" t="s">
        <v>1303</v>
      </c>
      <c r="H4" s="150" t="s">
        <v>1304</v>
      </c>
      <c r="I4" s="150" t="s">
        <v>1305</v>
      </c>
      <c r="J4" s="150" t="s">
        <v>1306</v>
      </c>
      <c r="K4" s="150" t="s">
        <v>1307</v>
      </c>
      <c r="L4" s="150" t="s">
        <v>1308</v>
      </c>
      <c r="M4" s="150" t="s">
        <v>1309</v>
      </c>
      <c r="N4" s="184" t="s">
        <v>1310</v>
      </c>
    </row>
    <row r="5" spans="1:14">
      <c r="B5" s="185" t="s">
        <v>1311</v>
      </c>
      <c r="C5" s="186"/>
      <c r="D5" s="186"/>
      <c r="E5" s="186"/>
      <c r="F5" s="186"/>
      <c r="G5" s="186"/>
      <c r="H5" s="186"/>
      <c r="I5" s="186"/>
      <c r="J5" s="186"/>
      <c r="K5" s="186"/>
      <c r="L5" s="186"/>
      <c r="M5" s="186"/>
      <c r="N5" s="186"/>
    </row>
    <row r="6" spans="1:14">
      <c r="B6" s="149" t="s">
        <v>1201</v>
      </c>
      <c r="C6" s="187">
        <v>19.709812762960244</v>
      </c>
      <c r="D6" s="187">
        <v>19.743393940518853</v>
      </c>
      <c r="E6" s="187">
        <v>18.728093044395333</v>
      </c>
      <c r="F6" s="187">
        <v>17.363290564372363</v>
      </c>
      <c r="G6" s="187">
        <v>14.777895482882352</v>
      </c>
      <c r="H6" s="187">
        <v>14.695327618430699</v>
      </c>
      <c r="I6" s="187">
        <v>14.949644741685818</v>
      </c>
      <c r="J6" s="187">
        <v>14.918240752458372</v>
      </c>
      <c r="K6" s="187">
        <v>11.577860300550064</v>
      </c>
      <c r="L6" s="187">
        <v>10.832458942250272</v>
      </c>
      <c r="M6" s="187"/>
      <c r="N6" s="186"/>
    </row>
    <row r="7" spans="1:14">
      <c r="B7" s="149" t="s">
        <v>1202</v>
      </c>
      <c r="C7" s="187">
        <v>23.465573061219533</v>
      </c>
      <c r="D7" s="187">
        <v>23.183880844495121</v>
      </c>
      <c r="E7" s="187">
        <v>21.098688205647019</v>
      </c>
      <c r="F7" s="187">
        <v>19.790077447832289</v>
      </c>
      <c r="G7" s="187">
        <v>17.470350166432244</v>
      </c>
      <c r="H7" s="187">
        <v>15.460818443422928</v>
      </c>
      <c r="I7" s="187">
        <v>14.438914905390693</v>
      </c>
      <c r="J7" s="187">
        <v>11.456770241363683</v>
      </c>
      <c r="K7" s="187">
        <v>10.726840461247045</v>
      </c>
      <c r="L7" s="187">
        <v>10.300993598892633</v>
      </c>
      <c r="M7" s="187"/>
      <c r="N7" s="186"/>
    </row>
    <row r="8" spans="1:14">
      <c r="B8" s="149" t="s">
        <v>1203</v>
      </c>
      <c r="C8" s="187">
        <v>1.9350637796999981</v>
      </c>
      <c r="D8" s="187">
        <v>2.3763667692144486</v>
      </c>
      <c r="E8" s="187">
        <v>1.9508932675000059</v>
      </c>
      <c r="F8" s="187">
        <v>2.2341287038296431</v>
      </c>
      <c r="G8" s="187">
        <v>1.9185404281620009</v>
      </c>
      <c r="H8" s="187">
        <v>2.1086015032615966</v>
      </c>
      <c r="I8" s="187">
        <v>2.0043976487367625</v>
      </c>
      <c r="J8" s="187">
        <v>3.7966016032554988</v>
      </c>
      <c r="K8" s="187">
        <v>3.9180406175519495</v>
      </c>
      <c r="L8" s="187">
        <v>3.9468522392588095</v>
      </c>
      <c r="M8" s="187"/>
      <c r="N8" s="186"/>
    </row>
    <row r="9" spans="1:14">
      <c r="B9" s="149" t="s">
        <v>1312</v>
      </c>
      <c r="C9" s="187"/>
      <c r="D9" s="187"/>
      <c r="E9" s="187"/>
      <c r="F9" s="187"/>
      <c r="G9" s="187"/>
      <c r="H9" s="187"/>
      <c r="I9" s="187"/>
      <c r="J9" s="187"/>
      <c r="K9" s="187"/>
      <c r="L9" s="187"/>
      <c r="M9" s="187"/>
      <c r="N9" s="188">
        <f>4.3997041520603</f>
        <v>4.3997041520603002</v>
      </c>
    </row>
    <row r="10" spans="1:14">
      <c r="B10" s="151"/>
      <c r="C10" s="154"/>
      <c r="D10" s="154"/>
      <c r="E10" s="154"/>
      <c r="F10" s="154"/>
      <c r="G10" s="154"/>
      <c r="H10" s="154"/>
      <c r="I10" s="154"/>
      <c r="J10" s="154"/>
      <c r="K10" s="154"/>
      <c r="L10" s="154"/>
      <c r="M10" s="154"/>
    </row>
    <row r="11" spans="1:14">
      <c r="B11" s="189" t="s">
        <v>1313</v>
      </c>
      <c r="C11" s="187"/>
      <c r="D11" s="187"/>
      <c r="E11" s="187"/>
      <c r="F11" s="187"/>
      <c r="G11" s="187"/>
      <c r="H11" s="187"/>
      <c r="I11" s="187"/>
      <c r="J11" s="187"/>
      <c r="K11" s="187"/>
      <c r="L11" s="187"/>
      <c r="M11" s="187"/>
    </row>
    <row r="12" spans="1:14">
      <c r="B12" s="149" t="s">
        <v>1201</v>
      </c>
      <c r="C12" s="187">
        <v>99.690114246684033</v>
      </c>
      <c r="D12" s="187">
        <v>105.93178093822986</v>
      </c>
      <c r="E12" s="187">
        <v>128.01750864644904</v>
      </c>
      <c r="F12" s="187">
        <v>124.18608080332912</v>
      </c>
      <c r="G12" s="187">
        <v>122.06002846478108</v>
      </c>
      <c r="H12" s="187">
        <v>104.90130099792701</v>
      </c>
      <c r="I12" s="187">
        <v>110.65956493543926</v>
      </c>
      <c r="J12" s="187">
        <v>103.88130593437765</v>
      </c>
      <c r="K12" s="187">
        <v>104.05244089713331</v>
      </c>
      <c r="L12" s="187">
        <v>102.63137162318372</v>
      </c>
      <c r="M12" s="187">
        <v>109.95167815118079</v>
      </c>
    </row>
    <row r="13" spans="1:14">
      <c r="B13" s="149" t="s">
        <v>1202</v>
      </c>
      <c r="C13" s="187">
        <v>106.05548587730549</v>
      </c>
      <c r="D13" s="187">
        <v>111.71757009509106</v>
      </c>
      <c r="E13" s="187">
        <v>127.66421492018995</v>
      </c>
      <c r="F13" s="187">
        <v>113.25065865214701</v>
      </c>
      <c r="G13" s="187">
        <v>140.80558557045123</v>
      </c>
      <c r="H13" s="187">
        <v>144.36766182549863</v>
      </c>
      <c r="I13" s="187">
        <v>165.7230193649678</v>
      </c>
      <c r="J13" s="187">
        <v>166.24278934686851</v>
      </c>
      <c r="K13" s="187">
        <v>180.02389855722413</v>
      </c>
      <c r="L13" s="187">
        <v>192.1336098555069</v>
      </c>
      <c r="M13" s="187">
        <v>190.4352193004309</v>
      </c>
    </row>
    <row r="14" spans="1:14">
      <c r="B14" s="149" t="s">
        <v>1203</v>
      </c>
      <c r="C14" s="187">
        <v>121.03422733554727</v>
      </c>
      <c r="D14" s="187">
        <v>129.92220763963113</v>
      </c>
      <c r="E14" s="187">
        <v>123.82485743485753</v>
      </c>
      <c r="F14" s="187">
        <v>138.96199625315359</v>
      </c>
      <c r="G14" s="187">
        <v>162.94346345133212</v>
      </c>
      <c r="H14" s="187">
        <v>171.61601879052014</v>
      </c>
      <c r="I14" s="187">
        <v>183.00413080008593</v>
      </c>
      <c r="J14" s="187">
        <v>187.11249085584035</v>
      </c>
      <c r="K14" s="187">
        <v>215.15155207948081</v>
      </c>
      <c r="L14" s="187">
        <v>191.66146700963111</v>
      </c>
      <c r="M14" s="187">
        <v>193.03599749650488</v>
      </c>
    </row>
    <row r="15" spans="1:14">
      <c r="B15" s="151"/>
      <c r="C15" s="154"/>
      <c r="D15" s="154"/>
      <c r="E15" s="154"/>
      <c r="F15" s="154"/>
      <c r="G15" s="154"/>
      <c r="H15" s="154"/>
      <c r="I15" s="154"/>
      <c r="J15" s="154"/>
      <c r="K15" s="154"/>
      <c r="L15" s="154"/>
      <c r="M15" s="154"/>
    </row>
    <row r="17" spans="2:2">
      <c r="B17" s="183" t="s">
        <v>1298</v>
      </c>
    </row>
    <row r="37" spans="2:4" ht="12.75" customHeight="1">
      <c r="B37" s="1388" t="s">
        <v>424</v>
      </c>
      <c r="C37" s="1388"/>
      <c r="D37" s="1388"/>
    </row>
    <row r="38" spans="2:4">
      <c r="B38" s="1388"/>
      <c r="C38" s="1388"/>
      <c r="D38" s="1388"/>
    </row>
    <row r="39" spans="2:4">
      <c r="B39" s="1388"/>
      <c r="C39" s="1388"/>
      <c r="D39" s="1388"/>
    </row>
    <row r="40" spans="2:4">
      <c r="B40" s="1388"/>
      <c r="C40" s="1388"/>
      <c r="D40" s="1388"/>
    </row>
    <row r="41" spans="2:4">
      <c r="B41" s="1388"/>
      <c r="C41" s="1388"/>
      <c r="D41" s="1388"/>
    </row>
    <row r="42" spans="2:4" ht="9.75" customHeight="1">
      <c r="B42" s="1388"/>
      <c r="C42" s="1388"/>
      <c r="D42" s="1388"/>
    </row>
    <row r="43" spans="2:4" ht="9" customHeight="1">
      <c r="B43" s="1388"/>
      <c r="C43" s="1388"/>
      <c r="D43" s="1388"/>
    </row>
    <row r="44" spans="2:4" ht="5.25" hidden="1" customHeight="1">
      <c r="B44" s="1388"/>
      <c r="C44" s="1388"/>
      <c r="D44" s="1388"/>
    </row>
    <row r="45" spans="2:4">
      <c r="B45" s="1289"/>
      <c r="C45" s="1289"/>
      <c r="D45" s="1289"/>
    </row>
    <row r="46" spans="2:4">
      <c r="B46" s="1335" t="s">
        <v>1083</v>
      </c>
    </row>
    <row r="47" spans="2:4">
      <c r="B47" s="930" t="s">
        <v>1270</v>
      </c>
    </row>
  </sheetData>
  <mergeCells count="1">
    <mergeCell ref="B37:D44"/>
  </mergeCells>
  <phoneticPr fontId="43" type="noConversion"/>
  <hyperlinks>
    <hyperlink ref="B47" location="Contents!B69" display="to contents"/>
  </hyperlink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2:H43"/>
  <sheetViews>
    <sheetView workbookViewId="0">
      <selection activeCell="B2" sqref="B2"/>
    </sheetView>
  </sheetViews>
  <sheetFormatPr defaultRowHeight="12.75"/>
  <cols>
    <col min="1" max="2" width="9.140625" style="50"/>
    <col min="3" max="3" width="11.28515625" style="50" customWidth="1"/>
    <col min="4" max="4" width="12.140625" style="50" customWidth="1"/>
    <col min="5" max="5" width="11.28515625" style="50" customWidth="1"/>
    <col min="6" max="6" width="10.42578125" style="50" customWidth="1"/>
    <col min="7" max="7" width="10.28515625" style="50" customWidth="1"/>
    <col min="8" max="8" width="9.7109375" style="50" customWidth="1"/>
    <col min="9" max="16384" width="9.140625" style="50"/>
  </cols>
  <sheetData>
    <row r="2" spans="1:8">
      <c r="A2" s="1" t="s">
        <v>326</v>
      </c>
      <c r="B2" s="226" t="s">
        <v>948</v>
      </c>
    </row>
    <row r="3" spans="1:8" ht="13.5" thickBot="1"/>
    <row r="4" spans="1:8">
      <c r="B4" s="1362" t="s">
        <v>1212</v>
      </c>
      <c r="C4" s="1359" t="s">
        <v>949</v>
      </c>
      <c r="D4" s="1360"/>
      <c r="E4" s="1361"/>
      <c r="F4" s="1359" t="s">
        <v>950</v>
      </c>
      <c r="G4" s="1360"/>
      <c r="H4" s="1361"/>
    </row>
    <row r="5" spans="1:8" ht="25.5">
      <c r="B5" s="1363"/>
      <c r="C5" s="954" t="s">
        <v>951</v>
      </c>
      <c r="D5" s="502" t="s">
        <v>952</v>
      </c>
      <c r="E5" s="955" t="s">
        <v>953</v>
      </c>
      <c r="F5" s="954" t="s">
        <v>954</v>
      </c>
      <c r="G5" s="502" t="s">
        <v>955</v>
      </c>
      <c r="H5" s="955" t="s">
        <v>956</v>
      </c>
    </row>
    <row r="6" spans="1:8">
      <c r="B6" s="960" t="s">
        <v>957</v>
      </c>
      <c r="C6" s="575">
        <v>4.5100629999999997</v>
      </c>
      <c r="D6" s="227">
        <v>7.6298250000000003</v>
      </c>
      <c r="E6" s="956">
        <v>3.9919959999999999</v>
      </c>
      <c r="F6" s="575">
        <v>2.4627479999999999</v>
      </c>
      <c r="G6" s="227">
        <v>1.913197</v>
      </c>
      <c r="H6" s="956">
        <v>-3.3300030000000001E-2</v>
      </c>
    </row>
    <row r="7" spans="1:8">
      <c r="B7" s="960" t="s">
        <v>958</v>
      </c>
      <c r="C7" s="575">
        <v>4.4897039999999997</v>
      </c>
      <c r="D7" s="227">
        <v>7.4020859999999997</v>
      </c>
      <c r="E7" s="956">
        <v>3.754181</v>
      </c>
      <c r="F7" s="575">
        <v>2.5774059999999999</v>
      </c>
      <c r="G7" s="227">
        <v>1.857461</v>
      </c>
      <c r="H7" s="956">
        <v>-3.3266799999999999E-2</v>
      </c>
    </row>
    <row r="8" spans="1:8">
      <c r="B8" s="960" t="s">
        <v>959</v>
      </c>
      <c r="C8" s="575">
        <v>4.6621069999999998</v>
      </c>
      <c r="D8" s="227">
        <v>7.3737719999999998</v>
      </c>
      <c r="E8" s="956">
        <v>3.7595109999999998</v>
      </c>
      <c r="F8" s="575">
        <v>2.4165899999999998</v>
      </c>
      <c r="G8" s="227">
        <v>1.868614</v>
      </c>
      <c r="H8" s="956">
        <v>-0.1658375</v>
      </c>
    </row>
    <row r="9" spans="1:8">
      <c r="B9" s="960" t="s">
        <v>960</v>
      </c>
      <c r="C9" s="575">
        <v>4.8292729999999997</v>
      </c>
      <c r="D9" s="227">
        <v>7.2398899999999999</v>
      </c>
      <c r="E9" s="956">
        <v>3.8841739999999998</v>
      </c>
      <c r="F9" s="575">
        <v>3.505722</v>
      </c>
      <c r="G9" s="227">
        <v>2.9009670000000001</v>
      </c>
      <c r="H9" s="956">
        <v>0.53226879999999999</v>
      </c>
    </row>
    <row r="10" spans="1:8">
      <c r="B10" s="960" t="s">
        <v>961</v>
      </c>
      <c r="C10" s="575">
        <v>4.9511060000000002</v>
      </c>
      <c r="D10" s="227">
        <v>7.1433850000000003</v>
      </c>
      <c r="E10" s="956">
        <v>3.8744559999999999</v>
      </c>
      <c r="F10" s="575">
        <v>3.4977290000000001</v>
      </c>
      <c r="G10" s="227">
        <v>3.3779560000000002</v>
      </c>
      <c r="H10" s="956">
        <v>0.99933380000000005</v>
      </c>
    </row>
    <row r="11" spans="1:8">
      <c r="B11" s="960" t="s">
        <v>962</v>
      </c>
      <c r="C11" s="575">
        <v>5.3137889999999999</v>
      </c>
      <c r="D11" s="227">
        <v>7.2596930000000004</v>
      </c>
      <c r="E11" s="956">
        <v>3.9659909999999998</v>
      </c>
      <c r="F11" s="575">
        <v>3.7831980000000001</v>
      </c>
      <c r="G11" s="227">
        <v>3.6133850000000001</v>
      </c>
      <c r="H11" s="956">
        <v>1.3976710000000001</v>
      </c>
    </row>
    <row r="12" spans="1:8">
      <c r="B12" s="960" t="s">
        <v>963</v>
      </c>
      <c r="C12" s="575">
        <v>6.032616</v>
      </c>
      <c r="D12" s="227">
        <v>7.4512169999999998</v>
      </c>
      <c r="E12" s="956">
        <v>3.9979909999999999</v>
      </c>
      <c r="F12" s="575">
        <v>4.3102660000000004</v>
      </c>
      <c r="G12" s="227">
        <v>3.8540070000000002</v>
      </c>
      <c r="H12" s="956">
        <v>2.0598010000000002</v>
      </c>
    </row>
    <row r="13" spans="1:8">
      <c r="B13" s="960" t="s">
        <v>964</v>
      </c>
      <c r="C13" s="575">
        <v>6.9376670000000003</v>
      </c>
      <c r="D13" s="227">
        <v>7.9058289999999998</v>
      </c>
      <c r="E13" s="956">
        <v>4.0869609999999996</v>
      </c>
      <c r="F13" s="575">
        <v>1.7037549999999999</v>
      </c>
      <c r="G13" s="227">
        <v>2.266508</v>
      </c>
      <c r="H13" s="956">
        <v>1.025811</v>
      </c>
    </row>
    <row r="14" spans="1:8">
      <c r="B14" s="960" t="s">
        <v>965</v>
      </c>
      <c r="C14" s="575">
        <v>8.2002570000000006</v>
      </c>
      <c r="D14" s="227">
        <v>8.7554890000000007</v>
      </c>
      <c r="E14" s="956">
        <v>4.5060399999999996</v>
      </c>
      <c r="F14" s="575">
        <v>0.31188559999999999</v>
      </c>
      <c r="G14" s="227">
        <v>0.9665068</v>
      </c>
      <c r="H14" s="956">
        <v>-6.5963060000000004E-2</v>
      </c>
    </row>
    <row r="15" spans="1:8">
      <c r="B15" s="960" t="s">
        <v>966</v>
      </c>
      <c r="C15" s="575">
        <v>9.2704439999999995</v>
      </c>
      <c r="D15" s="227">
        <v>9.2662279999999999</v>
      </c>
      <c r="E15" s="956">
        <v>5.1437220000000003</v>
      </c>
      <c r="F15" s="575">
        <v>-0.34638069999999999</v>
      </c>
      <c r="G15" s="227">
        <v>0.17463699999999999</v>
      </c>
      <c r="H15" s="956">
        <v>-0.98457499999999998</v>
      </c>
    </row>
    <row r="16" spans="1:8">
      <c r="B16" s="960" t="s">
        <v>967</v>
      </c>
      <c r="C16" s="575">
        <v>9.6575780000000009</v>
      </c>
      <c r="D16" s="227">
        <v>9.5413730000000001</v>
      </c>
      <c r="E16" s="956">
        <v>5.4245999999999999</v>
      </c>
      <c r="F16" s="575">
        <v>-0.70124779999999998</v>
      </c>
      <c r="G16" s="227">
        <v>-0.38599080000000002</v>
      </c>
      <c r="H16" s="956">
        <v>-2.3111980000000001</v>
      </c>
    </row>
    <row r="17" spans="2:8">
      <c r="B17" s="960" t="s">
        <v>968</v>
      </c>
      <c r="C17" s="575">
        <v>10.033580000000001</v>
      </c>
      <c r="D17" s="227">
        <v>9.7538239999999998</v>
      </c>
      <c r="E17" s="956">
        <v>5.194477</v>
      </c>
      <c r="F17" s="575">
        <v>1.464656</v>
      </c>
      <c r="G17" s="227">
        <v>0.41841</v>
      </c>
      <c r="H17" s="956">
        <v>-2.030789</v>
      </c>
    </row>
    <row r="18" spans="2:8">
      <c r="B18" s="960" t="s">
        <v>969</v>
      </c>
      <c r="C18" s="575">
        <v>9.7077240000000007</v>
      </c>
      <c r="D18" s="227">
        <v>9.8556229999999996</v>
      </c>
      <c r="E18" s="956">
        <v>4.9649679999999998</v>
      </c>
      <c r="F18" s="575">
        <v>2.4082479999999999</v>
      </c>
      <c r="G18" s="227">
        <v>1.116805</v>
      </c>
      <c r="H18" s="956">
        <v>-1.122112</v>
      </c>
    </row>
    <row r="19" spans="2:8">
      <c r="B19" s="960" t="s">
        <v>970</v>
      </c>
      <c r="C19" s="575">
        <v>9.6910659999999993</v>
      </c>
      <c r="D19" s="227">
        <v>9.8938210000000009</v>
      </c>
      <c r="E19" s="956">
        <v>5.2036309999999997</v>
      </c>
      <c r="F19" s="575">
        <v>1.9084970000000001</v>
      </c>
      <c r="G19" s="227">
        <v>1.5117259999999999</v>
      </c>
      <c r="H19" s="956">
        <v>-0.92807419999999996</v>
      </c>
    </row>
    <row r="20" spans="2:8" ht="13.5" thickBot="1">
      <c r="B20" s="961" t="s">
        <v>971</v>
      </c>
      <c r="C20" s="957"/>
      <c r="D20" s="958"/>
      <c r="E20" s="959"/>
      <c r="F20" s="957">
        <v>1.431041</v>
      </c>
      <c r="G20" s="958">
        <v>1.7058089999999999</v>
      </c>
      <c r="H20" s="959">
        <v>-0.83346050000000005</v>
      </c>
    </row>
    <row r="23" spans="2:8">
      <c r="B23" s="226" t="s">
        <v>948</v>
      </c>
    </row>
    <row r="41" spans="2:2">
      <c r="B41" s="230" t="s">
        <v>972</v>
      </c>
    </row>
    <row r="43" spans="2:2">
      <c r="B43" s="930" t="s">
        <v>1270</v>
      </c>
    </row>
  </sheetData>
  <mergeCells count="3">
    <mergeCell ref="C4:E4"/>
    <mergeCell ref="F4:H4"/>
    <mergeCell ref="B4:B5"/>
  </mergeCells>
  <phoneticPr fontId="38" type="noConversion"/>
  <hyperlinks>
    <hyperlink ref="B43" location="Contents!B8" display="to contents"/>
  </hyperlinks>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2:M38"/>
  <sheetViews>
    <sheetView workbookViewId="0">
      <selection activeCell="D39" sqref="D39"/>
    </sheetView>
  </sheetViews>
  <sheetFormatPr defaultColWidth="8" defaultRowHeight="12.75"/>
  <cols>
    <col min="1" max="1" width="7.85546875" style="151" customWidth="1"/>
    <col min="2" max="2" width="31.5703125" style="145" customWidth="1"/>
    <col min="3" max="3" width="13.5703125" style="151" bestFit="1" customWidth="1"/>
    <col min="4" max="17" width="12.42578125" style="151" bestFit="1" customWidth="1"/>
    <col min="18" max="18" width="8" style="151" customWidth="1"/>
    <col min="19" max="19" width="5.5703125" style="151" customWidth="1"/>
    <col min="20" max="20" width="31.5703125" style="151" customWidth="1"/>
    <col min="21" max="32" width="12.42578125" style="151" bestFit="1" customWidth="1"/>
    <col min="33" max="33" width="8" style="151" customWidth="1"/>
    <col min="34" max="34" width="31.5703125" style="151" customWidth="1"/>
    <col min="35" max="44" width="12.42578125" style="151" bestFit="1" customWidth="1"/>
    <col min="45" max="46" width="13.5703125" style="151" bestFit="1" customWidth="1"/>
    <col min="47" max="16384" width="8" style="151"/>
  </cols>
  <sheetData>
    <row r="2" spans="1:13">
      <c r="A2" s="151" t="s">
        <v>326</v>
      </c>
      <c r="B2" s="183" t="s">
        <v>1325</v>
      </c>
    </row>
    <row r="4" spans="1:13">
      <c r="B4" s="189" t="s">
        <v>1326</v>
      </c>
      <c r="C4" s="150" t="s">
        <v>1314</v>
      </c>
      <c r="D4" s="150" t="s">
        <v>1315</v>
      </c>
      <c r="E4" s="150" t="s">
        <v>1316</v>
      </c>
      <c r="F4" s="150" t="s">
        <v>1317</v>
      </c>
      <c r="G4" s="150" t="s">
        <v>1318</v>
      </c>
      <c r="H4" s="150" t="s">
        <v>1319</v>
      </c>
      <c r="I4" s="150" t="s">
        <v>1320</v>
      </c>
      <c r="J4" s="150" t="s">
        <v>1321</v>
      </c>
      <c r="K4" s="150" t="s">
        <v>1322</v>
      </c>
      <c r="L4" s="150" t="s">
        <v>1323</v>
      </c>
      <c r="M4" s="150" t="s">
        <v>1324</v>
      </c>
    </row>
    <row r="5" spans="1:13">
      <c r="B5" s="152" t="s">
        <v>1327</v>
      </c>
      <c r="C5" s="187">
        <v>99.526515125345227</v>
      </c>
      <c r="D5" s="187">
        <v>99.260780395855321</v>
      </c>
      <c r="E5" s="187">
        <v>102.27119532258848</v>
      </c>
      <c r="F5" s="187">
        <v>100.64311545211133</v>
      </c>
      <c r="G5" s="187">
        <v>111.32691598698364</v>
      </c>
      <c r="H5" s="187">
        <v>110.39086075932354</v>
      </c>
      <c r="I5" s="187">
        <v>108.85212763561344</v>
      </c>
      <c r="J5" s="187">
        <v>101.40498484452058</v>
      </c>
      <c r="K5" s="187">
        <v>95.785459443544212</v>
      </c>
      <c r="L5" s="187">
        <v>83.582669938872087</v>
      </c>
      <c r="M5" s="187">
        <v>83.317738547406933</v>
      </c>
    </row>
    <row r="6" spans="1:13">
      <c r="B6" s="152" t="s">
        <v>1328</v>
      </c>
      <c r="C6" s="187">
        <v>99.878738900098313</v>
      </c>
      <c r="D6" s="187">
        <v>101.22306072032023</v>
      </c>
      <c r="E6" s="187">
        <v>101.69650685398402</v>
      </c>
      <c r="F6" s="187">
        <v>104.71389730503154</v>
      </c>
      <c r="G6" s="187">
        <v>116.9652107568302</v>
      </c>
      <c r="H6" s="187">
        <v>117.35433618527749</v>
      </c>
      <c r="I6" s="187">
        <v>116.62359562747686</v>
      </c>
      <c r="J6" s="187">
        <v>111.22998843114287</v>
      </c>
      <c r="K6" s="187">
        <v>111.55178561440175</v>
      </c>
      <c r="L6" s="187">
        <v>112.23952267330549</v>
      </c>
      <c r="M6" s="187">
        <v>113.90980602422569</v>
      </c>
    </row>
    <row r="7" spans="1:13">
      <c r="B7" s="152" t="s">
        <v>1329</v>
      </c>
      <c r="C7" s="187">
        <v>104.54126207634408</v>
      </c>
      <c r="D7" s="187">
        <v>107.84980596005987</v>
      </c>
      <c r="E7" s="187">
        <v>119.41162766495499</v>
      </c>
      <c r="F7" s="187">
        <v>132.94395549942627</v>
      </c>
      <c r="G7" s="187">
        <v>137.42443114718159</v>
      </c>
      <c r="H7" s="187">
        <v>130.21760723433184</v>
      </c>
      <c r="I7" s="187">
        <v>132.43687309374147</v>
      </c>
      <c r="J7" s="187">
        <v>139.54513400211914</v>
      </c>
      <c r="K7" s="187">
        <v>138.88123506013986</v>
      </c>
      <c r="L7" s="187">
        <v>141.96249454028796</v>
      </c>
      <c r="M7" s="187">
        <v>158.43895397346967</v>
      </c>
    </row>
    <row r="9" spans="1:13">
      <c r="B9" s="189" t="s">
        <v>1330</v>
      </c>
      <c r="C9" s="187"/>
      <c r="D9" s="187"/>
      <c r="E9" s="187"/>
      <c r="F9" s="187"/>
      <c r="G9" s="187"/>
      <c r="H9" s="187"/>
      <c r="I9" s="187"/>
      <c r="J9" s="187"/>
      <c r="K9" s="187"/>
      <c r="L9" s="187"/>
      <c r="M9" s="187"/>
    </row>
    <row r="10" spans="1:13">
      <c r="B10" s="152" t="s">
        <v>1331</v>
      </c>
      <c r="C10" s="187">
        <v>101.18625553212625</v>
      </c>
      <c r="D10" s="187">
        <v>103.86864619026372</v>
      </c>
      <c r="E10" s="187">
        <v>103.16063119851273</v>
      </c>
      <c r="F10" s="187">
        <v>71.016436760755397</v>
      </c>
      <c r="G10" s="187">
        <v>192.58459843334325</v>
      </c>
      <c r="H10" s="187">
        <v>107.68168306712609</v>
      </c>
      <c r="I10" s="187">
        <v>88.85680387249495</v>
      </c>
      <c r="J10" s="187">
        <v>95.97681662724969</v>
      </c>
      <c r="K10" s="187">
        <v>93.116662450528437</v>
      </c>
      <c r="L10" s="187">
        <v>117.53907239757059</v>
      </c>
      <c r="M10" s="187">
        <v>84.52476580335518</v>
      </c>
    </row>
    <row r="11" spans="1:13">
      <c r="B11" s="152" t="s">
        <v>1332</v>
      </c>
      <c r="C11" s="187">
        <v>132.10107685681572</v>
      </c>
      <c r="D11" s="187">
        <v>134.5226050245746</v>
      </c>
      <c r="E11" s="187">
        <v>158.53343268351054</v>
      </c>
      <c r="F11" s="187">
        <v>93.384199769774995</v>
      </c>
      <c r="G11" s="187">
        <v>167.47123558626737</v>
      </c>
      <c r="H11" s="187">
        <v>165.17506210710934</v>
      </c>
      <c r="I11" s="187">
        <v>212.33616604157586</v>
      </c>
      <c r="J11" s="187">
        <v>179.3399839438263</v>
      </c>
      <c r="K11" s="187">
        <v>230.2876076165895</v>
      </c>
      <c r="L11" s="187">
        <v>258.45715183721643</v>
      </c>
      <c r="M11" s="187">
        <v>232.66054985102099</v>
      </c>
    </row>
    <row r="12" spans="1:13">
      <c r="B12" s="152" t="s">
        <v>505</v>
      </c>
      <c r="C12" s="187">
        <v>129.98782711293978</v>
      </c>
      <c r="D12" s="187">
        <v>97.319316547137859</v>
      </c>
      <c r="E12" s="187">
        <v>115.5575380631025</v>
      </c>
      <c r="F12" s="187">
        <v>141.46658717319681</v>
      </c>
      <c r="G12" s="187">
        <v>185.26479016079179</v>
      </c>
      <c r="H12" s="187">
        <v>200.65419893703728</v>
      </c>
      <c r="I12" s="187">
        <v>207.25789301943328</v>
      </c>
      <c r="J12" s="187">
        <v>195.84499125072767</v>
      </c>
      <c r="K12" s="187">
        <v>239.82440632396492</v>
      </c>
      <c r="L12" s="187">
        <v>205.17596909604578</v>
      </c>
      <c r="M12" s="187">
        <v>182.51888662590673</v>
      </c>
    </row>
    <row r="14" spans="1:13">
      <c r="B14" s="183" t="s">
        <v>1325</v>
      </c>
    </row>
    <row r="31" spans="2:4" ht="12.75" customHeight="1">
      <c r="B31" s="1389" t="s">
        <v>423</v>
      </c>
      <c r="C31" s="1389"/>
      <c r="D31" s="1389"/>
    </row>
    <row r="32" spans="2:4" ht="12.75" customHeight="1">
      <c r="B32" s="1389"/>
      <c r="C32" s="1389"/>
      <c r="D32" s="1389"/>
    </row>
    <row r="33" spans="2:4" ht="12.75" customHeight="1">
      <c r="B33" s="1389"/>
      <c r="C33" s="1389"/>
      <c r="D33" s="1389"/>
    </row>
    <row r="34" spans="2:4">
      <c r="B34" s="1389"/>
      <c r="C34" s="1389"/>
      <c r="D34" s="1389"/>
    </row>
    <row r="36" spans="2:4">
      <c r="B36" s="1335" t="s">
        <v>1083</v>
      </c>
    </row>
    <row r="38" spans="2:4">
      <c r="B38" s="930" t="s">
        <v>1270</v>
      </c>
    </row>
  </sheetData>
  <mergeCells count="1">
    <mergeCell ref="B31:D34"/>
  </mergeCells>
  <phoneticPr fontId="43" type="noConversion"/>
  <hyperlinks>
    <hyperlink ref="B38" location="Contents!B70" display="to contents"/>
  </hyperlinks>
  <pageMargins left="0.75" right="0.75" top="1" bottom="1" header="0.5" footer="0.5"/>
  <pageSetup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2:F41"/>
  <sheetViews>
    <sheetView zoomScaleNormal="110" workbookViewId="0">
      <selection activeCell="B41" sqref="B41"/>
    </sheetView>
  </sheetViews>
  <sheetFormatPr defaultColWidth="16.5703125" defaultRowHeight="11.25"/>
  <cols>
    <col min="1" max="1" width="11.5703125" style="190" customWidth="1"/>
    <col min="2" max="2" width="29" style="190" customWidth="1"/>
    <col min="3" max="3" width="8.28515625" style="190" bestFit="1" customWidth="1"/>
    <col min="4" max="9" width="12" style="190" bestFit="1" customWidth="1"/>
    <col min="10" max="11" width="10.85546875" style="190" bestFit="1" customWidth="1"/>
    <col min="12" max="18" width="9.85546875" style="190" bestFit="1" customWidth="1"/>
    <col min="19" max="21" width="10.140625" style="190" bestFit="1" customWidth="1"/>
    <col min="22" max="24" width="9.85546875" style="190" bestFit="1" customWidth="1"/>
    <col min="25" max="16384" width="16.5703125" style="190"/>
  </cols>
  <sheetData>
    <row r="2" spans="1:6" ht="12.75">
      <c r="A2" s="1305" t="s">
        <v>326</v>
      </c>
      <c r="B2" s="1306" t="s">
        <v>506</v>
      </c>
    </row>
    <row r="4" spans="1:6" ht="12.75">
      <c r="B4" s="1334" t="s">
        <v>507</v>
      </c>
      <c r="C4" s="1334" t="s">
        <v>330</v>
      </c>
      <c r="D4" s="1331">
        <v>39722</v>
      </c>
      <c r="E4" s="1331">
        <v>40087</v>
      </c>
      <c r="F4" s="1331">
        <v>40452</v>
      </c>
    </row>
    <row r="5" spans="1:6" ht="12.75">
      <c r="B5" s="1390" t="s">
        <v>509</v>
      </c>
      <c r="C5" s="1251" t="s">
        <v>1201</v>
      </c>
      <c r="D5" s="1332">
        <v>88.03812124275332</v>
      </c>
      <c r="E5" s="1332">
        <v>77.811447570160638</v>
      </c>
      <c r="F5" s="1332">
        <v>56.817615938470198</v>
      </c>
    </row>
    <row r="6" spans="1:6" ht="12.75">
      <c r="B6" s="1390"/>
      <c r="C6" s="1251" t="s">
        <v>1202</v>
      </c>
      <c r="D6" s="1332">
        <v>88.226439124060789</v>
      </c>
      <c r="E6" s="1332">
        <v>87.057168985737135</v>
      </c>
      <c r="F6" s="1332">
        <v>79.672509611361448</v>
      </c>
    </row>
    <row r="7" spans="1:6" ht="12.75">
      <c r="B7" s="1390"/>
      <c r="C7" s="1251" t="s">
        <v>1203</v>
      </c>
      <c r="D7" s="1332">
        <v>88.241086187908991</v>
      </c>
      <c r="E7" s="1332">
        <v>84.959665982213451</v>
      </c>
      <c r="F7" s="1332">
        <v>75.021264141466688</v>
      </c>
    </row>
    <row r="8" spans="1:6" ht="12.75">
      <c r="B8" s="1143"/>
      <c r="C8" s="1251"/>
      <c r="D8" s="1333"/>
      <c r="E8" s="1333"/>
      <c r="F8" s="1333"/>
    </row>
    <row r="9" spans="1:6" ht="12.75">
      <c r="B9" s="1391" t="s">
        <v>680</v>
      </c>
      <c r="C9" s="1251" t="s">
        <v>1201</v>
      </c>
      <c r="D9" s="1332">
        <v>1.5413817685481599</v>
      </c>
      <c r="E9" s="1332">
        <v>-78.014322047237712</v>
      </c>
      <c r="F9" s="1332">
        <v>53.381230147518664</v>
      </c>
    </row>
    <row r="10" spans="1:6" ht="12.75">
      <c r="B10" s="1391"/>
      <c r="C10" s="1251" t="s">
        <v>1202</v>
      </c>
      <c r="D10" s="1332">
        <v>0.92469775575955981</v>
      </c>
      <c r="E10" s="1332">
        <v>-0.56027135290651353</v>
      </c>
      <c r="F10" s="1332">
        <v>0.2204953312772488</v>
      </c>
    </row>
    <row r="11" spans="1:6" ht="12.75">
      <c r="B11" s="1391"/>
      <c r="C11" s="1251" t="s">
        <v>1203</v>
      </c>
      <c r="D11" s="1332">
        <v>1.1506622234235004</v>
      </c>
      <c r="E11" s="1332">
        <v>-23.504992830134995</v>
      </c>
      <c r="F11" s="1332">
        <v>12.339280160932921</v>
      </c>
    </row>
    <row r="12" spans="1:6" ht="12.75">
      <c r="B12" s="1143"/>
      <c r="C12" s="1251"/>
      <c r="D12" s="1333"/>
      <c r="E12" s="1333"/>
      <c r="F12" s="1333"/>
    </row>
    <row r="13" spans="1:6" ht="12.75">
      <c r="B13" s="1391" t="s">
        <v>508</v>
      </c>
      <c r="C13" s="1251" t="s">
        <v>1201</v>
      </c>
      <c r="D13" s="1332">
        <v>9.0468060823146086</v>
      </c>
      <c r="E13" s="1332">
        <v>0.32007428389226739</v>
      </c>
      <c r="F13" s="1332">
        <v>-2.4888627321560914</v>
      </c>
    </row>
    <row r="14" spans="1:6" ht="12.75">
      <c r="B14" s="1391"/>
      <c r="C14" s="1251" t="s">
        <v>1202</v>
      </c>
      <c r="D14" s="1332">
        <v>8.9351910761363307</v>
      </c>
      <c r="E14" s="1332">
        <v>7.9894814370390934</v>
      </c>
      <c r="F14" s="1332">
        <v>6.6731202031075352</v>
      </c>
    </row>
    <row r="15" spans="1:6" ht="12.75">
      <c r="B15" s="1391"/>
      <c r="C15" s="1251" t="s">
        <v>1203</v>
      </c>
      <c r="D15" s="1332">
        <v>8.3379091112102266</v>
      </c>
      <c r="E15" s="1332">
        <v>10.852476388968219</v>
      </c>
      <c r="F15" s="1332">
        <v>9.5621294142345548</v>
      </c>
    </row>
    <row r="18" spans="2:2">
      <c r="B18" s="191" t="s">
        <v>506</v>
      </c>
    </row>
    <row r="37" spans="2:4" s="151" customFormat="1" ht="12.75" customHeight="1">
      <c r="B37" s="1392" t="s">
        <v>423</v>
      </c>
      <c r="C37" s="1392"/>
      <c r="D37" s="1392"/>
    </row>
    <row r="38" spans="2:4" s="151" customFormat="1" ht="43.5" customHeight="1">
      <c r="B38" s="1392"/>
      <c r="C38" s="1392"/>
      <c r="D38" s="1392"/>
    </row>
    <row r="39" spans="2:4" ht="11.25" customHeight="1">
      <c r="B39" s="1330"/>
      <c r="C39" s="1330"/>
      <c r="D39" s="1330"/>
    </row>
    <row r="40" spans="2:4" ht="12">
      <c r="B40" s="1335" t="s">
        <v>1081</v>
      </c>
    </row>
    <row r="41" spans="2:4" ht="12.75">
      <c r="B41" s="930" t="s">
        <v>1270</v>
      </c>
    </row>
  </sheetData>
  <mergeCells count="4">
    <mergeCell ref="B5:B7"/>
    <mergeCell ref="B9:B11"/>
    <mergeCell ref="B13:B15"/>
    <mergeCell ref="B37:D38"/>
  </mergeCells>
  <phoneticPr fontId="43" type="noConversion"/>
  <hyperlinks>
    <hyperlink ref="B41" location="Contents!B71" display="to contents"/>
  </hyperlinks>
  <pageMargins left="0.7" right="0.7" top="0.75" bottom="0.75" header="0.3" footer="0.3"/>
  <pageSetup orientation="portrait" r:id="rId1"/>
  <headerFooter alignWithMargins="0"/>
  <rowBreaks count="1" manualBreakCount="1">
    <brk id="1"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2:R33"/>
  <sheetViews>
    <sheetView topLeftCell="A10" workbookViewId="0">
      <selection activeCell="B29" sqref="B29:D29"/>
    </sheetView>
  </sheetViews>
  <sheetFormatPr defaultColWidth="16.5703125" defaultRowHeight="12.75"/>
  <cols>
    <col min="1" max="1" width="8.85546875" style="151" bestFit="1" customWidth="1"/>
    <col min="2" max="2" width="16.5703125" style="151" customWidth="1"/>
    <col min="3" max="8" width="12.140625" style="151" bestFit="1" customWidth="1"/>
    <col min="9" max="18" width="11.5703125" style="151" bestFit="1" customWidth="1"/>
    <col min="19" max="20" width="10.140625" style="151" bestFit="1" customWidth="1"/>
    <col min="21" max="23" width="9.85546875" style="151" bestFit="1" customWidth="1"/>
    <col min="24" max="16384" width="16.5703125" style="151"/>
  </cols>
  <sheetData>
    <row r="2" spans="1:18">
      <c r="A2" s="151" t="s">
        <v>326</v>
      </c>
      <c r="B2" s="192" t="s">
        <v>323</v>
      </c>
    </row>
    <row r="4" spans="1:18">
      <c r="B4" s="149"/>
      <c r="C4" s="150" t="s">
        <v>676</v>
      </c>
      <c r="D4" s="150" t="s">
        <v>677</v>
      </c>
      <c r="E4" s="150">
        <v>39264</v>
      </c>
      <c r="F4" s="150">
        <v>39356</v>
      </c>
      <c r="G4" s="150">
        <v>39448</v>
      </c>
      <c r="H4" s="150">
        <v>39539</v>
      </c>
      <c r="I4" s="150">
        <v>39630</v>
      </c>
      <c r="J4" s="150">
        <v>39722</v>
      </c>
      <c r="K4" s="150">
        <v>39814</v>
      </c>
      <c r="L4" s="150">
        <v>39904</v>
      </c>
      <c r="M4" s="150">
        <v>39995</v>
      </c>
      <c r="N4" s="150">
        <v>40087</v>
      </c>
      <c r="O4" s="150">
        <v>40179</v>
      </c>
      <c r="P4" s="150">
        <v>40269</v>
      </c>
      <c r="Q4" s="150">
        <v>40360</v>
      </c>
      <c r="R4" s="150">
        <v>40452</v>
      </c>
    </row>
    <row r="5" spans="1:18">
      <c r="B5" s="1083" t="s">
        <v>384</v>
      </c>
      <c r="C5" s="193">
        <v>2.9638971593382801</v>
      </c>
      <c r="D5" s="193">
        <v>3.0137179285074951</v>
      </c>
      <c r="E5" s="193">
        <v>3.1171005967290655</v>
      </c>
      <c r="F5" s="193">
        <v>3.1803173145192756</v>
      </c>
      <c r="G5" s="193">
        <v>3.0293240165275939</v>
      </c>
      <c r="H5" s="193">
        <v>2.5603873169442442</v>
      </c>
      <c r="I5" s="193">
        <v>2.1410803848355302</v>
      </c>
      <c r="J5" s="193">
        <v>1.8703108946712044</v>
      </c>
      <c r="K5" s="193">
        <v>1.2666075822314486</v>
      </c>
      <c r="L5" s="193">
        <v>1.0019217461775041</v>
      </c>
      <c r="M5" s="193">
        <v>-1.3425339028363288</v>
      </c>
      <c r="N5" s="193">
        <v>-2.4694433142663694</v>
      </c>
      <c r="O5" s="193">
        <v>-3.5299858715874048</v>
      </c>
      <c r="P5" s="193">
        <v>-2.63493498381668</v>
      </c>
      <c r="Q5" s="193">
        <v>-1.2141936249369107</v>
      </c>
      <c r="R5" s="193">
        <v>1.389712752086167</v>
      </c>
    </row>
    <row r="6" spans="1:18">
      <c r="B6" s="1083" t="s">
        <v>1197</v>
      </c>
      <c r="C6" s="193">
        <v>2.3776196130044727</v>
      </c>
      <c r="D6" s="193">
        <v>2.818612465829363</v>
      </c>
      <c r="E6" s="193">
        <v>2.9879415540136907</v>
      </c>
      <c r="F6" s="193">
        <v>2.5678711043882707</v>
      </c>
      <c r="G6" s="193">
        <v>2.8266447137455764</v>
      </c>
      <c r="H6" s="193">
        <v>2.2909223846295332</v>
      </c>
      <c r="I6" s="193">
        <v>1.7760627167262708</v>
      </c>
      <c r="J6" s="193">
        <v>1.4863018974627986</v>
      </c>
      <c r="K6" s="193">
        <v>0.73021964242013848</v>
      </c>
      <c r="L6" s="193">
        <v>0.4160859366392301</v>
      </c>
      <c r="M6" s="193">
        <v>0.26319603004471936</v>
      </c>
      <c r="N6" s="193">
        <v>0.1040041852877103</v>
      </c>
      <c r="O6" s="193">
        <v>0.23660290379524337</v>
      </c>
      <c r="P6" s="193">
        <v>0.23881514854167105</v>
      </c>
      <c r="Q6" s="193">
        <v>0.28869573731268611</v>
      </c>
      <c r="R6" s="193">
        <v>0.32460670504978983</v>
      </c>
    </row>
    <row r="7" spans="1:18">
      <c r="B7" s="1083" t="s">
        <v>1198</v>
      </c>
      <c r="C7" s="193">
        <v>3.5980167379967685</v>
      </c>
      <c r="D7" s="193">
        <v>4.2273976629974417</v>
      </c>
      <c r="E7" s="193">
        <v>4.5497911042746813</v>
      </c>
      <c r="F7" s="193">
        <v>4.1914756965431943</v>
      </c>
      <c r="G7" s="193">
        <v>3.4595743636520355</v>
      </c>
      <c r="H7" s="193">
        <v>3.6687331579130644</v>
      </c>
      <c r="I7" s="193">
        <v>2.9808956657953956</v>
      </c>
      <c r="J7" s="193">
        <v>2.6990956627443894</v>
      </c>
      <c r="K7" s="193">
        <v>1.8047672215931743</v>
      </c>
      <c r="L7" s="193">
        <v>2.5582668576565259</v>
      </c>
      <c r="M7" s="193">
        <v>1.8578583195187193</v>
      </c>
      <c r="N7" s="193">
        <v>2.3357465844466216</v>
      </c>
      <c r="O7" s="193">
        <v>0.97099786804088517</v>
      </c>
      <c r="P7" s="193">
        <v>1.5141098957522252</v>
      </c>
      <c r="Q7" s="193">
        <v>1.6108975606202078</v>
      </c>
      <c r="R7" s="193">
        <v>1.7063251268074728</v>
      </c>
    </row>
    <row r="8" spans="1:18">
      <c r="B8" s="1083" t="s">
        <v>517</v>
      </c>
      <c r="C8" s="193">
        <v>1.0746916565253</v>
      </c>
      <c r="D8" s="193">
        <v>1.7476404440650981</v>
      </c>
      <c r="E8" s="193">
        <v>1.3873897625876017</v>
      </c>
      <c r="F8" s="193">
        <v>1.9286455548387083</v>
      </c>
      <c r="G8" s="193">
        <v>1.7183405056147767</v>
      </c>
      <c r="H8" s="193">
        <v>1.0688234714445557</v>
      </c>
      <c r="I8" s="193">
        <v>0.95781502698852017</v>
      </c>
      <c r="J8" s="193">
        <v>0.61494045209633408</v>
      </c>
      <c r="K8" s="193">
        <v>0.49485466440850423</v>
      </c>
      <c r="L8" s="193">
        <v>-0.59271650633260942</v>
      </c>
      <c r="M8" s="193">
        <v>-0.80498198622981543</v>
      </c>
      <c r="N8" s="193">
        <v>-1.099926291873119</v>
      </c>
      <c r="O8" s="193">
        <v>6.7728681503924276E-2</v>
      </c>
      <c r="P8" s="193">
        <v>-0.54062021855616416</v>
      </c>
      <c r="Q8" s="193">
        <v>-0.72895151036082195</v>
      </c>
      <c r="R8" s="193">
        <v>-0.78948399736678765</v>
      </c>
    </row>
    <row r="9" spans="1:18">
      <c r="C9" s="194">
        <v>1.0746916565253</v>
      </c>
      <c r="D9" s="194">
        <v>1.7476404440650981</v>
      </c>
      <c r="E9" s="194">
        <v>1.3873897625876017</v>
      </c>
      <c r="F9" s="194">
        <v>1.9286455548387083</v>
      </c>
      <c r="G9" s="194">
        <v>1.7183405056147767</v>
      </c>
      <c r="H9" s="194">
        <v>1.0688234714445557</v>
      </c>
      <c r="I9" s="194">
        <v>0.95781502698852017</v>
      </c>
      <c r="J9" s="194">
        <v>0.61494045209633408</v>
      </c>
      <c r="K9" s="154"/>
    </row>
    <row r="11" spans="1:18">
      <c r="B11" s="192" t="s">
        <v>518</v>
      </c>
    </row>
    <row r="29" spans="2:4" ht="50.25" customHeight="1">
      <c r="B29" s="1389" t="s">
        <v>385</v>
      </c>
      <c r="C29" s="1389"/>
      <c r="D29" s="1389"/>
    </row>
    <row r="31" spans="2:4">
      <c r="B31" s="1335" t="s">
        <v>1081</v>
      </c>
    </row>
    <row r="33" spans="2:2">
      <c r="B33" s="930" t="s">
        <v>1270</v>
      </c>
    </row>
  </sheetData>
  <mergeCells count="1">
    <mergeCell ref="B29:D29"/>
  </mergeCells>
  <phoneticPr fontId="43" type="noConversion"/>
  <hyperlinks>
    <hyperlink ref="B33" location="Contents!B72" display="to contents"/>
  </hyperlinks>
  <pageMargins left="0.7" right="0.7" top="0.75" bottom="0.75" header="0.3" footer="0.3"/>
  <pageSetup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dimension ref="A1:AI35"/>
  <sheetViews>
    <sheetView topLeftCell="B1" zoomScaleNormal="100" workbookViewId="0">
      <selection activeCell="B32" sqref="B32"/>
    </sheetView>
  </sheetViews>
  <sheetFormatPr defaultColWidth="8" defaultRowHeight="12.75"/>
  <cols>
    <col min="1" max="1" width="8" style="196" customWidth="1"/>
    <col min="2" max="2" width="10.28515625" style="196" customWidth="1"/>
    <col min="3" max="3" width="16.85546875" style="195" customWidth="1"/>
    <col min="4" max="4" width="18" style="195" customWidth="1"/>
    <col min="5" max="5" width="16.7109375" style="195" customWidth="1"/>
    <col min="6" max="6" width="15.85546875" style="196" customWidth="1"/>
    <col min="7" max="7" width="16.140625" style="196" customWidth="1"/>
    <col min="8" max="8" width="19.140625" style="196" customWidth="1"/>
    <col min="9" max="9" width="20.85546875" style="196" customWidth="1"/>
    <col min="10" max="11" width="15.140625" style="195" customWidth="1"/>
    <col min="12" max="12" width="14.5703125" style="196" bestFit="1" customWidth="1"/>
    <col min="13" max="13" width="16.85546875" style="196" customWidth="1"/>
    <col min="14" max="14" width="20.7109375" style="196" customWidth="1"/>
    <col min="15" max="15" width="23.85546875" style="196" customWidth="1"/>
    <col min="16" max="16" width="8" style="196" customWidth="1"/>
    <col min="17" max="17" width="20.42578125" style="196" customWidth="1"/>
    <col min="18" max="18" width="17.5703125" style="196" customWidth="1"/>
    <col min="19" max="19" width="8" style="196" customWidth="1"/>
    <col min="20" max="20" width="14.85546875" style="196" customWidth="1"/>
    <col min="21" max="27" width="16.5703125" style="196" customWidth="1"/>
    <col min="28" max="16384" width="8" style="196"/>
  </cols>
  <sheetData>
    <row r="1" spans="1:35" s="195" customFormat="1" ht="15" customHeight="1"/>
    <row r="2" spans="1:35" s="195" customFormat="1">
      <c r="A2" s="195" t="s">
        <v>326</v>
      </c>
      <c r="B2" s="143" t="s">
        <v>1394</v>
      </c>
      <c r="N2" s="1279"/>
      <c r="O2" s="1280"/>
      <c r="P2" s="1280"/>
      <c r="Q2" s="1279"/>
      <c r="R2" s="1280"/>
      <c r="S2" s="1280"/>
      <c r="T2" s="1279"/>
      <c r="U2" s="1280"/>
      <c r="V2" s="1280"/>
      <c r="W2" s="1280"/>
      <c r="X2" s="1280"/>
      <c r="Y2" s="1280"/>
      <c r="Z2" s="1280"/>
      <c r="AA2" s="1280"/>
      <c r="AB2" s="1280"/>
      <c r="AC2" s="1280"/>
      <c r="AD2" s="1280"/>
      <c r="AE2" s="1280"/>
      <c r="AF2" s="1280"/>
      <c r="AG2" s="1280"/>
      <c r="AH2" s="1280"/>
      <c r="AI2" s="1280"/>
    </row>
    <row r="3" spans="1:35">
      <c r="C3" s="196"/>
      <c r="E3" s="196"/>
      <c r="H3" s="143" t="s">
        <v>1394</v>
      </c>
      <c r="I3" s="195"/>
    </row>
    <row r="4" spans="1:35">
      <c r="B4" s="197"/>
      <c r="C4" s="1396" t="s">
        <v>1419</v>
      </c>
      <c r="D4" s="1397"/>
      <c r="E4" s="1394" t="s">
        <v>1420</v>
      </c>
      <c r="F4" s="1395"/>
    </row>
    <row r="5" spans="1:35">
      <c r="B5" s="198"/>
      <c r="C5" s="199">
        <v>40087</v>
      </c>
      <c r="D5" s="199">
        <v>40452</v>
      </c>
      <c r="E5" s="199">
        <v>40087</v>
      </c>
      <c r="F5" s="199">
        <v>40452</v>
      </c>
    </row>
    <row r="6" spans="1:35">
      <c r="B6" s="200" t="s">
        <v>1395</v>
      </c>
      <c r="C6" s="201">
        <v>2.5131912584355116</v>
      </c>
      <c r="D6" s="201">
        <v>0.70634554179150688</v>
      </c>
      <c r="E6" s="202">
        <v>-0.30089706020830637</v>
      </c>
      <c r="F6" s="203">
        <v>-2.9009509035253696</v>
      </c>
    </row>
    <row r="7" spans="1:35">
      <c r="B7" s="200" t="s">
        <v>1396</v>
      </c>
      <c r="C7" s="201">
        <v>8.4319874175027927</v>
      </c>
      <c r="D7" s="201">
        <v>1.0637916815155932</v>
      </c>
      <c r="E7" s="202">
        <v>3.3208659308963857</v>
      </c>
      <c r="F7" s="203">
        <v>0.87113809480487969</v>
      </c>
    </row>
    <row r="8" spans="1:35">
      <c r="B8" s="200" t="s">
        <v>1397</v>
      </c>
      <c r="C8" s="201">
        <v>13.441033454762657</v>
      </c>
      <c r="D8" s="201">
        <v>1.6640461671763573</v>
      </c>
      <c r="E8" s="202">
        <v>0.63301959819984654</v>
      </c>
      <c r="F8" s="203">
        <v>-11.011394994918176</v>
      </c>
      <c r="K8" s="196"/>
    </row>
    <row r="9" spans="1:35">
      <c r="B9" s="200" t="s">
        <v>1398</v>
      </c>
      <c r="C9" s="201">
        <v>0.64587029007013153</v>
      </c>
      <c r="D9" s="201">
        <v>0.94473493813035359</v>
      </c>
      <c r="E9" s="202">
        <v>6.7880503666114089</v>
      </c>
      <c r="F9" s="203">
        <v>5.4666771896923176</v>
      </c>
      <c r="K9" s="204"/>
      <c r="L9" s="195"/>
    </row>
    <row r="10" spans="1:35">
      <c r="B10" s="200" t="s">
        <v>1399</v>
      </c>
      <c r="C10" s="201">
        <v>7.9957239946479453</v>
      </c>
      <c r="D10" s="201">
        <v>5.6397562281958855</v>
      </c>
      <c r="E10" s="202">
        <v>9.6607363493569611</v>
      </c>
      <c r="F10" s="203">
        <v>8.3063182569912914</v>
      </c>
    </row>
    <row r="11" spans="1:35">
      <c r="B11" s="200" t="s">
        <v>1400</v>
      </c>
      <c r="C11" s="201">
        <v>6.7257207424822507</v>
      </c>
      <c r="D11" s="201">
        <v>1.5409219824401206</v>
      </c>
      <c r="E11" s="202">
        <v>7.9989367488507828</v>
      </c>
      <c r="F11" s="203">
        <v>6.8697598386536027</v>
      </c>
    </row>
    <row r="12" spans="1:35">
      <c r="B12" s="200" t="s">
        <v>1401</v>
      </c>
      <c r="C12" s="201">
        <v>2.7320913889713605</v>
      </c>
      <c r="D12" s="201">
        <v>3.2889794008604403</v>
      </c>
      <c r="E12" s="202">
        <v>7.0681272671082125</v>
      </c>
      <c r="F12" s="203">
        <v>4.9243697442022043</v>
      </c>
      <c r="K12" s="204"/>
    </row>
    <row r="13" spans="1:35">
      <c r="B13" s="200" t="s">
        <v>1402</v>
      </c>
      <c r="C13" s="201">
        <v>20.811049521808634</v>
      </c>
      <c r="D13" s="201">
        <v>8.0961014034338561</v>
      </c>
      <c r="E13" s="202">
        <v>8.693530539303671</v>
      </c>
      <c r="F13" s="203">
        <v>5.3249812259999905</v>
      </c>
      <c r="K13" s="204"/>
    </row>
    <row r="14" spans="1:35">
      <c r="B14" s="200" t="s">
        <v>1403</v>
      </c>
      <c r="C14" s="201">
        <v>17.633028243890543</v>
      </c>
      <c r="D14" s="201">
        <v>9.2625828170011193</v>
      </c>
      <c r="E14" s="202">
        <v>5.3140353874390174</v>
      </c>
      <c r="F14" s="203">
        <v>6.7813652851491684</v>
      </c>
      <c r="K14" s="204"/>
    </row>
    <row r="15" spans="1:35">
      <c r="B15" s="200" t="s">
        <v>1404</v>
      </c>
      <c r="C15" s="201">
        <v>9.5114784849744165</v>
      </c>
      <c r="D15" s="201">
        <v>5.2584063312449265</v>
      </c>
      <c r="E15" s="202">
        <v>3.6592158489461859</v>
      </c>
      <c r="F15" s="203">
        <v>8.1938230894302908</v>
      </c>
    </row>
    <row r="16" spans="1:35">
      <c r="B16" s="200" t="s">
        <v>1405</v>
      </c>
      <c r="C16" s="201">
        <v>8.0344122482999722</v>
      </c>
      <c r="D16" s="201">
        <v>31.124943474408628</v>
      </c>
      <c r="E16" s="202">
        <v>7.0140063536710855</v>
      </c>
      <c r="F16" s="203">
        <v>6.6123892159164646</v>
      </c>
    </row>
    <row r="17" spans="2:12">
      <c r="B17" s="200" t="s">
        <v>1406</v>
      </c>
      <c r="C17" s="201">
        <v>23.834241156780458</v>
      </c>
      <c r="D17" s="201">
        <v>12.105996591252097</v>
      </c>
      <c r="E17" s="202">
        <v>10.924222994322864</v>
      </c>
      <c r="F17" s="203">
        <v>7.1065403027625234</v>
      </c>
    </row>
    <row r="18" spans="2:12">
      <c r="B18" s="200" t="s">
        <v>1407</v>
      </c>
      <c r="C18" s="201">
        <v>21.223991901215893</v>
      </c>
      <c r="D18" s="201">
        <v>14.871847735905225</v>
      </c>
      <c r="E18" s="202">
        <v>7.5715925736273348</v>
      </c>
      <c r="F18" s="203">
        <v>8.2600086901748124</v>
      </c>
    </row>
    <row r="19" spans="2:12">
      <c r="B19" s="200" t="s">
        <v>1408</v>
      </c>
      <c r="C19" s="201">
        <v>34.664321760512948</v>
      </c>
      <c r="D19" s="201">
        <v>23.921833427991807</v>
      </c>
      <c r="E19" s="202">
        <v>6.6616173937407916</v>
      </c>
      <c r="F19" s="203">
        <v>5.9618794559987434</v>
      </c>
    </row>
    <row r="20" spans="2:12">
      <c r="B20" s="200" t="s">
        <v>1409</v>
      </c>
      <c r="C20" s="201">
        <v>36.676828310260191</v>
      </c>
      <c r="D20" s="201">
        <v>36.039682763374628</v>
      </c>
      <c r="E20" s="202">
        <v>13.479139851534526</v>
      </c>
      <c r="F20" s="203">
        <v>25.261571384950663</v>
      </c>
      <c r="H20" s="1393" t="s">
        <v>1075</v>
      </c>
      <c r="I20" s="1393"/>
      <c r="J20" s="1393"/>
      <c r="K20" s="1393"/>
      <c r="L20" s="1393"/>
    </row>
    <row r="21" spans="2:12">
      <c r="B21" s="200" t="s">
        <v>1410</v>
      </c>
      <c r="C21" s="201">
        <v>32.755817348515897</v>
      </c>
      <c r="D21" s="201">
        <v>16.421646724734824</v>
      </c>
      <c r="E21" s="202">
        <v>4.795677569863896</v>
      </c>
      <c r="F21" s="203">
        <v>4.0673757103120618</v>
      </c>
      <c r="H21" s="1393"/>
      <c r="I21" s="1393"/>
      <c r="J21" s="1393"/>
      <c r="K21" s="1393"/>
      <c r="L21" s="1393"/>
    </row>
    <row r="22" spans="2:12">
      <c r="B22" s="200" t="s">
        <v>1411</v>
      </c>
      <c r="C22" s="201">
        <v>17.888878803676722</v>
      </c>
      <c r="D22" s="201">
        <v>10.511500738614457</v>
      </c>
      <c r="E22" s="202">
        <v>9.0689334344606181</v>
      </c>
      <c r="F22" s="203">
        <v>9.3466360325250335</v>
      </c>
      <c r="H22" s="1393"/>
      <c r="I22" s="1393"/>
      <c r="J22" s="1393"/>
      <c r="K22" s="1393"/>
      <c r="L22" s="1393"/>
    </row>
    <row r="23" spans="2:12">
      <c r="B23" s="200" t="s">
        <v>1412</v>
      </c>
      <c r="C23" s="201">
        <v>12.55283541034602</v>
      </c>
      <c r="D23" s="201">
        <v>6.8855604185743973</v>
      </c>
      <c r="E23" s="202">
        <v>11.059968664535559</v>
      </c>
      <c r="F23" s="203">
        <v>6.7300935339735215</v>
      </c>
      <c r="H23" s="1393"/>
      <c r="I23" s="1393"/>
      <c r="J23" s="1393"/>
      <c r="K23" s="1393"/>
      <c r="L23" s="1393"/>
    </row>
    <row r="24" spans="2:12" ht="12.75" customHeight="1">
      <c r="B24" s="200" t="s">
        <v>1413</v>
      </c>
      <c r="C24" s="201">
        <v>13.388324130654503</v>
      </c>
      <c r="D24" s="201">
        <v>6.5948177734360387</v>
      </c>
      <c r="E24" s="202">
        <v>1.8493634477134728</v>
      </c>
      <c r="F24" s="203">
        <v>7.7154973327034391</v>
      </c>
      <c r="H24" s="1393"/>
      <c r="I24" s="1393"/>
      <c r="J24" s="1393"/>
      <c r="K24" s="1393"/>
      <c r="L24" s="1393"/>
    </row>
    <row r="25" spans="2:12">
      <c r="B25" s="200" t="s">
        <v>1414</v>
      </c>
      <c r="C25" s="201">
        <v>18.415299453506908</v>
      </c>
      <c r="D25" s="201">
        <v>12.399283040322679</v>
      </c>
      <c r="E25" s="202">
        <v>9.1836522189362526</v>
      </c>
      <c r="F25" s="203">
        <v>8.8266624274612742</v>
      </c>
      <c r="H25" s="1393"/>
      <c r="I25" s="1393"/>
      <c r="J25" s="1393"/>
      <c r="K25" s="1393"/>
      <c r="L25" s="1393"/>
    </row>
    <row r="26" spans="2:12">
      <c r="B26" s="200" t="s">
        <v>1415</v>
      </c>
      <c r="C26" s="201">
        <v>25.648081066567922</v>
      </c>
      <c r="D26" s="201">
        <v>20.919729898515449</v>
      </c>
      <c r="E26" s="202">
        <v>3.0246897962253416</v>
      </c>
      <c r="F26" s="203">
        <v>13.894202413477885</v>
      </c>
      <c r="H26" s="1393"/>
      <c r="I26" s="1393"/>
      <c r="J26" s="1393"/>
      <c r="K26" s="1393"/>
      <c r="L26" s="1393"/>
    </row>
    <row r="27" spans="2:12">
      <c r="B27" s="200" t="s">
        <v>1416</v>
      </c>
      <c r="C27" s="201">
        <v>62.947501334587884</v>
      </c>
      <c r="D27" s="201">
        <v>22.550553049863346</v>
      </c>
      <c r="E27" s="202">
        <v>24.077150880003213</v>
      </c>
      <c r="F27" s="203">
        <v>7.2460346643812512</v>
      </c>
    </row>
    <row r="28" spans="2:12">
      <c r="B28" s="200" t="s">
        <v>1417</v>
      </c>
      <c r="C28" s="201">
        <v>60.013991608714832</v>
      </c>
      <c r="D28" s="201">
        <v>0.65784383808754787</v>
      </c>
      <c r="E28" s="202">
        <v>22.738632029078861</v>
      </c>
      <c r="F28" s="203">
        <v>17.923087557593664</v>
      </c>
      <c r="H28" s="1335" t="s">
        <v>1081</v>
      </c>
    </row>
    <row r="29" spans="2:12">
      <c r="B29" s="200" t="s">
        <v>1418</v>
      </c>
      <c r="C29" s="201">
        <v>23.266818403987966</v>
      </c>
      <c r="D29" s="201">
        <v>10.496910426940683</v>
      </c>
      <c r="E29" s="202">
        <v>12.611092564124057</v>
      </c>
      <c r="F29" s="203">
        <v>11.651719174651575</v>
      </c>
    </row>
    <row r="30" spans="2:12">
      <c r="C30" s="205"/>
      <c r="D30" s="205"/>
      <c r="E30" s="205"/>
      <c r="F30" s="205"/>
    </row>
    <row r="31" spans="2:12">
      <c r="B31" s="195"/>
      <c r="C31" s="205"/>
      <c r="D31" s="205"/>
      <c r="E31" s="205"/>
      <c r="F31" s="205"/>
    </row>
    <row r="32" spans="2:12">
      <c r="B32" s="930" t="s">
        <v>1270</v>
      </c>
      <c r="C32" s="205"/>
      <c r="D32" s="205"/>
      <c r="E32" s="205"/>
      <c r="F32" s="205"/>
    </row>
    <row r="33" spans="2:6">
      <c r="B33" s="195"/>
      <c r="F33" s="195"/>
    </row>
    <row r="34" spans="2:6">
      <c r="B34" s="195"/>
      <c r="F34" s="195"/>
    </row>
    <row r="35" spans="2:6">
      <c r="B35" s="195"/>
      <c r="F35" s="195"/>
    </row>
  </sheetData>
  <mergeCells count="3">
    <mergeCell ref="H20:L26"/>
    <mergeCell ref="E4:F4"/>
    <mergeCell ref="C4:D4"/>
  </mergeCells>
  <phoneticPr fontId="42" type="noConversion"/>
  <hyperlinks>
    <hyperlink ref="B32" location="Contents!B73" display="to contents"/>
  </hyperlinks>
  <pageMargins left="0.75" right="0.75" top="1" bottom="1" header="0.5" footer="0.5"/>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dimension ref="A2:M36"/>
  <sheetViews>
    <sheetView workbookViewId="0">
      <selection activeCell="B34" sqref="B34"/>
    </sheetView>
  </sheetViews>
  <sheetFormatPr defaultRowHeight="12.75"/>
  <cols>
    <col min="1" max="1" width="10.28515625" style="206" customWidth="1"/>
    <col min="2" max="2" width="26.42578125" style="206" customWidth="1"/>
    <col min="3" max="3" width="12.85546875" style="206" bestFit="1" customWidth="1"/>
    <col min="4" max="5" width="12.140625" style="206" bestFit="1" customWidth="1"/>
    <col min="6" max="6" width="9.140625" style="206"/>
    <col min="7" max="7" width="12.140625" style="206" bestFit="1" customWidth="1"/>
    <col min="8" max="8" width="15.140625" style="206" customWidth="1"/>
    <col min="9" max="9" width="12.140625" style="206" bestFit="1" customWidth="1"/>
    <col min="10" max="10" width="9.140625" style="206"/>
    <col min="11" max="11" width="11.5703125" style="206" customWidth="1"/>
    <col min="12" max="13" width="11.28515625" style="206" bestFit="1" customWidth="1"/>
    <col min="14" max="16384" width="9.140625" style="206"/>
  </cols>
  <sheetData>
    <row r="2" spans="1:13">
      <c r="A2" s="206" t="s">
        <v>326</v>
      </c>
      <c r="B2" s="144" t="s">
        <v>1076</v>
      </c>
    </row>
    <row r="3" spans="1:13">
      <c r="B3" s="144"/>
    </row>
    <row r="4" spans="1:13">
      <c r="B4" s="207" t="s">
        <v>344</v>
      </c>
      <c r="C4" s="1398" t="s">
        <v>1201</v>
      </c>
      <c r="D4" s="1398"/>
      <c r="E4" s="1398"/>
      <c r="F4" s="208"/>
      <c r="G4" s="1398" t="s">
        <v>1202</v>
      </c>
      <c r="H4" s="1398"/>
      <c r="I4" s="1398"/>
      <c r="J4" s="208"/>
      <c r="K4" s="1398" t="s">
        <v>1203</v>
      </c>
      <c r="L4" s="1398"/>
      <c r="M4" s="1398"/>
    </row>
    <row r="5" spans="1:13">
      <c r="B5" s="207" t="s">
        <v>1212</v>
      </c>
      <c r="C5" s="209">
        <v>39722</v>
      </c>
      <c r="D5" s="209">
        <v>40087</v>
      </c>
      <c r="E5" s="209">
        <v>40452</v>
      </c>
      <c r="F5" s="207"/>
      <c r="G5" s="209">
        <v>39722</v>
      </c>
      <c r="H5" s="209">
        <v>40087</v>
      </c>
      <c r="I5" s="209">
        <v>40452</v>
      </c>
      <c r="J5" s="207"/>
      <c r="K5" s="209">
        <v>39722</v>
      </c>
      <c r="L5" s="209">
        <v>40087</v>
      </c>
      <c r="M5" s="209">
        <v>40452</v>
      </c>
    </row>
    <row r="6" spans="1:13">
      <c r="B6" s="210" t="s">
        <v>1421</v>
      </c>
      <c r="C6" s="211">
        <v>34.504365999999997</v>
      </c>
      <c r="D6" s="211">
        <v>77.528385999999998</v>
      </c>
      <c r="E6" s="211">
        <v>70.536112000000003</v>
      </c>
      <c r="F6" s="212"/>
      <c r="G6" s="211">
        <v>42.436632000000003</v>
      </c>
      <c r="H6" s="211">
        <v>126.266637</v>
      </c>
      <c r="I6" s="211">
        <v>204.141345</v>
      </c>
      <c r="J6" s="212"/>
      <c r="K6" s="211">
        <v>2.764249</v>
      </c>
      <c r="L6" s="211">
        <v>4.2253109999999996</v>
      </c>
      <c r="M6" s="211">
        <v>6.996893</v>
      </c>
    </row>
    <row r="7" spans="1:13" ht="25.5">
      <c r="B7" s="210" t="s">
        <v>1422</v>
      </c>
      <c r="C7" s="211">
        <v>196.12465399999999</v>
      </c>
      <c r="D7" s="211">
        <v>278.05327299999999</v>
      </c>
      <c r="E7" s="211">
        <v>261.91207700000001</v>
      </c>
      <c r="F7" s="212"/>
      <c r="G7" s="211">
        <v>185.67597799999999</v>
      </c>
      <c r="H7" s="211">
        <v>342.03307699999999</v>
      </c>
      <c r="I7" s="211">
        <v>429.81984799999998</v>
      </c>
      <c r="J7" s="212"/>
      <c r="K7" s="211">
        <v>6.9351330000000004</v>
      </c>
      <c r="L7" s="211">
        <v>15.563967999999999</v>
      </c>
      <c r="M7" s="211">
        <v>22.145240999999999</v>
      </c>
    </row>
    <row r="8" spans="1:13">
      <c r="B8" s="210" t="s">
        <v>1077</v>
      </c>
      <c r="C8" s="211">
        <v>406.73638799999998</v>
      </c>
      <c r="D8" s="211">
        <v>240.87390099999999</v>
      </c>
      <c r="E8" s="211">
        <v>126.821332</v>
      </c>
      <c r="F8" s="212"/>
      <c r="G8" s="211">
        <v>645.63577599999996</v>
      </c>
      <c r="H8" s="211">
        <v>710.29761900000005</v>
      </c>
      <c r="I8" s="211">
        <v>583.49198100000001</v>
      </c>
      <c r="J8" s="212"/>
      <c r="K8" s="211">
        <v>43.485805999999997</v>
      </c>
      <c r="L8" s="211">
        <v>54.282330000000002</v>
      </c>
      <c r="M8" s="211">
        <v>53.818821</v>
      </c>
    </row>
    <row r="9" spans="1:13" ht="38.25">
      <c r="B9" s="210" t="s">
        <v>1423</v>
      </c>
      <c r="C9" s="213">
        <f>6.78307102302382</f>
        <v>6.7830710230238198</v>
      </c>
      <c r="D9" s="213">
        <v>72.252935902721575</v>
      </c>
      <c r="E9" s="213">
        <v>67.345203787708016</v>
      </c>
      <c r="F9" s="214"/>
      <c r="G9" s="213">
        <v>12.346053686459705</v>
      </c>
      <c r="H9" s="213">
        <v>27.968182790762814</v>
      </c>
      <c r="I9" s="213">
        <v>38.548064205822442</v>
      </c>
      <c r="J9" s="214"/>
      <c r="K9" s="213">
        <v>7.7848724341842717</v>
      </c>
      <c r="L9" s="213">
        <v>12.869885777888188</v>
      </c>
      <c r="M9" s="213">
        <v>15.218083876943393</v>
      </c>
    </row>
    <row r="10" spans="1:13">
      <c r="C10" s="215"/>
      <c r="D10" s="215"/>
      <c r="E10" s="215"/>
      <c r="F10" s="215"/>
      <c r="G10" s="215"/>
      <c r="H10" s="215"/>
      <c r="I10" s="215"/>
      <c r="J10" s="215"/>
      <c r="K10" s="215"/>
      <c r="L10" s="215"/>
      <c r="M10" s="215"/>
    </row>
    <row r="11" spans="1:13">
      <c r="C11" s="215"/>
      <c r="D11" s="215"/>
      <c r="E11" s="215"/>
      <c r="F11" s="215"/>
      <c r="G11" s="215"/>
      <c r="H11" s="215"/>
      <c r="I11" s="215"/>
      <c r="J11" s="215"/>
      <c r="K11" s="215"/>
      <c r="L11" s="215"/>
      <c r="M11" s="215"/>
    </row>
    <row r="12" spans="1:13">
      <c r="B12" s="144" t="s">
        <v>1076</v>
      </c>
      <c r="D12" s="215"/>
      <c r="E12" s="215"/>
      <c r="F12" s="215"/>
      <c r="G12" s="215"/>
      <c r="H12" s="215"/>
      <c r="I12" s="215"/>
      <c r="J12" s="215"/>
      <c r="K12" s="215"/>
      <c r="L12" s="215"/>
      <c r="M12" s="215"/>
    </row>
    <row r="32" spans="2:2">
      <c r="B32" s="216" t="s">
        <v>1424</v>
      </c>
    </row>
    <row r="34" spans="2:2">
      <c r="B34" s="1335" t="s">
        <v>1081</v>
      </c>
    </row>
    <row r="36" spans="2:2">
      <c r="B36" s="930" t="s">
        <v>1270</v>
      </c>
    </row>
  </sheetData>
  <mergeCells count="3">
    <mergeCell ref="C4:E4"/>
    <mergeCell ref="G4:I4"/>
    <mergeCell ref="K4:M4"/>
  </mergeCells>
  <phoneticPr fontId="38" type="noConversion"/>
  <hyperlinks>
    <hyperlink ref="B36" location="Contents!B74" display="to contents"/>
  </hyperlinks>
  <pageMargins left="0.75" right="0.75" top="1" bottom="1" header="0.5" footer="0.5"/>
  <pageSetup paperSize="9" orientation="portrait" verticalDpi="0"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dimension ref="A2:Q31"/>
  <sheetViews>
    <sheetView topLeftCell="A4" workbookViewId="0">
      <selection activeCell="G34" sqref="G34:G36"/>
    </sheetView>
  </sheetViews>
  <sheetFormatPr defaultRowHeight="12.75"/>
  <cols>
    <col min="1" max="1" width="4.85546875" bestFit="1" customWidth="1"/>
    <col min="2" max="2" width="16" customWidth="1"/>
    <col min="3" max="17" width="10.140625" bestFit="1" customWidth="1"/>
  </cols>
  <sheetData>
    <row r="2" spans="1:17">
      <c r="A2" s="50" t="s">
        <v>326</v>
      </c>
      <c r="B2" s="226" t="s">
        <v>325</v>
      </c>
    </row>
    <row r="4" spans="1:17">
      <c r="B4" s="227"/>
      <c r="C4" s="228">
        <v>39173</v>
      </c>
      <c r="D4" s="228">
        <v>39264</v>
      </c>
      <c r="E4" s="228">
        <v>39356</v>
      </c>
      <c r="F4" s="228">
        <v>39448</v>
      </c>
      <c r="G4" s="228">
        <v>39539</v>
      </c>
      <c r="H4" s="228">
        <v>39630</v>
      </c>
      <c r="I4" s="228">
        <v>39722</v>
      </c>
      <c r="J4" s="228">
        <v>39814</v>
      </c>
      <c r="K4" s="228">
        <v>39904</v>
      </c>
      <c r="L4" s="228">
        <v>39995</v>
      </c>
      <c r="M4" s="228">
        <v>40087</v>
      </c>
      <c r="N4" s="228">
        <v>40179</v>
      </c>
      <c r="O4" s="228">
        <v>40269</v>
      </c>
      <c r="P4" s="228">
        <v>40360</v>
      </c>
      <c r="Q4" s="228">
        <v>40452</v>
      </c>
    </row>
    <row r="5" spans="1:17">
      <c r="B5" s="229" t="s">
        <v>1425</v>
      </c>
      <c r="C5" s="308">
        <v>6.4958716746328804E-2</v>
      </c>
      <c r="D5" s="308">
        <v>0.20411767144464477</v>
      </c>
      <c r="E5" s="308">
        <v>0.11702232613483876</v>
      </c>
      <c r="F5" s="308">
        <v>3.1625791136684178E-2</v>
      </c>
      <c r="G5" s="308">
        <v>3.2530082430597407E-3</v>
      </c>
      <c r="H5" s="308">
        <v>4.0214582989470671E-3</v>
      </c>
      <c r="I5" s="308">
        <v>9.9831352119525985E-3</v>
      </c>
      <c r="J5" s="308">
        <v>2.988459711849023E-2</v>
      </c>
      <c r="K5" s="308">
        <v>4.5014651608341838E-2</v>
      </c>
      <c r="L5" s="308">
        <v>-2.3060371133210245E-2</v>
      </c>
      <c r="M5" s="308">
        <v>9.672891533416772E-3</v>
      </c>
      <c r="N5" s="308">
        <v>-7.6614351089051569E-3</v>
      </c>
      <c r="O5" s="308">
        <v>1.640934291039009E-2</v>
      </c>
      <c r="P5" s="308">
        <v>6.8953633379142953E-3</v>
      </c>
      <c r="Q5" s="308">
        <v>1.1317458778292711E-2</v>
      </c>
    </row>
    <row r="6" spans="1:17">
      <c r="B6" s="229" t="s">
        <v>1426</v>
      </c>
      <c r="C6" s="308">
        <v>7.7501561382259734E-2</v>
      </c>
      <c r="D6" s="308">
        <v>0.25667318592805333</v>
      </c>
      <c r="E6" s="308">
        <v>0.11509000727379123</v>
      </c>
      <c r="F6" s="308">
        <v>0.10109947856205523</v>
      </c>
      <c r="G6" s="308">
        <v>2.5433071324513674E-2</v>
      </c>
      <c r="H6" s="308">
        <v>3.2282531723709804E-2</v>
      </c>
      <c r="I6" s="308">
        <v>4.0540841888847622E-2</v>
      </c>
      <c r="J6" s="308">
        <v>1.7550402997173669</v>
      </c>
      <c r="K6" s="308">
        <v>8.1265002501115541E-2</v>
      </c>
      <c r="L6" s="308">
        <v>7.1477805285307281E-3</v>
      </c>
      <c r="M6" s="308">
        <v>3.6820014164233979E-2</v>
      </c>
      <c r="N6" s="308">
        <v>-8.2517289904375183E-3</v>
      </c>
      <c r="O6" s="308">
        <v>5.491853778537685E-2</v>
      </c>
      <c r="P6" s="308">
        <v>6.6483864348179364E-2</v>
      </c>
      <c r="Q6" s="308">
        <v>0.1040546896744966</v>
      </c>
    </row>
    <row r="7" spans="1:17">
      <c r="B7" s="229" t="s">
        <v>1427</v>
      </c>
      <c r="C7" s="308">
        <v>1.3314551964393961E-2</v>
      </c>
      <c r="D7" s="308">
        <v>2.6941866519834434E-2</v>
      </c>
      <c r="E7" s="308">
        <v>7.8057820503326658E-3</v>
      </c>
      <c r="F7" s="308">
        <v>-3.863824422200407E-2</v>
      </c>
      <c r="G7" s="308">
        <v>-5.3495905434038815E-2</v>
      </c>
      <c r="H7" s="308">
        <v>-6.3653167612959693E-2</v>
      </c>
      <c r="I7" s="308">
        <v>-2.6240511266857003E-2</v>
      </c>
      <c r="J7" s="308">
        <v>-2.1752589540747491E-2</v>
      </c>
      <c r="K7" s="308">
        <v>-1.6239855668978453E-2</v>
      </c>
      <c r="L7" s="308">
        <v>-6.8722840908963134E-2</v>
      </c>
      <c r="M7" s="308">
        <v>-3.3561189084461013E-2</v>
      </c>
      <c r="N7" s="308">
        <v>-8.5374586525869212E-2</v>
      </c>
      <c r="O7" s="308">
        <v>-2.1770386242181972E-2</v>
      </c>
      <c r="P7" s="308">
        <v>-1.6105706356352167E-2</v>
      </c>
      <c r="Q7" s="308">
        <v>-3.7394400023899488E-2</v>
      </c>
    </row>
    <row r="8" spans="1:17">
      <c r="B8" s="229" t="s">
        <v>1198</v>
      </c>
      <c r="C8" s="308">
        <v>0.14035403486977827</v>
      </c>
      <c r="D8" s="308">
        <v>0.29391818940045189</v>
      </c>
      <c r="E8" s="308">
        <v>0.16584695183369558</v>
      </c>
      <c r="F8" s="308">
        <v>0.16357320972053763</v>
      </c>
      <c r="G8" s="308">
        <v>9.8721224317531275E-2</v>
      </c>
      <c r="H8" s="308">
        <v>9.885661349475261E-2</v>
      </c>
      <c r="I8" s="308">
        <v>0.13524695813362886</v>
      </c>
      <c r="J8" s="308">
        <v>0.14674270172314718</v>
      </c>
      <c r="K8" s="308">
        <v>0.1249272576791407</v>
      </c>
      <c r="L8" s="308">
        <v>2.2615137983736155E-2</v>
      </c>
      <c r="M8" s="308">
        <v>9.0802909037450086E-2</v>
      </c>
      <c r="N8" s="308">
        <v>7.7960352164639701E-2</v>
      </c>
      <c r="O8" s="308">
        <v>0.1402169252259835</v>
      </c>
      <c r="P8" s="308">
        <v>9.7095621008285504E-2</v>
      </c>
      <c r="Q8" s="308">
        <v>0.15988740801221746</v>
      </c>
    </row>
    <row r="10" spans="1:17">
      <c r="B10" s="226" t="s">
        <v>325</v>
      </c>
    </row>
    <row r="29" spans="2:2">
      <c r="B29" s="1335" t="s">
        <v>1081</v>
      </c>
    </row>
    <row r="31" spans="2:2">
      <c r="B31" s="930" t="s">
        <v>1270</v>
      </c>
    </row>
  </sheetData>
  <phoneticPr fontId="38" type="noConversion"/>
  <hyperlinks>
    <hyperlink ref="B31" location="Contents!B77" display="to contents"/>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dimension ref="A2:I34"/>
  <sheetViews>
    <sheetView workbookViewId="0">
      <selection activeCell="C32" sqref="C32"/>
    </sheetView>
  </sheetViews>
  <sheetFormatPr defaultRowHeight="12.75"/>
  <cols>
    <col min="2" max="2" width="34.5703125" customWidth="1"/>
    <col min="3" max="3" width="10.140625" customWidth="1"/>
  </cols>
  <sheetData>
    <row r="2" spans="1:9">
      <c r="A2" s="50" t="s">
        <v>326</v>
      </c>
      <c r="B2" s="232" t="s">
        <v>1438</v>
      </c>
      <c r="C2" s="232"/>
      <c r="D2" s="232"/>
      <c r="E2" s="232"/>
      <c r="F2" s="232"/>
      <c r="G2" s="232"/>
      <c r="H2" s="232"/>
      <c r="I2" s="50"/>
    </row>
    <row r="3" spans="1:9">
      <c r="A3" s="50"/>
      <c r="B3" s="232"/>
      <c r="C3" s="232"/>
      <c r="D3" s="232"/>
      <c r="E3" s="232"/>
      <c r="F3" s="232"/>
      <c r="G3" s="232"/>
      <c r="H3" s="232"/>
      <c r="I3" s="50"/>
    </row>
    <row r="4" spans="1:9">
      <c r="A4" s="50"/>
      <c r="B4" s="235" t="s">
        <v>344</v>
      </c>
      <c r="C4" s="235" t="s">
        <v>1335</v>
      </c>
      <c r="D4" s="236" t="s">
        <v>1336</v>
      </c>
      <c r="E4" s="236" t="s">
        <v>1337</v>
      </c>
      <c r="F4" s="234" t="s">
        <v>1338</v>
      </c>
      <c r="G4" s="235" t="s">
        <v>1339</v>
      </c>
      <c r="H4" s="236" t="s">
        <v>1340</v>
      </c>
      <c r="I4" s="236" t="s">
        <v>1341</v>
      </c>
    </row>
    <row r="5" spans="1:9">
      <c r="A5" s="50"/>
      <c r="B5" s="248" t="s">
        <v>1439</v>
      </c>
      <c r="C5" s="239">
        <v>-0.52941176470588236</v>
      </c>
      <c r="D5" s="239">
        <v>-0.17647058823529413</v>
      </c>
      <c r="E5" s="239">
        <v>-0.23529411764705885</v>
      </c>
      <c r="F5" s="239">
        <v>-0.20588235294117646</v>
      </c>
      <c r="G5" s="239">
        <v>-5.8823529411764719E-2</v>
      </c>
      <c r="H5" s="239">
        <v>5.8823529411764705E-2</v>
      </c>
      <c r="I5" s="239">
        <v>0.15151515151515152</v>
      </c>
    </row>
    <row r="6" spans="1:9">
      <c r="A6" s="50"/>
      <c r="B6" s="248" t="s">
        <v>1440</v>
      </c>
      <c r="C6" s="239">
        <v>-0.625</v>
      </c>
      <c r="D6" s="239">
        <v>-0.34375</v>
      </c>
      <c r="E6" s="239">
        <v>-0.28125</v>
      </c>
      <c r="F6" s="239">
        <v>-0.25</v>
      </c>
      <c r="G6" s="239">
        <v>-9.6774193548387094E-2</v>
      </c>
      <c r="H6" s="239">
        <v>0</v>
      </c>
      <c r="I6" s="239">
        <v>0.13333333333333333</v>
      </c>
    </row>
    <row r="7" spans="1:9">
      <c r="A7" s="50"/>
      <c r="B7" s="248" t="s">
        <v>1441</v>
      </c>
      <c r="C7" s="239">
        <v>-0.46875</v>
      </c>
      <c r="D7" s="239">
        <v>-0.3125</v>
      </c>
      <c r="E7" s="239">
        <v>-0.21875</v>
      </c>
      <c r="F7" s="239">
        <v>-0.3125</v>
      </c>
      <c r="G7" s="239">
        <v>-0.15625</v>
      </c>
      <c r="H7" s="239">
        <v>3.125E-2</v>
      </c>
      <c r="I7" s="239">
        <v>6.4516129032258063E-2</v>
      </c>
    </row>
    <row r="8" spans="1:9">
      <c r="A8" s="50"/>
      <c r="B8" s="249" t="s">
        <v>1442</v>
      </c>
      <c r="C8" s="239">
        <v>-0.3235294117647059</v>
      </c>
      <c r="D8" s="239">
        <v>-0.27272727272727271</v>
      </c>
      <c r="E8" s="239">
        <v>-0.21212121212121213</v>
      </c>
      <c r="F8" s="239">
        <v>-0.12121212121212122</v>
      </c>
      <c r="G8" s="239">
        <v>9.0909090909090912E-2</v>
      </c>
      <c r="H8" s="239">
        <v>-3.0303030303030304E-2</v>
      </c>
      <c r="I8" s="239">
        <v>0.12121212121212122</v>
      </c>
    </row>
    <row r="9" spans="1:9">
      <c r="A9" s="50"/>
      <c r="B9" s="249" t="s">
        <v>1443</v>
      </c>
      <c r="C9" s="239">
        <v>-0.21875</v>
      </c>
      <c r="D9" s="239">
        <v>-0.21875</v>
      </c>
      <c r="E9" s="239">
        <v>-6.25E-2</v>
      </c>
      <c r="F9" s="239">
        <v>-0.15625</v>
      </c>
      <c r="G9" s="239">
        <v>-3.333333333333334E-2</v>
      </c>
      <c r="H9" s="239">
        <v>6.666666666666668E-2</v>
      </c>
      <c r="I9" s="239">
        <v>0.14285714285714285</v>
      </c>
    </row>
    <row r="10" spans="1:9">
      <c r="A10" s="50"/>
      <c r="B10" s="250" t="s">
        <v>1444</v>
      </c>
      <c r="C10" s="239">
        <v>-0.21875</v>
      </c>
      <c r="D10" s="239">
        <v>-0.21875</v>
      </c>
      <c r="E10" s="239">
        <v>-0.125</v>
      </c>
      <c r="F10" s="239">
        <v>-9.375E-2</v>
      </c>
      <c r="G10" s="239">
        <v>3.2258064516129031E-2</v>
      </c>
      <c r="H10" s="239">
        <v>0.12903225806451613</v>
      </c>
      <c r="I10" s="239">
        <v>0.2</v>
      </c>
    </row>
    <row r="11" spans="1:9">
      <c r="A11" s="50"/>
      <c r="B11" s="251"/>
      <c r="C11" s="243"/>
      <c r="D11" s="243"/>
      <c r="E11" s="243"/>
      <c r="F11" s="243"/>
      <c r="G11" s="243"/>
      <c r="H11" s="243"/>
      <c r="I11" s="243"/>
    </row>
    <row r="12" spans="1:9">
      <c r="A12" s="50"/>
      <c r="B12" s="232" t="s">
        <v>1438</v>
      </c>
      <c r="C12" s="232"/>
      <c r="D12" s="232"/>
      <c r="E12" s="232"/>
      <c r="F12" s="243"/>
      <c r="G12" s="243"/>
      <c r="H12" s="243"/>
      <c r="I12" s="243"/>
    </row>
    <row r="13" spans="1:9">
      <c r="A13" s="50"/>
      <c r="B13" s="232"/>
      <c r="F13" s="243"/>
      <c r="G13" s="243"/>
      <c r="H13" s="243"/>
      <c r="I13" s="243"/>
    </row>
    <row r="14" spans="1:9">
      <c r="A14" s="50"/>
      <c r="B14" s="232"/>
      <c r="F14" s="243"/>
      <c r="G14" s="243"/>
      <c r="H14" s="243"/>
      <c r="I14" s="243"/>
    </row>
    <row r="15" spans="1:9">
      <c r="A15" s="50"/>
      <c r="B15" s="232"/>
      <c r="F15" s="243"/>
      <c r="G15" s="243"/>
      <c r="H15" s="243"/>
      <c r="I15" s="243"/>
    </row>
    <row r="16" spans="1:9">
      <c r="A16" s="50"/>
      <c r="B16" s="232"/>
      <c r="F16" s="243"/>
      <c r="G16" s="243"/>
      <c r="H16" s="243"/>
      <c r="I16" s="243"/>
    </row>
    <row r="17" spans="1:9">
      <c r="A17" s="50"/>
      <c r="B17" s="232"/>
      <c r="F17" s="243"/>
      <c r="G17" s="243"/>
      <c r="H17" s="243"/>
      <c r="I17" s="243"/>
    </row>
    <row r="18" spans="1:9">
      <c r="A18" s="50"/>
      <c r="B18" s="232"/>
      <c r="F18" s="243"/>
      <c r="G18" s="243"/>
      <c r="H18" s="243"/>
      <c r="I18" s="243"/>
    </row>
    <row r="19" spans="1:9">
      <c r="A19" s="50"/>
      <c r="B19" s="232"/>
      <c r="F19" s="243"/>
      <c r="G19" s="243"/>
      <c r="H19" s="243"/>
      <c r="I19" s="243"/>
    </row>
    <row r="20" spans="1:9">
      <c r="A20" s="50"/>
      <c r="B20" s="232"/>
      <c r="F20" s="243"/>
      <c r="G20" s="243"/>
      <c r="H20" s="243"/>
      <c r="I20" s="243"/>
    </row>
    <row r="21" spans="1:9">
      <c r="A21" s="50"/>
      <c r="B21" s="232"/>
      <c r="F21" s="243"/>
      <c r="G21" s="243"/>
      <c r="H21" s="243"/>
      <c r="I21" s="243"/>
    </row>
    <row r="22" spans="1:9">
      <c r="A22" s="50"/>
      <c r="B22" s="232"/>
      <c r="F22" s="243"/>
      <c r="G22" s="243"/>
      <c r="H22" s="243"/>
      <c r="I22" s="243"/>
    </row>
    <row r="23" spans="1:9">
      <c r="A23" s="50"/>
      <c r="B23" s="232"/>
      <c r="F23" s="243"/>
      <c r="G23" s="243"/>
      <c r="H23" s="243"/>
      <c r="I23" s="243"/>
    </row>
    <row r="24" spans="1:9">
      <c r="A24" s="50"/>
      <c r="B24" s="232"/>
      <c r="F24" s="243"/>
      <c r="G24" s="243"/>
      <c r="H24" s="243"/>
      <c r="I24" s="243"/>
    </row>
    <row r="25" spans="1:9">
      <c r="A25" s="50"/>
      <c r="B25" s="232"/>
      <c r="F25" s="243"/>
      <c r="G25" s="243"/>
      <c r="H25" s="243"/>
      <c r="I25" s="243"/>
    </row>
    <row r="26" spans="1:9">
      <c r="A26" s="50"/>
      <c r="B26" s="232"/>
      <c r="F26" s="243"/>
      <c r="G26" s="243"/>
      <c r="H26" s="243"/>
      <c r="I26" s="243"/>
    </row>
    <row r="27" spans="1:9">
      <c r="B27" s="1399" t="s">
        <v>386</v>
      </c>
      <c r="C27" s="1399"/>
      <c r="D27" s="1399"/>
      <c r="E27" s="1399"/>
      <c r="F27" s="1399"/>
      <c r="G27" s="1399"/>
      <c r="H27" s="1399"/>
    </row>
    <row r="28" spans="1:9">
      <c r="B28" s="1399"/>
      <c r="C28" s="1399"/>
      <c r="D28" s="1399"/>
      <c r="E28" s="1399"/>
      <c r="F28" s="1399"/>
      <c r="G28" s="1399"/>
      <c r="H28" s="1399"/>
    </row>
    <row r="29" spans="1:9">
      <c r="B29" s="1399"/>
      <c r="C29" s="1399"/>
      <c r="D29" s="1399"/>
      <c r="E29" s="1399"/>
      <c r="F29" s="1399"/>
      <c r="G29" s="1399"/>
      <c r="H29" s="1399"/>
    </row>
    <row r="30" spans="1:9" hidden="1">
      <c r="B30" s="1399"/>
      <c r="C30" s="1399"/>
      <c r="D30" s="1399"/>
      <c r="E30" s="1399"/>
      <c r="F30" s="1399"/>
      <c r="G30" s="1399"/>
      <c r="H30" s="1399"/>
    </row>
    <row r="31" spans="1:9">
      <c r="B31" s="1277"/>
      <c r="C31" s="1277"/>
      <c r="D31" s="1277"/>
      <c r="E31" s="1277"/>
      <c r="F31" s="1277"/>
      <c r="G31" s="1277"/>
      <c r="H31" s="1277"/>
    </row>
    <row r="32" spans="1:9">
      <c r="B32" s="244" t="s">
        <v>1084</v>
      </c>
    </row>
    <row r="33" spans="2:2">
      <c r="B33" s="244"/>
    </row>
    <row r="34" spans="2:2">
      <c r="B34" s="930" t="s">
        <v>1270</v>
      </c>
    </row>
  </sheetData>
  <mergeCells count="1">
    <mergeCell ref="B27:H30"/>
  </mergeCells>
  <phoneticPr fontId="38" type="noConversion"/>
  <hyperlinks>
    <hyperlink ref="B34" location="Contents!B78" display="to contents"/>
  </hyperlinks>
  <pageMargins left="0.75" right="0.75" top="1" bottom="1" header="0.5" footer="0.5"/>
  <pageSetup paperSize="9" orientation="portrait" verticalDpi="0"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dimension ref="A1:P36"/>
  <sheetViews>
    <sheetView workbookViewId="0">
      <selection activeCell="I36" sqref="I36:I37"/>
    </sheetView>
  </sheetViews>
  <sheetFormatPr defaultRowHeight="12.75"/>
  <cols>
    <col min="2" max="2" width="39.5703125" customWidth="1"/>
    <col min="4" max="4" width="7.85546875" customWidth="1"/>
    <col min="5" max="5" width="7.7109375" customWidth="1"/>
    <col min="6" max="6" width="7.5703125" customWidth="1"/>
    <col min="7" max="7" width="7.140625" customWidth="1"/>
    <col min="8" max="8" width="8.140625" customWidth="1"/>
    <col min="9" max="9" width="7.85546875" customWidth="1"/>
    <col min="10" max="10" width="8.5703125" customWidth="1"/>
    <col min="11" max="11" width="9.42578125" customWidth="1"/>
  </cols>
  <sheetData>
    <row r="1" spans="1:16">
      <c r="J1" s="231"/>
      <c r="K1" s="231"/>
      <c r="L1" s="231"/>
      <c r="M1" s="231"/>
      <c r="N1" s="231"/>
      <c r="O1" s="231"/>
      <c r="P1" s="231"/>
    </row>
    <row r="2" spans="1:16">
      <c r="A2" s="50" t="s">
        <v>326</v>
      </c>
      <c r="B2" s="232" t="s">
        <v>1428</v>
      </c>
      <c r="C2" s="232"/>
      <c r="D2" s="232"/>
      <c r="E2" s="232"/>
      <c r="F2" s="232"/>
      <c r="G2" s="232"/>
      <c r="H2" s="232"/>
      <c r="J2" s="231"/>
      <c r="K2" s="231"/>
      <c r="L2" s="231"/>
      <c r="M2" s="231"/>
      <c r="N2" s="231"/>
      <c r="O2" s="231"/>
      <c r="P2" s="231"/>
    </row>
    <row r="3" spans="1:16">
      <c r="A3" s="50"/>
      <c r="B3" s="233"/>
      <c r="C3" s="233"/>
      <c r="D3" s="233"/>
      <c r="E3" s="233"/>
      <c r="F3" s="233"/>
      <c r="G3" s="233"/>
      <c r="H3" s="233"/>
      <c r="J3" s="231"/>
      <c r="K3" s="231"/>
      <c r="L3" s="231"/>
      <c r="M3" s="231"/>
      <c r="N3" s="231"/>
      <c r="O3" s="231"/>
      <c r="P3" s="231"/>
    </row>
    <row r="4" spans="1:16" ht="21" customHeight="1">
      <c r="B4" s="234" t="s">
        <v>344</v>
      </c>
      <c r="C4" s="235" t="s">
        <v>1335</v>
      </c>
      <c r="D4" s="236" t="s">
        <v>1336</v>
      </c>
      <c r="E4" s="236" t="s">
        <v>1337</v>
      </c>
      <c r="F4" s="234" t="s">
        <v>1338</v>
      </c>
      <c r="G4" s="235" t="s">
        <v>1339</v>
      </c>
      <c r="H4" s="236" t="s">
        <v>1340</v>
      </c>
      <c r="I4" s="236" t="s">
        <v>1341</v>
      </c>
    </row>
    <row r="5" spans="1:16" ht="23.25" customHeight="1">
      <c r="B5" s="237" t="s">
        <v>1429</v>
      </c>
      <c r="C5" s="238">
        <v>8.8235294117647078E-2</v>
      </c>
      <c r="D5" s="238">
        <v>0.15151515151515149</v>
      </c>
      <c r="E5" s="239">
        <v>6.0606060606060608E-2</v>
      </c>
      <c r="F5" s="240">
        <v>0.27272727272727271</v>
      </c>
      <c r="G5" s="240">
        <v>0.48484848484848486</v>
      </c>
      <c r="H5" s="240">
        <v>0.42424242424242425</v>
      </c>
      <c r="I5" s="240">
        <v>0.39393939393939392</v>
      </c>
    </row>
    <row r="6" spans="1:16" ht="16.5" customHeight="1">
      <c r="B6" s="241" t="s">
        <v>1430</v>
      </c>
      <c r="C6" s="239">
        <v>0</v>
      </c>
      <c r="D6" s="239">
        <v>0.1818181818181818</v>
      </c>
      <c r="E6" s="239">
        <v>6.0606060606060608E-2</v>
      </c>
      <c r="F6" s="240">
        <v>0.21875</v>
      </c>
      <c r="G6" s="240">
        <v>0.38709677419354838</v>
      </c>
      <c r="H6" s="240">
        <v>0.41935483870967738</v>
      </c>
      <c r="I6" s="240">
        <v>0.38709677419354838</v>
      </c>
    </row>
    <row r="7" spans="1:16" ht="16.5" customHeight="1">
      <c r="B7" s="241" t="s">
        <v>1431</v>
      </c>
      <c r="C7" s="239">
        <v>6.4516129032258035E-2</v>
      </c>
      <c r="D7" s="239">
        <v>6.6666666666666652E-2</v>
      </c>
      <c r="E7" s="239">
        <v>6.6666666666666652E-2</v>
      </c>
      <c r="F7" s="240">
        <v>0.19354838709677424</v>
      </c>
      <c r="G7" s="240">
        <v>0.45161290322580649</v>
      </c>
      <c r="H7" s="240">
        <v>0.45161290322580649</v>
      </c>
      <c r="I7" s="240">
        <v>0.46666666666666667</v>
      </c>
    </row>
    <row r="8" spans="1:16" ht="18" customHeight="1">
      <c r="B8" s="241" t="s">
        <v>1432</v>
      </c>
      <c r="C8" s="239">
        <v>3.3333333333333326E-2</v>
      </c>
      <c r="D8" s="239">
        <v>0.27586206896551729</v>
      </c>
      <c r="E8" s="239">
        <v>6.8965517241379309E-2</v>
      </c>
      <c r="F8" s="240">
        <v>6.8965517241379323E-2</v>
      </c>
      <c r="G8" s="240">
        <v>0.33333333333333331</v>
      </c>
      <c r="H8" s="240">
        <v>0.3666666666666667</v>
      </c>
      <c r="I8" s="240">
        <v>0.25</v>
      </c>
    </row>
    <row r="9" spans="1:16" ht="18" customHeight="1">
      <c r="B9" s="241" t="s">
        <v>1093</v>
      </c>
      <c r="C9" s="239">
        <v>2.9411764705882359E-2</v>
      </c>
      <c r="D9" s="239">
        <v>9.0909090909090884E-2</v>
      </c>
      <c r="E9" s="239">
        <v>0.1818181818181818</v>
      </c>
      <c r="F9" s="239">
        <v>0.24242424242424243</v>
      </c>
      <c r="G9" s="239">
        <v>0.51515151515151514</v>
      </c>
      <c r="H9" s="239">
        <v>0.48484848484848486</v>
      </c>
      <c r="I9" s="239">
        <v>0.57575757575757569</v>
      </c>
    </row>
    <row r="10" spans="1:16" ht="24.75" customHeight="1">
      <c r="B10" s="241" t="s">
        <v>1094</v>
      </c>
      <c r="C10" s="239">
        <v>-6.25E-2</v>
      </c>
      <c r="D10" s="239">
        <v>0.125</v>
      </c>
      <c r="E10" s="239">
        <v>0.125</v>
      </c>
      <c r="F10" s="239">
        <v>0.16129032258064516</v>
      </c>
      <c r="G10" s="239">
        <v>0.4375</v>
      </c>
      <c r="H10" s="239">
        <v>0.4375</v>
      </c>
      <c r="I10" s="239">
        <v>0.53125</v>
      </c>
    </row>
    <row r="11" spans="1:16" ht="24" customHeight="1">
      <c r="B11" s="241" t="s">
        <v>1095</v>
      </c>
      <c r="C11" s="239">
        <v>0.22580645161290325</v>
      </c>
      <c r="D11" s="239">
        <v>0.23333333333333336</v>
      </c>
      <c r="E11" s="239">
        <v>0.26666666666666672</v>
      </c>
      <c r="F11" s="239">
        <v>0.32258064516129026</v>
      </c>
      <c r="G11" s="239">
        <v>0.4838709677419355</v>
      </c>
      <c r="H11" s="239">
        <v>0.35483870967741937</v>
      </c>
      <c r="I11" s="239">
        <v>0.58064516129032262</v>
      </c>
    </row>
    <row r="12" spans="1:16" ht="15.75" customHeight="1">
      <c r="B12" s="241" t="s">
        <v>1096</v>
      </c>
      <c r="C12" s="239">
        <v>0.1333333333333333</v>
      </c>
      <c r="D12" s="239">
        <v>0.16666666666666666</v>
      </c>
      <c r="E12" s="239">
        <v>0.1</v>
      </c>
      <c r="F12" s="239">
        <v>0.13333333333333336</v>
      </c>
      <c r="G12" s="239">
        <v>0.4</v>
      </c>
      <c r="H12" s="239">
        <v>0.23333333333333331</v>
      </c>
      <c r="I12" s="239">
        <v>0.41379310344827586</v>
      </c>
    </row>
    <row r="13" spans="1:16" ht="15.75" customHeight="1">
      <c r="B13" s="242"/>
      <c r="C13" s="243"/>
      <c r="D13" s="243"/>
      <c r="E13" s="243"/>
      <c r="F13" s="243"/>
      <c r="G13" s="243"/>
      <c r="H13" s="243"/>
      <c r="I13" s="243"/>
    </row>
    <row r="14" spans="1:16" ht="15.75" customHeight="1">
      <c r="B14" s="232" t="s">
        <v>1428</v>
      </c>
      <c r="C14" s="232"/>
      <c r="D14" s="232"/>
      <c r="E14" s="232"/>
      <c r="F14" s="232"/>
      <c r="G14" s="232"/>
      <c r="H14" s="243"/>
      <c r="I14" s="243"/>
    </row>
    <row r="15" spans="1:16" ht="15.75" customHeight="1">
      <c r="B15" s="242"/>
      <c r="C15" s="243"/>
      <c r="D15" s="243"/>
      <c r="E15" s="243"/>
      <c r="F15" s="243"/>
      <c r="G15" s="243"/>
      <c r="H15" s="243"/>
      <c r="I15" s="243"/>
    </row>
    <row r="16" spans="1:16" ht="15.75" customHeight="1">
      <c r="B16" s="242"/>
      <c r="C16" s="243"/>
      <c r="D16" s="243"/>
      <c r="E16" s="243"/>
      <c r="F16" s="243"/>
      <c r="G16" s="243"/>
      <c r="H16" s="243"/>
      <c r="I16" s="243"/>
    </row>
    <row r="17" spans="2:15" ht="15.75" customHeight="1">
      <c r="B17" s="242"/>
      <c r="C17" s="243"/>
      <c r="D17" s="243"/>
      <c r="E17" s="243"/>
      <c r="F17" s="243"/>
      <c r="G17" s="243"/>
      <c r="H17" s="243"/>
      <c r="I17" s="243"/>
    </row>
    <row r="18" spans="2:15" ht="15.75" customHeight="1">
      <c r="B18" s="242"/>
      <c r="C18" s="243"/>
      <c r="D18" s="243"/>
      <c r="E18" s="243"/>
      <c r="F18" s="243"/>
      <c r="G18" s="243"/>
      <c r="H18" s="243"/>
      <c r="I18" s="243"/>
    </row>
    <row r="19" spans="2:15" ht="15.75" customHeight="1">
      <c r="B19" s="242"/>
      <c r="C19" s="243"/>
      <c r="D19" s="243"/>
      <c r="E19" s="243"/>
      <c r="F19" s="243"/>
      <c r="G19" s="243"/>
      <c r="H19" s="243"/>
      <c r="I19" s="243"/>
    </row>
    <row r="20" spans="2:15" ht="15.75" customHeight="1">
      <c r="B20" s="242"/>
      <c r="C20" s="243"/>
      <c r="D20" s="243"/>
      <c r="E20" s="243"/>
      <c r="F20" s="243"/>
      <c r="G20" s="243"/>
      <c r="H20" s="243"/>
      <c r="I20" s="243"/>
    </row>
    <row r="21" spans="2:15" ht="15.75" customHeight="1">
      <c r="B21" s="242"/>
      <c r="C21" s="243"/>
      <c r="D21" s="243"/>
      <c r="E21" s="243"/>
      <c r="F21" s="243"/>
      <c r="G21" s="243"/>
      <c r="H21" s="243"/>
      <c r="I21" s="243"/>
    </row>
    <row r="22" spans="2:15" ht="15.75" customHeight="1">
      <c r="B22" s="242"/>
      <c r="C22" s="243"/>
      <c r="D22" s="243"/>
      <c r="E22" s="243"/>
      <c r="F22" s="243"/>
      <c r="G22" s="243"/>
      <c r="H22" s="243"/>
      <c r="I22" s="243"/>
    </row>
    <row r="23" spans="2:15" ht="15.75" customHeight="1">
      <c r="B23" s="242"/>
      <c r="C23" s="243"/>
      <c r="D23" s="243"/>
      <c r="E23" s="243"/>
      <c r="F23" s="243"/>
      <c r="G23" s="243"/>
      <c r="H23" s="243"/>
      <c r="I23" s="243"/>
    </row>
    <row r="24" spans="2:15" ht="15.75" customHeight="1">
      <c r="B24" s="242"/>
      <c r="C24" s="243"/>
      <c r="D24" s="243"/>
      <c r="E24" s="243"/>
      <c r="F24" s="243"/>
      <c r="G24" s="243"/>
      <c r="H24" s="243"/>
      <c r="I24" s="243"/>
    </row>
    <row r="25" spans="2:15" ht="15.75" customHeight="1">
      <c r="B25" s="242"/>
      <c r="C25" s="243"/>
      <c r="D25" s="243"/>
      <c r="E25" s="243"/>
      <c r="F25" s="243"/>
      <c r="G25" s="243"/>
      <c r="H25" s="243"/>
      <c r="I25" s="243"/>
    </row>
    <row r="26" spans="2:15" ht="15.75" customHeight="1">
      <c r="B26" s="242"/>
      <c r="C26" s="243"/>
      <c r="D26" s="243"/>
      <c r="E26" s="243"/>
      <c r="F26" s="243"/>
      <c r="G26" s="243"/>
      <c r="H26" s="243"/>
      <c r="I26" s="243"/>
    </row>
    <row r="27" spans="2:15">
      <c r="J27" s="231"/>
      <c r="K27" s="231"/>
      <c r="L27" s="231"/>
      <c r="M27" s="231"/>
      <c r="N27" s="231"/>
      <c r="O27" s="231"/>
    </row>
    <row r="28" spans="2:15">
      <c r="J28" s="231"/>
      <c r="K28" s="231"/>
      <c r="L28" s="231"/>
      <c r="M28" s="231"/>
      <c r="N28" s="231"/>
      <c r="O28" s="231"/>
    </row>
    <row r="29" spans="2:15">
      <c r="B29" s="1399" t="s">
        <v>387</v>
      </c>
      <c r="C29" s="1399"/>
      <c r="D29" s="1399"/>
      <c r="E29" s="1399"/>
      <c r="F29" s="1399"/>
      <c r="J29" s="231"/>
      <c r="K29" s="231"/>
      <c r="L29" s="231"/>
      <c r="M29" s="231"/>
      <c r="N29" s="231"/>
      <c r="O29" s="231"/>
    </row>
    <row r="30" spans="2:15">
      <c r="B30" s="1399"/>
      <c r="C30" s="1399"/>
      <c r="D30" s="1399"/>
      <c r="E30" s="1399"/>
      <c r="F30" s="1399"/>
      <c r="J30" s="231"/>
      <c r="K30" s="231"/>
      <c r="L30" s="231"/>
      <c r="M30" s="231"/>
      <c r="N30" s="231"/>
      <c r="O30" s="231"/>
    </row>
    <row r="31" spans="2:15">
      <c r="B31" s="1399"/>
      <c r="C31" s="1399"/>
      <c r="D31" s="1399"/>
      <c r="E31" s="1399"/>
      <c r="F31" s="1399"/>
      <c r="J31" s="231"/>
      <c r="K31" s="231"/>
      <c r="L31" s="231"/>
      <c r="M31" s="231"/>
      <c r="N31" s="231"/>
      <c r="O31" s="231"/>
    </row>
    <row r="32" spans="2:15">
      <c r="B32" s="1399"/>
      <c r="C32" s="1399"/>
      <c r="D32" s="1399"/>
      <c r="E32" s="1399"/>
      <c r="F32" s="1399"/>
      <c r="J32" s="231"/>
      <c r="K32" s="231"/>
      <c r="L32" s="231"/>
      <c r="M32" s="231"/>
      <c r="N32" s="231"/>
      <c r="O32" s="231"/>
    </row>
    <row r="33" spans="2:15" ht="23.25" customHeight="1">
      <c r="B33" s="1399"/>
      <c r="C33" s="1399"/>
      <c r="D33" s="1399"/>
      <c r="E33" s="1399"/>
      <c r="F33" s="1399"/>
      <c r="J33" s="231"/>
      <c r="K33" s="231"/>
      <c r="L33" s="231"/>
      <c r="M33" s="231"/>
      <c r="N33" s="231"/>
      <c r="O33" s="231"/>
    </row>
    <row r="34" spans="2:15" ht="15.75" customHeight="1">
      <c r="B34" s="1277"/>
      <c r="C34" s="1277"/>
      <c r="D34" s="1277"/>
      <c r="E34" s="1277"/>
      <c r="F34" s="1277"/>
      <c r="J34" s="231"/>
      <c r="K34" s="231"/>
      <c r="L34" s="231"/>
      <c r="M34" s="231"/>
      <c r="N34" s="231"/>
      <c r="O34" s="231"/>
    </row>
    <row r="35" spans="2:15">
      <c r="B35" s="244" t="s">
        <v>1084</v>
      </c>
      <c r="J35" s="231"/>
      <c r="K35" s="231"/>
      <c r="L35" s="231"/>
      <c r="M35" s="231"/>
      <c r="N35" s="231"/>
      <c r="O35" s="231"/>
    </row>
    <row r="36" spans="2:15">
      <c r="B36" s="930" t="s">
        <v>1270</v>
      </c>
    </row>
  </sheetData>
  <mergeCells count="1">
    <mergeCell ref="B29:F33"/>
  </mergeCells>
  <phoneticPr fontId="38" type="noConversion"/>
  <hyperlinks>
    <hyperlink ref="B36" location="Contents!B79" display="to contents"/>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dimension ref="A2:I30"/>
  <sheetViews>
    <sheetView workbookViewId="0">
      <selection activeCell="E31" sqref="E31"/>
    </sheetView>
  </sheetViews>
  <sheetFormatPr defaultRowHeight="12.75"/>
  <cols>
    <col min="2" max="2" width="24.28515625" customWidth="1"/>
  </cols>
  <sheetData>
    <row r="2" spans="1:9">
      <c r="A2" s="50" t="s">
        <v>326</v>
      </c>
      <c r="B2" s="245" t="s">
        <v>1433</v>
      </c>
      <c r="C2" s="245"/>
      <c r="D2" s="245"/>
      <c r="E2" s="245"/>
      <c r="F2" s="245"/>
      <c r="G2" s="245"/>
      <c r="H2" s="245"/>
      <c r="I2" s="50"/>
    </row>
    <row r="3" spans="1:9">
      <c r="A3" s="50"/>
      <c r="B3" s="246"/>
      <c r="C3" s="246"/>
      <c r="D3" s="246"/>
      <c r="E3" s="246"/>
      <c r="F3" s="246"/>
      <c r="G3" s="246"/>
      <c r="H3" s="246"/>
      <c r="I3" s="50"/>
    </row>
    <row r="4" spans="1:9">
      <c r="A4" s="50"/>
      <c r="B4" s="235" t="s">
        <v>344</v>
      </c>
      <c r="C4" s="235" t="s">
        <v>1335</v>
      </c>
      <c r="D4" s="236" t="s">
        <v>1336</v>
      </c>
      <c r="E4" s="236" t="s">
        <v>1337</v>
      </c>
      <c r="F4" s="234" t="s">
        <v>1338</v>
      </c>
      <c r="G4" s="235" t="s">
        <v>1339</v>
      </c>
      <c r="H4" s="236" t="s">
        <v>1340</v>
      </c>
      <c r="I4" s="236" t="s">
        <v>1341</v>
      </c>
    </row>
    <row r="5" spans="1:9">
      <c r="A5" s="50"/>
      <c r="B5" s="247" t="s">
        <v>1434</v>
      </c>
      <c r="C5" s="239">
        <v>-0.19354838709677422</v>
      </c>
      <c r="D5" s="239">
        <v>-9.6774193548387066E-2</v>
      </c>
      <c r="E5" s="239">
        <v>6.4516129032258063E-2</v>
      </c>
      <c r="F5" s="239">
        <v>0</v>
      </c>
      <c r="G5" s="239">
        <v>0.17241379310344829</v>
      </c>
      <c r="H5" s="239">
        <v>0.27586206896551724</v>
      </c>
      <c r="I5" s="239">
        <v>0.25925925925925924</v>
      </c>
    </row>
    <row r="6" spans="1:9">
      <c r="A6" s="50"/>
      <c r="B6" s="247" t="s">
        <v>1435</v>
      </c>
      <c r="C6" s="239">
        <v>-9.375E-2</v>
      </c>
      <c r="D6" s="239">
        <v>0.15625</v>
      </c>
      <c r="E6" s="239">
        <v>0.125</v>
      </c>
      <c r="F6" s="239">
        <v>-9.375E-2</v>
      </c>
      <c r="G6" s="239">
        <v>0.38709677419354838</v>
      </c>
      <c r="H6" s="239">
        <v>0.38709677419354838</v>
      </c>
      <c r="I6" s="239">
        <v>0.33333333333333331</v>
      </c>
    </row>
    <row r="7" spans="1:9">
      <c r="A7" s="50"/>
      <c r="B7" s="247" t="s">
        <v>1436</v>
      </c>
      <c r="C7" s="238">
        <v>-0.15625</v>
      </c>
      <c r="D7" s="239">
        <v>6.25E-2</v>
      </c>
      <c r="E7" s="239">
        <v>9.375E-2</v>
      </c>
      <c r="F7" s="239">
        <v>3.125E-2</v>
      </c>
      <c r="G7" s="239">
        <v>0.2</v>
      </c>
      <c r="H7" s="239">
        <v>0.3</v>
      </c>
      <c r="I7" s="239">
        <v>0.2857142857142857</v>
      </c>
    </row>
    <row r="8" spans="1:9">
      <c r="A8" s="50"/>
      <c r="B8" s="247" t="s">
        <v>1437</v>
      </c>
      <c r="C8" s="239">
        <v>0.21875</v>
      </c>
      <c r="D8" s="239">
        <v>0.125</v>
      </c>
      <c r="E8" s="239">
        <v>0.15625</v>
      </c>
      <c r="F8" s="239">
        <v>0.25</v>
      </c>
      <c r="G8" s="239">
        <v>0.54838709677419351</v>
      </c>
      <c r="H8" s="239">
        <v>0.54838709677419351</v>
      </c>
      <c r="I8" s="239">
        <v>0.56666666666666665</v>
      </c>
    </row>
    <row r="9" spans="1:9">
      <c r="A9" s="50"/>
      <c r="B9" s="51"/>
      <c r="C9" s="243"/>
      <c r="D9" s="243"/>
      <c r="E9" s="243"/>
      <c r="F9" s="243"/>
      <c r="G9" s="243"/>
      <c r="H9" s="243"/>
      <c r="I9" s="243"/>
    </row>
    <row r="10" spans="1:9">
      <c r="A10" s="50"/>
      <c r="B10" s="245" t="s">
        <v>1433</v>
      </c>
      <c r="C10" s="245"/>
      <c r="D10" s="245"/>
      <c r="E10" s="245"/>
      <c r="F10" s="245"/>
      <c r="G10" s="245"/>
      <c r="H10" s="245"/>
      <c r="I10" s="50"/>
    </row>
    <row r="11" spans="1:9">
      <c r="A11" s="50"/>
      <c r="B11" s="51"/>
      <c r="C11" s="243"/>
      <c r="D11" s="243"/>
      <c r="E11" s="243"/>
      <c r="F11" s="243"/>
      <c r="G11" s="243"/>
      <c r="H11" s="243"/>
      <c r="I11" s="243"/>
    </row>
    <row r="24" spans="2:8" ht="12.75" customHeight="1">
      <c r="B24" s="1399" t="s">
        <v>388</v>
      </c>
      <c r="C24" s="1399"/>
      <c r="D24" s="1399"/>
      <c r="E24" s="1399"/>
      <c r="F24" s="1399"/>
      <c r="G24" s="1399"/>
      <c r="H24" s="1399"/>
    </row>
    <row r="25" spans="2:8">
      <c r="B25" s="1399"/>
      <c r="C25" s="1399"/>
      <c r="D25" s="1399"/>
      <c r="E25" s="1399"/>
      <c r="F25" s="1399"/>
      <c r="G25" s="1399"/>
      <c r="H25" s="1399"/>
    </row>
    <row r="26" spans="2:8" ht="10.5" customHeight="1">
      <c r="B26" s="1399"/>
      <c r="C26" s="1399"/>
      <c r="D26" s="1399"/>
      <c r="E26" s="1399"/>
      <c r="F26" s="1399"/>
      <c r="G26" s="1399"/>
      <c r="H26" s="1399"/>
    </row>
    <row r="27" spans="2:8" hidden="1">
      <c r="B27" s="1399"/>
      <c r="C27" s="1399"/>
      <c r="D27" s="1399"/>
      <c r="E27" s="1399"/>
      <c r="F27" s="1399"/>
      <c r="G27" s="1399"/>
      <c r="H27" s="1399"/>
    </row>
    <row r="28" spans="2:8">
      <c r="B28" s="1277"/>
      <c r="C28" s="1277"/>
      <c r="D28" s="1277"/>
      <c r="E28" s="1277"/>
      <c r="F28" s="1277"/>
      <c r="G28" s="1277"/>
      <c r="H28" s="1277"/>
    </row>
    <row r="29" spans="2:8">
      <c r="B29" s="1399" t="s">
        <v>1084</v>
      </c>
      <c r="C29" s="1399"/>
      <c r="D29" s="1399"/>
    </row>
    <row r="30" spans="2:8">
      <c r="B30" s="930" t="s">
        <v>1270</v>
      </c>
    </row>
  </sheetData>
  <mergeCells count="2">
    <mergeCell ref="B29:D29"/>
    <mergeCell ref="B24:H27"/>
  </mergeCells>
  <phoneticPr fontId="38" type="noConversion"/>
  <hyperlinks>
    <hyperlink ref="B30" location="Contents!B80" display="to contents"/>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9"/>
  <dimension ref="A2:H32"/>
  <sheetViews>
    <sheetView workbookViewId="0">
      <selection activeCell="J16" sqref="J16"/>
    </sheetView>
  </sheetViews>
  <sheetFormatPr defaultRowHeight="12.75"/>
  <cols>
    <col min="1" max="1" width="9.5703125" style="50" customWidth="1"/>
    <col min="2" max="2" width="10.42578125" style="50" customWidth="1"/>
    <col min="3" max="3" width="12" style="50" customWidth="1"/>
    <col min="4" max="4" width="10.28515625" style="50" bestFit="1" customWidth="1"/>
    <col min="5" max="5" width="10.7109375" style="50" bestFit="1" customWidth="1"/>
    <col min="6" max="16384" width="9.140625" style="50"/>
  </cols>
  <sheetData>
    <row r="2" spans="1:7">
      <c r="A2" s="50" t="s">
        <v>326</v>
      </c>
      <c r="B2" s="226" t="s">
        <v>1097</v>
      </c>
    </row>
    <row r="3" spans="1:7">
      <c r="A3" s="252"/>
    </row>
    <row r="4" spans="1:7">
      <c r="B4" s="227"/>
      <c r="C4" s="1400" t="s">
        <v>1098</v>
      </c>
      <c r="D4" s="1400"/>
      <c r="E4" s="1400"/>
      <c r="F4" s="1400"/>
    </row>
    <row r="5" spans="1:7">
      <c r="B5" s="253" t="s">
        <v>1099</v>
      </c>
      <c r="C5" s="227" t="s">
        <v>1445</v>
      </c>
      <c r="D5" s="227" t="s">
        <v>1446</v>
      </c>
      <c r="E5" s="227" t="s">
        <v>1447</v>
      </c>
      <c r="F5" s="227" t="s">
        <v>1448</v>
      </c>
      <c r="G5" s="254"/>
    </row>
    <row r="6" spans="1:7">
      <c r="A6" s="255"/>
      <c r="B6" s="227" t="s">
        <v>1445</v>
      </c>
      <c r="C6" s="256">
        <v>7</v>
      </c>
      <c r="D6" s="257">
        <v>1</v>
      </c>
      <c r="E6" s="257">
        <v>1</v>
      </c>
      <c r="F6" s="257">
        <v>0</v>
      </c>
      <c r="G6" s="258"/>
    </row>
    <row r="7" spans="1:7">
      <c r="A7" s="255"/>
      <c r="B7" s="227" t="s">
        <v>1446</v>
      </c>
      <c r="C7" s="257">
        <v>2</v>
      </c>
      <c r="D7" s="256">
        <v>5</v>
      </c>
      <c r="E7" s="257">
        <v>1</v>
      </c>
      <c r="F7" s="257">
        <v>0</v>
      </c>
      <c r="G7" s="258"/>
    </row>
    <row r="8" spans="1:7">
      <c r="A8" s="255"/>
      <c r="B8" s="227" t="s">
        <v>1447</v>
      </c>
      <c r="C8" s="257">
        <v>0</v>
      </c>
      <c r="D8" s="257">
        <v>1</v>
      </c>
      <c r="E8" s="256">
        <v>3</v>
      </c>
      <c r="F8" s="257">
        <v>4</v>
      </c>
      <c r="G8" s="258"/>
    </row>
    <row r="9" spans="1:7">
      <c r="A9" s="255"/>
      <c r="B9" s="227" t="s">
        <v>1448</v>
      </c>
      <c r="C9" s="257">
        <v>0</v>
      </c>
      <c r="D9" s="257">
        <v>1</v>
      </c>
      <c r="E9" s="257">
        <v>3</v>
      </c>
      <c r="F9" s="256">
        <v>4</v>
      </c>
      <c r="G9" s="258"/>
    </row>
    <row r="10" spans="1:7">
      <c r="A10" s="255"/>
      <c r="C10" s="258"/>
      <c r="D10" s="258"/>
      <c r="E10" s="258"/>
      <c r="F10" s="258"/>
    </row>
    <row r="11" spans="1:7">
      <c r="A11" s="255"/>
      <c r="B11" s="226" t="s">
        <v>1449</v>
      </c>
    </row>
    <row r="12" spans="1:7">
      <c r="A12" s="255"/>
      <c r="B12" s="227"/>
      <c r="C12" s="259">
        <v>39722</v>
      </c>
      <c r="D12" s="259">
        <v>40087</v>
      </c>
      <c r="E12" s="259">
        <v>40452</v>
      </c>
    </row>
    <row r="13" spans="1:7">
      <c r="A13" s="255"/>
      <c r="B13" s="247" t="s">
        <v>1445</v>
      </c>
      <c r="C13" s="260">
        <v>2.1210112663123831E-5</v>
      </c>
      <c r="D13" s="240">
        <v>1.1355135832325336E-2</v>
      </c>
      <c r="E13" s="240">
        <v>2.1160527958141023E-2</v>
      </c>
    </row>
    <row r="14" spans="1:7">
      <c r="A14" s="255"/>
      <c r="B14" s="247" t="s">
        <v>1446</v>
      </c>
      <c r="C14" s="240">
        <v>6.7585137324805682E-3</v>
      </c>
      <c r="D14" s="240">
        <v>6.67978943759968E-2</v>
      </c>
      <c r="E14" s="240">
        <v>7.5750005946835758E-2</v>
      </c>
    </row>
    <row r="15" spans="1:7">
      <c r="A15" s="255"/>
      <c r="B15" s="247" t="s">
        <v>1447</v>
      </c>
      <c r="C15" s="240">
        <v>3.281697014553369E-2</v>
      </c>
      <c r="D15" s="240">
        <v>0.14237661103396007</v>
      </c>
      <c r="E15" s="240">
        <v>0.19142452471018062</v>
      </c>
    </row>
    <row r="16" spans="1:7">
      <c r="A16" s="255"/>
      <c r="B16" s="247" t="s">
        <v>1448</v>
      </c>
      <c r="C16" s="240">
        <v>0.2304507737771618</v>
      </c>
      <c r="D16" s="240">
        <v>0.56724534300263962</v>
      </c>
      <c r="E16" s="240">
        <v>0.69541951547837599</v>
      </c>
    </row>
    <row r="17" spans="1:8">
      <c r="A17" s="255"/>
      <c r="H17" s="254"/>
    </row>
    <row r="18" spans="1:8">
      <c r="A18" s="255"/>
      <c r="B18" s="230" t="s">
        <v>1100</v>
      </c>
    </row>
    <row r="19" spans="1:8">
      <c r="A19" s="255"/>
      <c r="B19" s="230" t="s">
        <v>1081</v>
      </c>
    </row>
    <row r="20" spans="1:8">
      <c r="A20" s="255"/>
    </row>
    <row r="21" spans="1:8">
      <c r="A21" s="255"/>
      <c r="B21" s="930" t="s">
        <v>1270</v>
      </c>
    </row>
    <row r="22" spans="1:8">
      <c r="A22" s="255"/>
      <c r="C22" s="261"/>
      <c r="D22" s="261"/>
      <c r="E22" s="261"/>
      <c r="F22" s="261"/>
      <c r="G22" s="262"/>
    </row>
    <row r="23" spans="1:8">
      <c r="A23" s="255"/>
      <c r="E23" s="1399"/>
      <c r="F23" s="1399"/>
      <c r="G23" s="1399"/>
    </row>
    <row r="24" spans="1:8">
      <c r="A24" s="255"/>
    </row>
    <row r="25" spans="1:8">
      <c r="A25" s="255"/>
    </row>
    <row r="26" spans="1:8">
      <c r="A26" s="255"/>
    </row>
    <row r="27" spans="1:8">
      <c r="A27" s="255"/>
    </row>
    <row r="28" spans="1:8">
      <c r="A28" s="255"/>
    </row>
    <row r="29" spans="1:8">
      <c r="A29" s="255"/>
    </row>
    <row r="30" spans="1:8">
      <c r="A30" s="255"/>
    </row>
    <row r="31" spans="1:8">
      <c r="A31" s="255"/>
    </row>
    <row r="32" spans="1:8">
      <c r="A32" s="255"/>
    </row>
  </sheetData>
  <mergeCells count="2">
    <mergeCell ref="C4:F4"/>
    <mergeCell ref="E23:G23"/>
  </mergeCells>
  <phoneticPr fontId="38" type="noConversion"/>
  <hyperlinks>
    <hyperlink ref="B21" location="Contents!B81" display="to contents"/>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2:G95"/>
  <sheetViews>
    <sheetView workbookViewId="0">
      <selection activeCell="F16" sqref="F16"/>
    </sheetView>
  </sheetViews>
  <sheetFormatPr defaultRowHeight="12.75"/>
  <cols>
    <col min="1" max="1" width="9.140625" style="50"/>
    <col min="2" max="2" width="10.85546875" style="50" customWidth="1"/>
    <col min="3" max="3" width="18" style="50" customWidth="1"/>
    <col min="4" max="4" width="18.7109375" style="50" customWidth="1"/>
    <col min="5" max="5" width="19.28515625" style="50" customWidth="1"/>
    <col min="6" max="6" width="10.85546875" style="50" customWidth="1"/>
    <col min="7" max="16384" width="9.140625" style="50"/>
  </cols>
  <sheetData>
    <row r="2" spans="1:7">
      <c r="A2" s="1" t="s">
        <v>326</v>
      </c>
      <c r="B2" s="226" t="s">
        <v>943</v>
      </c>
    </row>
    <row r="3" spans="1:7">
      <c r="A3" s="1"/>
      <c r="B3" s="226"/>
    </row>
    <row r="4" spans="1:7">
      <c r="B4" s="720"/>
      <c r="C4" s="720" t="s">
        <v>944</v>
      </c>
      <c r="D4" s="720" t="s">
        <v>945</v>
      </c>
      <c r="E4" s="720" t="s">
        <v>946</v>
      </c>
    </row>
    <row r="5" spans="1:7" ht="38.25">
      <c r="B5" s="925" t="s">
        <v>1212</v>
      </c>
      <c r="C5" s="235" t="s">
        <v>530</v>
      </c>
      <c r="D5" s="235" t="s">
        <v>531</v>
      </c>
      <c r="E5" s="235" t="s">
        <v>532</v>
      </c>
      <c r="F5" s="951"/>
      <c r="G5" s="226" t="s">
        <v>943</v>
      </c>
    </row>
    <row r="6" spans="1:7">
      <c r="B6" s="1275">
        <v>39083</v>
      </c>
      <c r="C6" s="950">
        <v>5.17</v>
      </c>
      <c r="D6" s="950">
        <v>3.5</v>
      </c>
      <c r="E6" s="950">
        <v>0.25</v>
      </c>
      <c r="F6" s="952"/>
    </row>
    <row r="7" spans="1:7">
      <c r="B7" s="1275">
        <v>39114</v>
      </c>
      <c r="C7" s="950">
        <v>5.29</v>
      </c>
      <c r="D7" s="950">
        <v>3.5</v>
      </c>
      <c r="E7" s="950">
        <v>0.25</v>
      </c>
      <c r="F7" s="952"/>
    </row>
    <row r="8" spans="1:7">
      <c r="B8" s="1275">
        <v>39142</v>
      </c>
      <c r="C8" s="950">
        <v>5.31</v>
      </c>
      <c r="D8" s="950">
        <v>3.5</v>
      </c>
      <c r="E8" s="950">
        <v>0.5</v>
      </c>
      <c r="F8" s="952"/>
    </row>
    <row r="9" spans="1:7">
      <c r="B9" s="1275">
        <v>39173</v>
      </c>
      <c r="C9" s="950">
        <v>5.25</v>
      </c>
      <c r="D9" s="950">
        <v>3.75</v>
      </c>
      <c r="E9" s="950">
        <v>0.5</v>
      </c>
      <c r="F9" s="952"/>
    </row>
    <row r="10" spans="1:7">
      <c r="B10" s="1275">
        <v>39203</v>
      </c>
      <c r="C10" s="950">
        <v>5.26</v>
      </c>
      <c r="D10" s="950">
        <v>3.75</v>
      </c>
      <c r="E10" s="950">
        <v>0.5</v>
      </c>
      <c r="F10" s="952"/>
    </row>
    <row r="11" spans="1:7">
      <c r="B11" s="1275">
        <v>39234</v>
      </c>
      <c r="C11" s="950">
        <v>5.23</v>
      </c>
      <c r="D11" s="950">
        <v>3.75</v>
      </c>
      <c r="E11" s="950">
        <v>0.5</v>
      </c>
      <c r="F11" s="952"/>
    </row>
    <row r="12" spans="1:7">
      <c r="B12" s="1275">
        <v>39264</v>
      </c>
      <c r="C12" s="950">
        <v>5.31</v>
      </c>
      <c r="D12" s="950">
        <v>4</v>
      </c>
      <c r="E12" s="950">
        <v>0.5</v>
      </c>
      <c r="F12" s="952"/>
    </row>
    <row r="13" spans="1:7">
      <c r="B13" s="1275">
        <v>39295</v>
      </c>
      <c r="C13" s="950">
        <v>5.3</v>
      </c>
      <c r="D13" s="950">
        <v>4</v>
      </c>
      <c r="E13" s="950">
        <v>0.5</v>
      </c>
      <c r="F13" s="952"/>
    </row>
    <row r="14" spans="1:7">
      <c r="B14" s="1275">
        <v>39326</v>
      </c>
      <c r="C14" s="950">
        <v>4.96</v>
      </c>
      <c r="D14" s="950">
        <v>4</v>
      </c>
      <c r="E14" s="950">
        <v>0.5</v>
      </c>
      <c r="F14" s="952"/>
    </row>
    <row r="15" spans="1:7">
      <c r="B15" s="1275">
        <v>39356</v>
      </c>
      <c r="C15" s="950">
        <v>4.92</v>
      </c>
      <c r="D15" s="950">
        <v>4</v>
      </c>
      <c r="E15" s="950">
        <v>0.5</v>
      </c>
      <c r="F15" s="952"/>
    </row>
    <row r="16" spans="1:7">
      <c r="B16" s="1275">
        <v>39387</v>
      </c>
      <c r="C16" s="950">
        <v>4.59</v>
      </c>
      <c r="D16" s="950">
        <v>4</v>
      </c>
      <c r="E16" s="950">
        <v>0.5</v>
      </c>
      <c r="F16" s="952"/>
    </row>
    <row r="17" spans="2:7">
      <c r="B17" s="1275">
        <v>39417</v>
      </c>
      <c r="C17" s="950">
        <v>4.5199999999999996</v>
      </c>
      <c r="D17" s="950">
        <v>4</v>
      </c>
      <c r="E17" s="950">
        <v>0.5</v>
      </c>
      <c r="F17" s="952"/>
    </row>
    <row r="18" spans="2:7">
      <c r="B18" s="1275">
        <v>39448</v>
      </c>
      <c r="C18" s="950">
        <v>3.06</v>
      </c>
      <c r="D18" s="950">
        <v>4</v>
      </c>
      <c r="E18" s="950">
        <v>0.5</v>
      </c>
      <c r="F18" s="952"/>
    </row>
    <row r="19" spans="2:7">
      <c r="B19" s="1275">
        <v>39479</v>
      </c>
      <c r="C19" s="950">
        <v>3.12</v>
      </c>
      <c r="D19" s="950">
        <v>4</v>
      </c>
      <c r="E19" s="950">
        <v>0.5</v>
      </c>
      <c r="F19" s="952"/>
    </row>
    <row r="20" spans="2:7">
      <c r="B20" s="1275">
        <v>39508</v>
      </c>
      <c r="C20" s="950">
        <v>3.1</v>
      </c>
      <c r="D20" s="950">
        <v>4</v>
      </c>
      <c r="E20" s="950">
        <v>0.5</v>
      </c>
      <c r="F20" s="952"/>
    </row>
    <row r="21" spans="2:7">
      <c r="B21" s="1275">
        <v>39539</v>
      </c>
      <c r="C21" s="950">
        <v>2.38</v>
      </c>
      <c r="D21" s="950">
        <v>4</v>
      </c>
      <c r="E21" s="950">
        <v>0.5</v>
      </c>
      <c r="F21" s="952"/>
      <c r="G21" s="230" t="s">
        <v>947</v>
      </c>
    </row>
    <row r="22" spans="2:7">
      <c r="B22" s="1275">
        <v>39569</v>
      </c>
      <c r="C22" s="950">
        <v>2.16</v>
      </c>
      <c r="D22" s="950">
        <v>4</v>
      </c>
      <c r="E22" s="950">
        <v>0.5</v>
      </c>
      <c r="F22" s="952"/>
    </row>
    <row r="23" spans="2:7">
      <c r="B23" s="1275">
        <v>39600</v>
      </c>
      <c r="C23" s="950">
        <v>2.06</v>
      </c>
      <c r="D23" s="950">
        <v>4</v>
      </c>
      <c r="E23" s="950">
        <v>0.5</v>
      </c>
      <c r="F23" s="952"/>
      <c r="G23" s="930" t="s">
        <v>1270</v>
      </c>
    </row>
    <row r="24" spans="2:7">
      <c r="B24" s="1275">
        <v>39630</v>
      </c>
      <c r="C24" s="950">
        <v>2.11</v>
      </c>
      <c r="D24" s="950">
        <v>4</v>
      </c>
      <c r="E24" s="950">
        <v>0.5</v>
      </c>
      <c r="F24" s="952"/>
    </row>
    <row r="25" spans="2:7">
      <c r="B25" s="1275">
        <v>39661</v>
      </c>
      <c r="C25" s="950">
        <v>2.04</v>
      </c>
      <c r="D25" s="950">
        <v>4.25</v>
      </c>
      <c r="E25" s="950">
        <v>0.5</v>
      </c>
      <c r="F25" s="952"/>
    </row>
    <row r="26" spans="2:7">
      <c r="B26" s="1275">
        <v>39692</v>
      </c>
      <c r="C26" s="950">
        <v>1.94</v>
      </c>
      <c r="D26" s="950">
        <v>4.25</v>
      </c>
      <c r="E26" s="950">
        <v>0.5</v>
      </c>
      <c r="F26" s="952"/>
    </row>
    <row r="27" spans="2:7">
      <c r="B27" s="1275">
        <v>39722</v>
      </c>
      <c r="C27" s="950">
        <v>1.1499999999999999</v>
      </c>
      <c r="D27" s="950">
        <v>4.25</v>
      </c>
      <c r="E27" s="950">
        <v>0.5</v>
      </c>
      <c r="F27" s="952"/>
    </row>
    <row r="28" spans="2:7">
      <c r="B28" s="1275">
        <v>39753</v>
      </c>
      <c r="C28" s="950">
        <v>0.23</v>
      </c>
      <c r="D28" s="950">
        <v>3.75</v>
      </c>
      <c r="E28" s="950">
        <v>0.3</v>
      </c>
      <c r="F28" s="952"/>
    </row>
    <row r="29" spans="2:7">
      <c r="B29" s="1275">
        <v>39783</v>
      </c>
      <c r="C29" s="950">
        <v>0.52</v>
      </c>
      <c r="D29" s="950">
        <v>3.25</v>
      </c>
      <c r="E29" s="950">
        <v>0.3</v>
      </c>
      <c r="F29" s="952"/>
    </row>
    <row r="30" spans="2:7">
      <c r="B30" s="1275">
        <v>39814</v>
      </c>
      <c r="C30" s="950">
        <v>0.14000000000000001</v>
      </c>
      <c r="D30" s="950">
        <v>2.5</v>
      </c>
      <c r="E30" s="950">
        <v>0.1</v>
      </c>
      <c r="F30" s="952"/>
    </row>
    <row r="31" spans="2:7">
      <c r="B31" s="1275">
        <v>39845</v>
      </c>
      <c r="C31" s="950">
        <v>0.24</v>
      </c>
      <c r="D31" s="950">
        <v>2</v>
      </c>
      <c r="E31" s="950">
        <v>0.1</v>
      </c>
      <c r="F31" s="952"/>
    </row>
    <row r="32" spans="2:7">
      <c r="B32" s="1275">
        <v>39873</v>
      </c>
      <c r="C32" s="950">
        <v>0.22</v>
      </c>
      <c r="D32" s="950">
        <v>2</v>
      </c>
      <c r="E32" s="950">
        <v>0.1</v>
      </c>
      <c r="F32" s="952"/>
    </row>
    <row r="33" spans="2:6">
      <c r="B33" s="1275">
        <v>39904</v>
      </c>
      <c r="C33" s="950">
        <v>0.16</v>
      </c>
      <c r="D33" s="950">
        <v>1.5</v>
      </c>
      <c r="E33" s="950">
        <v>0.1</v>
      </c>
      <c r="F33" s="952"/>
    </row>
    <row r="34" spans="2:6">
      <c r="B34" s="1275">
        <v>39934</v>
      </c>
      <c r="C34" s="950">
        <v>0.22</v>
      </c>
      <c r="D34" s="950">
        <v>1.25</v>
      </c>
      <c r="E34" s="950">
        <v>0.1</v>
      </c>
      <c r="F34" s="952"/>
    </row>
    <row r="35" spans="2:6">
      <c r="B35" s="1275">
        <v>39965</v>
      </c>
      <c r="C35" s="950">
        <v>0.21</v>
      </c>
      <c r="D35" s="950">
        <v>1</v>
      </c>
      <c r="E35" s="950">
        <v>0.1</v>
      </c>
      <c r="F35" s="952"/>
    </row>
    <row r="36" spans="2:6">
      <c r="B36" s="1275">
        <v>39995</v>
      </c>
      <c r="C36" s="950">
        <v>0.2</v>
      </c>
      <c r="D36" s="950">
        <v>1</v>
      </c>
      <c r="E36" s="950">
        <v>0.1</v>
      </c>
      <c r="F36" s="952"/>
    </row>
    <row r="37" spans="2:6">
      <c r="B37" s="1275">
        <v>40026</v>
      </c>
      <c r="C37" s="950">
        <v>0.18</v>
      </c>
      <c r="D37" s="950">
        <v>1</v>
      </c>
      <c r="E37" s="950">
        <v>0.1</v>
      </c>
      <c r="F37" s="952"/>
    </row>
    <row r="38" spans="2:6">
      <c r="B38" s="1275">
        <v>40057</v>
      </c>
      <c r="C38" s="950">
        <v>0.15</v>
      </c>
      <c r="D38" s="950">
        <v>1</v>
      </c>
      <c r="E38" s="950">
        <v>0.1</v>
      </c>
      <c r="F38" s="952"/>
    </row>
    <row r="39" spans="2:6">
      <c r="B39" s="1275">
        <v>40087</v>
      </c>
      <c r="C39" s="950">
        <v>0.11</v>
      </c>
      <c r="D39" s="950">
        <v>1</v>
      </c>
      <c r="E39" s="950">
        <v>0.1</v>
      </c>
      <c r="F39" s="952"/>
    </row>
    <row r="40" spans="2:6">
      <c r="B40" s="1275">
        <v>40118</v>
      </c>
      <c r="C40" s="950">
        <v>0.12</v>
      </c>
      <c r="D40" s="950">
        <v>1</v>
      </c>
      <c r="E40" s="950">
        <v>0.1</v>
      </c>
      <c r="F40" s="952"/>
    </row>
    <row r="41" spans="2:6">
      <c r="B41" s="1275">
        <v>40148</v>
      </c>
      <c r="C41" s="950">
        <v>0.13</v>
      </c>
      <c r="D41" s="950">
        <v>1</v>
      </c>
      <c r="E41" s="950">
        <v>0.1</v>
      </c>
      <c r="F41" s="952"/>
    </row>
    <row r="42" spans="2:6">
      <c r="B42" s="1275">
        <v>40179</v>
      </c>
      <c r="C42" s="950">
        <v>0.05</v>
      </c>
      <c r="D42" s="950">
        <v>1</v>
      </c>
      <c r="E42" s="950">
        <v>0.1</v>
      </c>
      <c r="F42" s="952"/>
    </row>
    <row r="43" spans="2:6">
      <c r="B43" s="1275">
        <v>40210</v>
      </c>
      <c r="C43" s="950">
        <v>0.14000000000000001</v>
      </c>
      <c r="D43" s="950">
        <v>1</v>
      </c>
      <c r="E43" s="950">
        <v>0.1</v>
      </c>
      <c r="F43" s="952"/>
    </row>
    <row r="44" spans="2:6">
      <c r="B44" s="1275">
        <v>40238</v>
      </c>
      <c r="C44" s="950">
        <v>0.14000000000000001</v>
      </c>
      <c r="D44" s="950">
        <v>1</v>
      </c>
      <c r="E44" s="950">
        <v>0.1</v>
      </c>
      <c r="F44" s="952"/>
    </row>
    <row r="45" spans="2:6">
      <c r="B45" s="1275">
        <v>40269</v>
      </c>
      <c r="C45" s="950">
        <v>0.17</v>
      </c>
      <c r="D45" s="950">
        <v>1</v>
      </c>
      <c r="E45" s="950">
        <v>0.1</v>
      </c>
      <c r="F45" s="952"/>
    </row>
    <row r="46" spans="2:6">
      <c r="B46" s="1275">
        <v>40299</v>
      </c>
      <c r="C46" s="950">
        <v>0.2</v>
      </c>
      <c r="D46" s="950">
        <v>1</v>
      </c>
      <c r="E46" s="950">
        <v>0.1</v>
      </c>
      <c r="F46" s="952"/>
    </row>
    <row r="47" spans="2:6">
      <c r="B47" s="1275">
        <v>40330</v>
      </c>
      <c r="C47" s="950">
        <v>0.2</v>
      </c>
      <c r="D47" s="950">
        <v>1</v>
      </c>
      <c r="E47" s="950">
        <v>0.1</v>
      </c>
      <c r="F47" s="952"/>
    </row>
    <row r="48" spans="2:6">
      <c r="B48" s="1275">
        <v>40360</v>
      </c>
      <c r="C48" s="950">
        <v>0.17</v>
      </c>
      <c r="D48" s="950">
        <v>1</v>
      </c>
      <c r="E48" s="950">
        <v>0.1</v>
      </c>
      <c r="F48" s="952"/>
    </row>
    <row r="49" spans="2:6">
      <c r="B49" s="1275">
        <v>40391</v>
      </c>
      <c r="C49" s="950">
        <v>0.19</v>
      </c>
      <c r="D49" s="950">
        <v>1</v>
      </c>
      <c r="E49" s="950">
        <v>0.1</v>
      </c>
      <c r="F49" s="952"/>
    </row>
    <row r="50" spans="2:6">
      <c r="B50" s="1275">
        <v>40422</v>
      </c>
      <c r="C50" s="950">
        <v>0.19</v>
      </c>
      <c r="D50" s="950">
        <v>1</v>
      </c>
      <c r="E50" s="950">
        <v>0.1</v>
      </c>
      <c r="F50" s="952"/>
    </row>
    <row r="51" spans="2:6">
      <c r="B51" s="1275">
        <v>40452</v>
      </c>
      <c r="C51" s="950">
        <v>0.2</v>
      </c>
      <c r="D51" s="950">
        <v>1</v>
      </c>
      <c r="E51" s="950">
        <v>0.1</v>
      </c>
      <c r="F51" s="952"/>
    </row>
    <row r="52" spans="2:6">
      <c r="B52" s="1275">
        <v>40483</v>
      </c>
      <c r="C52" s="950">
        <v>0.2</v>
      </c>
      <c r="D52" s="950">
        <v>1</v>
      </c>
      <c r="E52" s="950">
        <v>0.1</v>
      </c>
      <c r="F52" s="952"/>
    </row>
    <row r="53" spans="2:6">
      <c r="B53" s="1275">
        <v>40513</v>
      </c>
      <c r="C53" s="950">
        <v>0.2</v>
      </c>
      <c r="D53" s="950">
        <v>1</v>
      </c>
      <c r="E53" s="950">
        <v>0.1</v>
      </c>
      <c r="F53" s="952"/>
    </row>
    <row r="54" spans="2:6">
      <c r="B54" s="909"/>
      <c r="F54" s="282"/>
    </row>
    <row r="55" spans="2:6">
      <c r="B55" s="909"/>
      <c r="F55" s="282"/>
    </row>
    <row r="56" spans="2:6">
      <c r="F56" s="282"/>
    </row>
    <row r="57" spans="2:6">
      <c r="F57" s="282"/>
    </row>
    <row r="58" spans="2:6">
      <c r="F58" s="282"/>
    </row>
    <row r="59" spans="2:6">
      <c r="F59" s="282"/>
    </row>
    <row r="60" spans="2:6">
      <c r="F60" s="282"/>
    </row>
    <row r="61" spans="2:6">
      <c r="F61" s="282"/>
    </row>
    <row r="62" spans="2:6">
      <c r="F62" s="282"/>
    </row>
    <row r="63" spans="2:6">
      <c r="F63" s="282"/>
    </row>
    <row r="64" spans="2:6">
      <c r="F64" s="282"/>
    </row>
    <row r="65" spans="6:6">
      <c r="F65" s="282"/>
    </row>
    <row r="66" spans="6:6">
      <c r="F66" s="282"/>
    </row>
    <row r="67" spans="6:6">
      <c r="F67" s="282"/>
    </row>
    <row r="68" spans="6:6">
      <c r="F68" s="282"/>
    </row>
    <row r="69" spans="6:6">
      <c r="F69" s="282"/>
    </row>
    <row r="70" spans="6:6">
      <c r="F70" s="282"/>
    </row>
    <row r="71" spans="6:6">
      <c r="F71" s="282"/>
    </row>
    <row r="72" spans="6:6">
      <c r="F72" s="282"/>
    </row>
    <row r="73" spans="6:6">
      <c r="F73" s="282"/>
    </row>
    <row r="74" spans="6:6">
      <c r="F74" s="282"/>
    </row>
    <row r="75" spans="6:6">
      <c r="F75" s="282"/>
    </row>
    <row r="76" spans="6:6">
      <c r="F76" s="282"/>
    </row>
    <row r="77" spans="6:6">
      <c r="F77" s="282"/>
    </row>
    <row r="78" spans="6:6">
      <c r="F78" s="282"/>
    </row>
    <row r="79" spans="6:6">
      <c r="F79" s="282"/>
    </row>
    <row r="80" spans="6:6">
      <c r="F80" s="282"/>
    </row>
    <row r="81" spans="6:6">
      <c r="F81" s="282"/>
    </row>
    <row r="82" spans="6:6">
      <c r="F82" s="282"/>
    </row>
    <row r="83" spans="6:6">
      <c r="F83" s="282"/>
    </row>
    <row r="84" spans="6:6">
      <c r="F84" s="282"/>
    </row>
    <row r="85" spans="6:6">
      <c r="F85" s="282"/>
    </row>
    <row r="86" spans="6:6">
      <c r="F86" s="282"/>
    </row>
    <row r="87" spans="6:6">
      <c r="F87" s="282"/>
    </row>
    <row r="88" spans="6:6">
      <c r="F88" s="282"/>
    </row>
    <row r="89" spans="6:6">
      <c r="F89" s="282"/>
    </row>
    <row r="90" spans="6:6">
      <c r="F90" s="282"/>
    </row>
    <row r="91" spans="6:6">
      <c r="F91" s="282"/>
    </row>
    <row r="92" spans="6:6">
      <c r="F92" s="282"/>
    </row>
    <row r="93" spans="6:6">
      <c r="F93" s="282"/>
    </row>
    <row r="94" spans="6:6">
      <c r="F94" s="282"/>
    </row>
    <row r="95" spans="6:6">
      <c r="F95" s="282"/>
    </row>
  </sheetData>
  <phoneticPr fontId="38" type="noConversion"/>
  <hyperlinks>
    <hyperlink ref="G23" location="Contents!B9" display="to contents"/>
  </hyperlinks>
  <pageMargins left="0.75" right="0.75" top="1" bottom="1" header="0.5" footer="0.5"/>
  <pageSetup paperSize="9" orientation="portrait" verticalDpi="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M43"/>
  <sheetViews>
    <sheetView workbookViewId="0">
      <selection activeCell="G40" sqref="G40"/>
    </sheetView>
  </sheetViews>
  <sheetFormatPr defaultRowHeight="12.75"/>
  <cols>
    <col min="1" max="1" width="10.5703125" style="50" customWidth="1"/>
    <col min="2" max="2" width="16.85546875" style="50" customWidth="1"/>
    <col min="3" max="6" width="9.140625" style="50"/>
    <col min="7" max="7" width="18.140625" style="50" customWidth="1"/>
    <col min="8" max="16384" width="9.140625" style="50"/>
  </cols>
  <sheetData>
    <row r="2" spans="1:10" ht="42.75" customHeight="1">
      <c r="A2" s="263" t="s">
        <v>326</v>
      </c>
      <c r="B2" s="1403" t="s">
        <v>389</v>
      </c>
      <c r="C2" s="1403"/>
      <c r="D2" s="1403"/>
      <c r="E2" s="1403"/>
      <c r="G2" s="1402" t="s">
        <v>390</v>
      </c>
      <c r="H2" s="1402"/>
      <c r="I2" s="1402"/>
      <c r="J2" s="1402"/>
    </row>
    <row r="3" spans="1:10">
      <c r="B3" s="229" t="s">
        <v>1453</v>
      </c>
      <c r="C3" s="227" t="s">
        <v>1450</v>
      </c>
      <c r="D3" s="227" t="s">
        <v>1451</v>
      </c>
      <c r="E3" s="227" t="s">
        <v>1452</v>
      </c>
      <c r="G3" s="229" t="s">
        <v>1453</v>
      </c>
      <c r="H3" s="227" t="s">
        <v>1450</v>
      </c>
      <c r="I3" s="227" t="s">
        <v>1451</v>
      </c>
      <c r="J3" s="227" t="s">
        <v>1452</v>
      </c>
    </row>
    <row r="4" spans="1:10">
      <c r="B4" s="229" t="s">
        <v>420</v>
      </c>
      <c r="C4" s="240">
        <v>0.76693935848095351</v>
      </c>
      <c r="D4" s="240">
        <v>0.17430496336292692</v>
      </c>
      <c r="E4" s="240">
        <v>9.5608192467119518E-2</v>
      </c>
      <c r="G4" s="229" t="s">
        <v>420</v>
      </c>
      <c r="H4" s="240">
        <v>0.26923945938958271</v>
      </c>
      <c r="I4" s="240">
        <v>0.21688055296755729</v>
      </c>
      <c r="J4" s="240">
        <v>0.37399636917664764</v>
      </c>
    </row>
    <row r="5" spans="1:10">
      <c r="B5" s="264" t="s">
        <v>1454</v>
      </c>
      <c r="C5" s="240">
        <v>0.6262827059261995</v>
      </c>
      <c r="D5" s="240">
        <v>0.19497410446823049</v>
      </c>
      <c r="E5" s="240">
        <v>2.3513341066362436E-2</v>
      </c>
      <c r="G5" s="264" t="s">
        <v>1454</v>
      </c>
      <c r="H5" s="240">
        <v>5.7167671665400696E-2</v>
      </c>
      <c r="I5" s="240">
        <v>3.5131225425715749E-2</v>
      </c>
      <c r="J5" s="240">
        <v>1.7674469849451376E-2</v>
      </c>
    </row>
    <row r="6" spans="1:10" ht="25.5">
      <c r="B6" s="264" t="s">
        <v>1136</v>
      </c>
      <c r="C6" s="240">
        <v>0.66198737902849181</v>
      </c>
      <c r="D6" s="240">
        <v>0.18137750757269427</v>
      </c>
      <c r="E6" s="240">
        <v>8.8697640148173482E-2</v>
      </c>
      <c r="G6" s="264" t="s">
        <v>1136</v>
      </c>
      <c r="H6" s="240">
        <v>4.8869139063473427E-2</v>
      </c>
      <c r="I6" s="240">
        <v>9.9732626634668281E-2</v>
      </c>
      <c r="J6" s="240">
        <v>0.12748079204954726</v>
      </c>
    </row>
    <row r="7" spans="1:10">
      <c r="B7" s="229" t="s">
        <v>56</v>
      </c>
      <c r="C7" s="240">
        <v>0.67275328651738941</v>
      </c>
      <c r="D7" s="240">
        <v>8.5009217543916576E-2</v>
      </c>
      <c r="E7" s="240">
        <v>3.8066611162082174E-2</v>
      </c>
      <c r="G7" s="229" t="s">
        <v>56</v>
      </c>
      <c r="H7" s="240">
        <v>2.3742219879262172E-2</v>
      </c>
      <c r="I7" s="240">
        <v>1.8921466396858034E-2</v>
      </c>
      <c r="J7" s="240">
        <v>4.4946380681489789E-2</v>
      </c>
    </row>
    <row r="8" spans="1:10">
      <c r="B8" s="229" t="s">
        <v>62</v>
      </c>
      <c r="C8" s="240">
        <v>0.41732008185201624</v>
      </c>
      <c r="D8" s="240">
        <v>0.12567602345656456</v>
      </c>
      <c r="E8" s="240">
        <v>5.4717563023900233E-2</v>
      </c>
      <c r="G8" s="229" t="s">
        <v>62</v>
      </c>
      <c r="H8" s="240">
        <v>6.9987163503770879E-3</v>
      </c>
      <c r="I8" s="240">
        <v>2.2723445229079511E-2</v>
      </c>
      <c r="J8" s="240">
        <v>5.8162684624046702E-2</v>
      </c>
    </row>
    <row r="9" spans="1:10">
      <c r="B9" s="229" t="s">
        <v>859</v>
      </c>
      <c r="C9" s="240">
        <v>0.87075781678640496</v>
      </c>
      <c r="D9" s="240">
        <v>0.28767828320025562</v>
      </c>
      <c r="E9" s="240">
        <v>0.16616853355097411</v>
      </c>
      <c r="G9" s="229" t="s">
        <v>859</v>
      </c>
      <c r="H9" s="240">
        <v>0.40536316640451814</v>
      </c>
      <c r="I9" s="240">
        <v>0.31949566624206277</v>
      </c>
      <c r="J9" s="240">
        <v>0.23047816839676674</v>
      </c>
    </row>
    <row r="10" spans="1:10" ht="25.5">
      <c r="B10" s="264" t="s">
        <v>1140</v>
      </c>
      <c r="C10" s="240">
        <v>0.86247431520939444</v>
      </c>
      <c r="D10" s="240">
        <v>0.20673247454303595</v>
      </c>
      <c r="E10" s="240">
        <v>6.3059947429904575E-2</v>
      </c>
      <c r="G10" s="264" t="s">
        <v>1140</v>
      </c>
      <c r="H10" s="240">
        <v>3.7996170977452254E-2</v>
      </c>
      <c r="I10" s="240">
        <v>0.12545375310830789</v>
      </c>
      <c r="J10" s="240">
        <v>1.9826672104189369E-2</v>
      </c>
    </row>
    <row r="11" spans="1:10">
      <c r="B11" s="229" t="s">
        <v>1455</v>
      </c>
      <c r="C11" s="240">
        <v>0.63993862219412601</v>
      </c>
      <c r="D11" s="240">
        <v>0.36160475659738417</v>
      </c>
      <c r="E11" s="240">
        <v>3.6418841051807489E-2</v>
      </c>
      <c r="G11" s="229" t="s">
        <v>1455</v>
      </c>
      <c r="H11" s="240">
        <v>2.9774330046407026E-2</v>
      </c>
      <c r="I11" s="240">
        <v>7.7850357867981473E-2</v>
      </c>
      <c r="J11" s="240">
        <v>4.4929354711151073E-2</v>
      </c>
    </row>
    <row r="12" spans="1:10">
      <c r="B12" s="229" t="s">
        <v>421</v>
      </c>
      <c r="C12" s="240">
        <v>0.76418372566397064</v>
      </c>
      <c r="D12" s="240">
        <v>0.14060852901338949</v>
      </c>
      <c r="E12" s="240">
        <v>4.8434533421328564E-2</v>
      </c>
      <c r="G12" s="229" t="s">
        <v>421</v>
      </c>
      <c r="H12" s="240">
        <v>0.12084912622352649</v>
      </c>
      <c r="I12" s="240">
        <v>8.381090612776898E-2</v>
      </c>
      <c r="J12" s="240">
        <v>8.2505108406710048E-2</v>
      </c>
    </row>
    <row r="13" spans="1:10">
      <c r="B13" s="229" t="s">
        <v>1457</v>
      </c>
      <c r="C13" s="240">
        <v>0.2951450854381954</v>
      </c>
      <c r="D13" s="240">
        <v>0.3099568713482716</v>
      </c>
      <c r="E13" s="240">
        <v>5.3791898096803972E-2</v>
      </c>
      <c r="G13" s="229" t="s">
        <v>1457</v>
      </c>
      <c r="H13" s="240">
        <v>3.7867333754023208E-2</v>
      </c>
      <c r="I13" s="240">
        <v>0.14809591119915799</v>
      </c>
      <c r="J13" s="240">
        <v>0.1587820887214168</v>
      </c>
    </row>
    <row r="14" spans="1:10">
      <c r="B14" s="229" t="s">
        <v>921</v>
      </c>
      <c r="C14" s="240">
        <v>0.3886621299757238</v>
      </c>
      <c r="D14" s="240">
        <v>0.21636705480557161</v>
      </c>
      <c r="E14" s="240">
        <v>8.3906602772936503E-2</v>
      </c>
      <c r="G14" s="229" t="s">
        <v>921</v>
      </c>
      <c r="H14" s="240">
        <v>7.7956395801509037E-2</v>
      </c>
      <c r="I14" s="240">
        <v>9.4718567513256247E-2</v>
      </c>
      <c r="J14" s="240">
        <v>0.13233122364910094</v>
      </c>
    </row>
    <row r="15" spans="1:10">
      <c r="B15" s="229" t="s">
        <v>422</v>
      </c>
      <c r="C15" s="240">
        <v>0.54241935620827708</v>
      </c>
      <c r="D15" s="240">
        <v>0.22663514397235274</v>
      </c>
      <c r="E15" s="240">
        <v>6.8814548556772021E-2</v>
      </c>
      <c r="G15" s="229" t="s">
        <v>422</v>
      </c>
      <c r="H15" s="240">
        <v>1.6910149672560149E-2</v>
      </c>
      <c r="I15" s="240">
        <v>5.1704678308483035E-2</v>
      </c>
      <c r="J15" s="240">
        <v>1.8285047880792597E-2</v>
      </c>
    </row>
    <row r="16" spans="1:10">
      <c r="C16" s="254">
        <f>AVERAGE(D4:E15)</f>
        <v>0.13883846594303165</v>
      </c>
      <c r="D16" s="254">
        <f>AVERAGE(D4:D15)</f>
        <v>0.20924374415704947</v>
      </c>
    </row>
    <row r="17" spans="2:10">
      <c r="C17" s="254"/>
    </row>
    <row r="18" spans="2:10" ht="39" customHeight="1">
      <c r="B18" s="1403" t="s">
        <v>389</v>
      </c>
      <c r="C18" s="1403"/>
      <c r="D18" s="1403"/>
      <c r="E18" s="1403"/>
      <c r="G18" s="1402" t="s">
        <v>390</v>
      </c>
      <c r="H18" s="1402"/>
      <c r="I18" s="1402"/>
      <c r="J18" s="1402"/>
    </row>
    <row r="38" spans="2:13" ht="63.75" customHeight="1">
      <c r="B38" s="1401" t="s">
        <v>392</v>
      </c>
      <c r="C38" s="1401"/>
      <c r="D38" s="1401"/>
      <c r="E38" s="1401"/>
      <c r="F38" s="1401"/>
      <c r="G38" s="1346"/>
      <c r="H38" s="1346"/>
      <c r="I38" s="1346"/>
      <c r="J38" s="1346"/>
      <c r="K38" s="1346"/>
      <c r="L38" s="1346"/>
      <c r="M38" s="1346"/>
    </row>
    <row r="39" spans="2:13">
      <c r="B39" s="1324"/>
    </row>
    <row r="40" spans="2:13">
      <c r="B40" s="230" t="s">
        <v>1081</v>
      </c>
    </row>
    <row r="43" spans="2:13">
      <c r="B43" s="930" t="s">
        <v>1270</v>
      </c>
    </row>
  </sheetData>
  <mergeCells count="5">
    <mergeCell ref="B38:F38"/>
    <mergeCell ref="G2:J2"/>
    <mergeCell ref="B2:E2"/>
    <mergeCell ref="G18:J18"/>
    <mergeCell ref="B18:E18"/>
  </mergeCells>
  <phoneticPr fontId="38" type="noConversion"/>
  <hyperlinks>
    <hyperlink ref="B43" location="Contents!B82" display="to contents"/>
  </hyperlinks>
  <pageMargins left="0.75" right="0.75" top="1" bottom="1" header="0.5" footer="0.5"/>
  <pageSetup paperSize="9" orientation="portrait" verticalDpi="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dimension ref="A2:H37"/>
  <sheetViews>
    <sheetView workbookViewId="0">
      <selection activeCell="J28" sqref="J28"/>
    </sheetView>
  </sheetViews>
  <sheetFormatPr defaultRowHeight="12.75"/>
  <cols>
    <col min="1" max="1" width="9.140625" style="50"/>
    <col min="2" max="2" width="34.5703125" style="50" customWidth="1"/>
    <col min="3" max="7" width="10" style="50" bestFit="1" customWidth="1"/>
    <col min="8" max="8" width="10" style="50" customWidth="1"/>
    <col min="9" max="16384" width="9.140625" style="50"/>
  </cols>
  <sheetData>
    <row r="2" spans="1:8">
      <c r="A2" s="285" t="s">
        <v>326</v>
      </c>
      <c r="B2" s="226" t="s">
        <v>1483</v>
      </c>
    </row>
    <row r="4" spans="1:8">
      <c r="B4" s="227"/>
      <c r="C4" s="286">
        <v>39448</v>
      </c>
      <c r="D4" s="286">
        <v>39814</v>
      </c>
      <c r="E4" s="286">
        <v>40179</v>
      </c>
      <c r="F4" s="286">
        <v>40269</v>
      </c>
      <c r="G4" s="286">
        <v>40360</v>
      </c>
      <c r="H4" s="286" t="s">
        <v>303</v>
      </c>
    </row>
    <row r="5" spans="1:8" ht="38.25">
      <c r="B5" s="733" t="s">
        <v>1484</v>
      </c>
      <c r="C5" s="911">
        <v>16.069381019283512</v>
      </c>
      <c r="D5" s="911">
        <v>9.8303326497225108</v>
      </c>
      <c r="E5" s="911">
        <v>27.461199967811577</v>
      </c>
      <c r="F5" s="911">
        <v>29.369899027757747</v>
      </c>
      <c r="G5" s="911">
        <v>31.178599904271074</v>
      </c>
      <c r="H5" s="911">
        <v>31.498871197001183</v>
      </c>
    </row>
    <row r="6" spans="1:8" ht="25.5">
      <c r="B6" s="733" t="s">
        <v>1485</v>
      </c>
      <c r="C6" s="911">
        <v>3.9601997493069563</v>
      </c>
      <c r="D6" s="911">
        <v>14.30195246109831</v>
      </c>
      <c r="E6" s="911">
        <v>29.13459441955597</v>
      </c>
      <c r="F6" s="911">
        <v>31.126167789484377</v>
      </c>
      <c r="G6" s="911">
        <v>33.838774149809758</v>
      </c>
      <c r="H6" s="911">
        <v>32.510082061975609</v>
      </c>
    </row>
    <row r="7" spans="1:8">
      <c r="B7" s="230" t="s">
        <v>1486</v>
      </c>
    </row>
    <row r="9" spans="1:8">
      <c r="B9" s="226" t="s">
        <v>1483</v>
      </c>
    </row>
    <row r="33" spans="2:2">
      <c r="B33" s="230" t="s">
        <v>1487</v>
      </c>
    </row>
    <row r="34" spans="2:2">
      <c r="B34" s="230" t="s">
        <v>1488</v>
      </c>
    </row>
    <row r="35" spans="2:2">
      <c r="B35" s="301"/>
    </row>
    <row r="36" spans="2:2">
      <c r="B36" s="230" t="s">
        <v>1081</v>
      </c>
    </row>
    <row r="37" spans="2:2">
      <c r="B37" s="930" t="s">
        <v>1270</v>
      </c>
    </row>
  </sheetData>
  <phoneticPr fontId="38" type="noConversion"/>
  <hyperlinks>
    <hyperlink ref="B37" location="Contents!B83" display="to contents"/>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5"/>
  <dimension ref="A2:L44"/>
  <sheetViews>
    <sheetView topLeftCell="A4" workbookViewId="0">
      <selection activeCell="J32" sqref="J32"/>
    </sheetView>
  </sheetViews>
  <sheetFormatPr defaultRowHeight="12.75"/>
  <cols>
    <col min="1" max="1" width="9.140625" style="50"/>
    <col min="2" max="2" width="27.42578125" style="50" customWidth="1"/>
    <col min="3" max="10" width="11.28515625" style="50" customWidth="1"/>
    <col min="11" max="16384" width="9.140625" style="50"/>
  </cols>
  <sheetData>
    <row r="2" spans="1:12">
      <c r="A2" s="1347" t="s">
        <v>326</v>
      </c>
      <c r="B2" s="291" t="s">
        <v>1507</v>
      </c>
    </row>
    <row r="3" spans="1:12">
      <c r="B3" s="300"/>
      <c r="C3" s="300"/>
      <c r="D3" s="300"/>
      <c r="E3" s="300"/>
      <c r="F3" s="300"/>
      <c r="G3" s="300"/>
      <c r="H3" s="300"/>
      <c r="I3" s="300"/>
      <c r="J3" s="290" t="s">
        <v>1016</v>
      </c>
    </row>
    <row r="4" spans="1:12">
      <c r="B4" s="1149"/>
      <c r="C4" s="292" t="s">
        <v>976</v>
      </c>
      <c r="D4" s="292" t="s">
        <v>977</v>
      </c>
      <c r="E4" s="292" t="s">
        <v>978</v>
      </c>
      <c r="F4" s="292" t="s">
        <v>979</v>
      </c>
      <c r="G4" s="293" t="s">
        <v>980</v>
      </c>
      <c r="H4" s="293" t="s">
        <v>981</v>
      </c>
      <c r="I4" s="293" t="s">
        <v>982</v>
      </c>
      <c r="J4" s="293" t="s">
        <v>983</v>
      </c>
    </row>
    <row r="5" spans="1:12">
      <c r="B5" s="1147" t="s">
        <v>1508</v>
      </c>
      <c r="C5" s="294">
        <v>5810.92597561</v>
      </c>
      <c r="D5" s="294">
        <v>11710.219674</v>
      </c>
      <c r="E5" s="294">
        <v>13897.85225</v>
      </c>
      <c r="F5" s="294">
        <v>15709.030876999999</v>
      </c>
      <c r="G5" s="294">
        <v>23831.820199999998</v>
      </c>
      <c r="H5" s="294">
        <v>30505.410390000001</v>
      </c>
      <c r="I5" s="294">
        <v>22533.747015251702</v>
      </c>
      <c r="J5" s="295">
        <v>22673.052649000001</v>
      </c>
    </row>
    <row r="6" spans="1:12">
      <c r="B6" s="1148" t="s">
        <v>1509</v>
      </c>
      <c r="C6" s="294">
        <v>171.86676299999999</v>
      </c>
      <c r="D6" s="294">
        <v>299.14780500000001</v>
      </c>
      <c r="E6" s="294">
        <v>521.68543799999998</v>
      </c>
      <c r="F6" s="294">
        <v>1025.5806700000001</v>
      </c>
      <c r="G6" s="294">
        <v>3631.2753050000001</v>
      </c>
      <c r="H6" s="294">
        <v>3500.680218</v>
      </c>
      <c r="I6" s="294">
        <v>3224.449419</v>
      </c>
      <c r="J6" s="295">
        <v>3031.9660960000001</v>
      </c>
    </row>
    <row r="7" spans="1:12">
      <c r="B7" s="1148" t="s">
        <v>254</v>
      </c>
      <c r="C7" s="294">
        <v>3062.0401649999999</v>
      </c>
      <c r="D7" s="294">
        <v>5991.7678089999999</v>
      </c>
      <c r="E7" s="294">
        <v>8868.3059379999995</v>
      </c>
      <c r="F7" s="294">
        <v>9244.5428400000001</v>
      </c>
      <c r="G7" s="294">
        <v>9638.8512310000006</v>
      </c>
      <c r="H7" s="294">
        <v>9471.8617959999992</v>
      </c>
      <c r="I7" s="294">
        <v>9124.3830940000007</v>
      </c>
      <c r="J7" s="295">
        <v>9258.8807930000003</v>
      </c>
    </row>
    <row r="8" spans="1:12" ht="38.25">
      <c r="B8" s="1148" t="s">
        <v>1510</v>
      </c>
      <c r="C8" s="297">
        <v>195.38583481023673</v>
      </c>
      <c r="D8" s="297">
        <v>200.43112253050262</v>
      </c>
      <c r="E8" s="297">
        <v>162.59630406088502</v>
      </c>
      <c r="F8" s="297">
        <v>181.02151546738898</v>
      </c>
      <c r="G8" s="297">
        <v>284.9208359672005</v>
      </c>
      <c r="H8" s="297">
        <v>359.02224230468494</v>
      </c>
      <c r="I8" s="297">
        <v>282.30069001804338</v>
      </c>
      <c r="J8" s="297">
        <v>277.62555021157402</v>
      </c>
    </row>
    <row r="9" spans="1:12">
      <c r="C9" s="298"/>
      <c r="D9" s="298"/>
      <c r="E9" s="298"/>
      <c r="F9" s="298"/>
      <c r="G9" s="298"/>
      <c r="H9" s="298"/>
      <c r="I9" s="298"/>
      <c r="J9" s="298"/>
      <c r="K9" s="298"/>
      <c r="L9" s="299"/>
    </row>
    <row r="10" spans="1:12">
      <c r="B10" s="291" t="s">
        <v>1507</v>
      </c>
    </row>
    <row r="30" spans="2:2">
      <c r="B30" s="230" t="s">
        <v>1081</v>
      </c>
    </row>
    <row r="32" spans="2:2">
      <c r="B32" s="930" t="s">
        <v>1270</v>
      </c>
    </row>
    <row r="44" spans="5:5">
      <c r="E44" s="1174"/>
    </row>
  </sheetData>
  <phoneticPr fontId="38" type="noConversion"/>
  <hyperlinks>
    <hyperlink ref="B32" location="Contents!B84" display="to contents"/>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dimension ref="A2:E37"/>
  <sheetViews>
    <sheetView workbookViewId="0">
      <selection activeCell="F32" sqref="F32"/>
    </sheetView>
  </sheetViews>
  <sheetFormatPr defaultRowHeight="12.75"/>
  <cols>
    <col min="1" max="1" width="6.42578125" style="50" customWidth="1"/>
    <col min="2" max="2" width="29.5703125" style="50" customWidth="1"/>
    <col min="3" max="3" width="23.5703125" style="50" customWidth="1"/>
    <col min="4" max="4" width="20.5703125" style="50" customWidth="1"/>
    <col min="5" max="5" width="14.140625" style="50" customWidth="1"/>
    <col min="6" max="16384" width="9.140625" style="50"/>
  </cols>
  <sheetData>
    <row r="2" spans="1:5">
      <c r="A2" s="50" t="s">
        <v>326</v>
      </c>
      <c r="B2" s="302" t="s">
        <v>425</v>
      </c>
    </row>
    <row r="3" spans="1:5">
      <c r="B3" s="287"/>
      <c r="E3" s="303" t="s">
        <v>1029</v>
      </c>
    </row>
    <row r="4" spans="1:5" ht="51">
      <c r="B4" s="235" t="s">
        <v>1343</v>
      </c>
      <c r="C4" s="235" t="s">
        <v>1344</v>
      </c>
      <c r="D4" s="235" t="s">
        <v>1345</v>
      </c>
      <c r="E4" s="235" t="s">
        <v>1346</v>
      </c>
    </row>
    <row r="5" spans="1:5">
      <c r="B5" s="721" t="s">
        <v>978</v>
      </c>
      <c r="C5" s="304">
        <v>153.54</v>
      </c>
      <c r="D5" s="304">
        <v>41.57</v>
      </c>
      <c r="E5" s="304">
        <v>619.94000000000005</v>
      </c>
    </row>
    <row r="6" spans="1:5">
      <c r="B6" s="721" t="s">
        <v>979</v>
      </c>
      <c r="C6" s="304">
        <v>139.06744499999999</v>
      </c>
      <c r="D6" s="304">
        <v>43.121614000000001</v>
      </c>
      <c r="E6" s="304">
        <v>488.28234799999996</v>
      </c>
    </row>
    <row r="7" spans="1:5">
      <c r="B7" s="721" t="s">
        <v>980</v>
      </c>
      <c r="C7" s="304">
        <v>138.073881</v>
      </c>
      <c r="D7" s="304">
        <v>48.419463999999998</v>
      </c>
      <c r="E7" s="304">
        <v>464.10654099999999</v>
      </c>
    </row>
    <row r="8" spans="1:5">
      <c r="B8" s="721" t="s">
        <v>985</v>
      </c>
      <c r="C8" s="304">
        <v>137.154844</v>
      </c>
      <c r="D8" s="304">
        <v>48.458860000000001</v>
      </c>
      <c r="E8" s="304">
        <v>462.54158100000001</v>
      </c>
    </row>
    <row r="9" spans="1:5">
      <c r="B9" s="721" t="s">
        <v>986</v>
      </c>
      <c r="C9" s="304">
        <v>137.62616499999999</v>
      </c>
      <c r="D9" s="304">
        <v>49.423935</v>
      </c>
      <c r="E9" s="304">
        <v>461.60258499999998</v>
      </c>
    </row>
    <row r="10" spans="1:5">
      <c r="B10" s="721" t="s">
        <v>981</v>
      </c>
      <c r="C10" s="304">
        <v>137.628793</v>
      </c>
      <c r="D10" s="304">
        <v>48.257345999999998</v>
      </c>
      <c r="E10" s="304">
        <v>455.23953999999998</v>
      </c>
    </row>
    <row r="11" spans="1:5">
      <c r="B11" s="721" t="s">
        <v>987</v>
      </c>
      <c r="C11" s="304">
        <v>137.79163</v>
      </c>
      <c r="D11" s="304">
        <v>48.138506999999997</v>
      </c>
      <c r="E11" s="304">
        <v>449.69575400000002</v>
      </c>
    </row>
    <row r="12" spans="1:5">
      <c r="B12" s="721" t="s">
        <v>988</v>
      </c>
      <c r="C12" s="304">
        <v>136.83042699999999</v>
      </c>
      <c r="D12" s="304">
        <v>50.350552</v>
      </c>
      <c r="E12" s="304">
        <v>446.16355099999998</v>
      </c>
    </row>
    <row r="13" spans="1:5">
      <c r="B13" s="721" t="s">
        <v>982</v>
      </c>
      <c r="C13" s="304">
        <v>128.922201</v>
      </c>
      <c r="D13" s="304">
        <v>45.638075999999998</v>
      </c>
      <c r="E13" s="304">
        <v>463.43125300000003</v>
      </c>
    </row>
    <row r="14" spans="1:5">
      <c r="B14" s="721" t="s">
        <v>989</v>
      </c>
      <c r="C14" s="304">
        <v>140.51323099999999</v>
      </c>
      <c r="D14" s="304">
        <v>49.867874999999998</v>
      </c>
      <c r="E14" s="304">
        <v>443.02066100000002</v>
      </c>
    </row>
    <row r="15" spans="1:5">
      <c r="B15" s="721" t="s">
        <v>990</v>
      </c>
      <c r="C15" s="304">
        <v>139.16244699999999</v>
      </c>
      <c r="D15" s="304">
        <v>49.044972000000001</v>
      </c>
      <c r="E15" s="304">
        <v>444.45608800000002</v>
      </c>
    </row>
    <row r="16" spans="1:5">
      <c r="B16" s="721" t="s">
        <v>983</v>
      </c>
      <c r="C16" s="304">
        <v>142.119587</v>
      </c>
      <c r="D16" s="304">
        <v>50.191831999999998</v>
      </c>
      <c r="E16" s="304">
        <v>443.43609199999997</v>
      </c>
    </row>
    <row r="18" spans="2:2">
      <c r="B18" s="302" t="s">
        <v>425</v>
      </c>
    </row>
    <row r="35" spans="2:2">
      <c r="B35" s="269" t="s">
        <v>342</v>
      </c>
    </row>
    <row r="37" spans="2:2">
      <c r="B37" s="930" t="s">
        <v>1270</v>
      </c>
    </row>
  </sheetData>
  <phoneticPr fontId="38" type="noConversion"/>
  <hyperlinks>
    <hyperlink ref="B37" location="Contents!B85" display="to contents"/>
  </hyperlinks>
  <pageMargins left="0.75" right="0.75" top="1" bottom="1" header="0.5" footer="0.5"/>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F29" sqref="F29"/>
    </sheetView>
  </sheetViews>
  <sheetFormatPr defaultRowHeight="12.75"/>
  <cols>
    <col min="1" max="1" width="7" style="50" customWidth="1"/>
    <col min="2" max="2" width="22.28515625" style="50" customWidth="1"/>
    <col min="3" max="3" width="8.5703125" style="50" customWidth="1"/>
    <col min="4" max="4" width="8.140625" style="50" customWidth="1"/>
    <col min="5" max="5" width="8" style="50" customWidth="1"/>
    <col min="6" max="16384" width="9.140625" style="50"/>
  </cols>
  <sheetData>
    <row r="2" spans="1:15">
      <c r="A2" s="50" t="s">
        <v>326</v>
      </c>
      <c r="B2" s="226" t="s">
        <v>426</v>
      </c>
      <c r="C2" s="282"/>
      <c r="D2" s="282"/>
      <c r="E2" s="282"/>
      <c r="F2" s="282"/>
    </row>
    <row r="3" spans="1:15">
      <c r="B3" s="282"/>
      <c r="C3" s="282"/>
      <c r="D3" s="282"/>
      <c r="E3" s="282"/>
      <c r="F3" s="282"/>
    </row>
    <row r="4" spans="1:15" s="226" customFormat="1">
      <c r="B4" s="229"/>
      <c r="C4" s="1340" t="s">
        <v>1373</v>
      </c>
      <c r="D4" s="1340" t="s">
        <v>516</v>
      </c>
      <c r="E4" s="1340" t="s">
        <v>1374</v>
      </c>
      <c r="F4" s="1340" t="s">
        <v>515</v>
      </c>
      <c r="G4" s="1340" t="s">
        <v>1375</v>
      </c>
      <c r="H4" s="1340" t="s">
        <v>514</v>
      </c>
      <c r="I4" s="1340" t="s">
        <v>475</v>
      </c>
      <c r="J4" s="1340" t="s">
        <v>478</v>
      </c>
      <c r="K4" s="1340" t="s">
        <v>481</v>
      </c>
      <c r="L4" s="1340" t="s">
        <v>484</v>
      </c>
      <c r="M4" s="1340" t="s">
        <v>487</v>
      </c>
      <c r="N4" s="1340" t="s">
        <v>490</v>
      </c>
      <c r="O4" s="1340" t="s">
        <v>493</v>
      </c>
    </row>
    <row r="5" spans="1:15">
      <c r="B5" s="1341" t="s">
        <v>513</v>
      </c>
      <c r="C5" s="227">
        <v>131.57775000000001</v>
      </c>
      <c r="D5" s="227">
        <v>130.71299999999999</v>
      </c>
      <c r="E5" s="227">
        <v>129.37074999999999</v>
      </c>
      <c r="F5" s="227">
        <v>122.214</v>
      </c>
      <c r="G5" s="227">
        <v>118.124</v>
      </c>
      <c r="H5" s="227">
        <v>115.78400000000001</v>
      </c>
      <c r="I5" s="227">
        <v>113.33525</v>
      </c>
      <c r="J5" s="227">
        <v>111.4525</v>
      </c>
      <c r="K5" s="227">
        <v>108.11799999999999</v>
      </c>
      <c r="L5" s="227">
        <v>107.8205</v>
      </c>
      <c r="M5" s="227">
        <v>108.76049999999999</v>
      </c>
      <c r="N5" s="227">
        <v>108.831</v>
      </c>
      <c r="O5" s="227">
        <v>109.73650000000001</v>
      </c>
    </row>
    <row r="6" spans="1:15">
      <c r="B6" s="1341" t="s">
        <v>512</v>
      </c>
      <c r="C6" s="227">
        <v>226.5735</v>
      </c>
      <c r="D6" s="227">
        <v>227.86625000000001</v>
      </c>
      <c r="E6" s="227">
        <v>222.73675</v>
      </c>
      <c r="F6" s="227">
        <v>189.44775000000001</v>
      </c>
      <c r="G6" s="227">
        <v>188.32974999999999</v>
      </c>
      <c r="H6" s="227">
        <v>186.8175</v>
      </c>
      <c r="I6" s="227">
        <v>164.91075000000001</v>
      </c>
      <c r="J6" s="227">
        <v>163.39275000000001</v>
      </c>
      <c r="K6" s="227">
        <v>163.39275000000001</v>
      </c>
      <c r="L6" s="227">
        <v>163.39275000000001</v>
      </c>
      <c r="M6" s="227">
        <v>163.375</v>
      </c>
      <c r="N6" s="227">
        <v>162.20574999999999</v>
      </c>
      <c r="O6" s="227">
        <v>162.54325</v>
      </c>
    </row>
    <row r="7" spans="1:15">
      <c r="B7" s="1341" t="s">
        <v>511</v>
      </c>
      <c r="C7" s="227">
        <v>389.79750000000001</v>
      </c>
      <c r="D7" s="227">
        <v>357.13249999999999</v>
      </c>
      <c r="E7" s="227">
        <v>334.41174999999998</v>
      </c>
      <c r="F7" s="227">
        <v>301.89049999999997</v>
      </c>
      <c r="G7" s="227">
        <v>285.75925000000001</v>
      </c>
      <c r="H7" s="227">
        <v>273.6635</v>
      </c>
      <c r="I7" s="227">
        <v>258.96625</v>
      </c>
      <c r="J7" s="227">
        <v>250.04775000000001</v>
      </c>
      <c r="K7" s="227">
        <v>232.43875</v>
      </c>
      <c r="L7" s="227">
        <v>229.39099999999999</v>
      </c>
      <c r="M7" s="227">
        <v>228.47675000000001</v>
      </c>
      <c r="N7" s="227">
        <v>227.0615</v>
      </c>
      <c r="O7" s="227">
        <v>227.0615</v>
      </c>
    </row>
    <row r="8" spans="1:15">
      <c r="B8" s="282"/>
      <c r="C8" s="1281"/>
      <c r="D8" s="1281"/>
      <c r="E8" s="1281"/>
      <c r="F8" s="282"/>
    </row>
    <row r="9" spans="1:15">
      <c r="B9" s="226" t="s">
        <v>426</v>
      </c>
      <c r="C9" s="282"/>
      <c r="D9" s="282"/>
      <c r="E9" s="1281"/>
      <c r="F9" s="282"/>
    </row>
    <row r="10" spans="1:15">
      <c r="B10" s="282"/>
      <c r="C10" s="1281"/>
      <c r="D10" s="1281"/>
      <c r="E10" s="1281"/>
      <c r="F10" s="282"/>
    </row>
    <row r="11" spans="1:15">
      <c r="B11" s="1283"/>
      <c r="C11" s="1281"/>
      <c r="D11" s="1281"/>
      <c r="E11" s="1281"/>
      <c r="F11" s="282"/>
    </row>
    <row r="12" spans="1:15">
      <c r="B12" s="282"/>
      <c r="C12" s="1281"/>
      <c r="D12" s="1281"/>
      <c r="E12" s="1281"/>
      <c r="F12" s="282"/>
    </row>
    <row r="13" spans="1:15">
      <c r="B13" s="282"/>
      <c r="C13" s="1281"/>
      <c r="D13" s="1281"/>
      <c r="E13" s="1281"/>
      <c r="F13" s="282"/>
    </row>
    <row r="14" spans="1:15">
      <c r="B14" s="282"/>
      <c r="C14" s="1281"/>
      <c r="D14" s="1281"/>
      <c r="E14" s="1281"/>
      <c r="F14" s="282"/>
    </row>
    <row r="15" spans="1:15">
      <c r="B15" s="1282"/>
      <c r="C15" s="1281"/>
      <c r="D15" s="1281"/>
      <c r="E15" s="1281"/>
      <c r="F15" s="282"/>
    </row>
    <row r="16" spans="1:15">
      <c r="B16" s="282"/>
      <c r="C16" s="1281"/>
      <c r="D16" s="1281"/>
      <c r="E16" s="1281"/>
      <c r="F16" s="282"/>
    </row>
    <row r="17" spans="2:7">
      <c r="B17" s="282"/>
      <c r="C17" s="1281"/>
      <c r="D17" s="1281"/>
      <c r="E17" s="1281"/>
      <c r="F17" s="282"/>
    </row>
    <row r="18" spans="2:7">
      <c r="B18" s="282"/>
      <c r="C18" s="1281"/>
      <c r="D18" s="1281"/>
      <c r="E18" s="1281"/>
      <c r="F18" s="282"/>
    </row>
    <row r="19" spans="2:7">
      <c r="B19" s="282"/>
      <c r="C19" s="282"/>
      <c r="D19" s="282"/>
      <c r="E19" s="282"/>
      <c r="F19" s="282"/>
    </row>
    <row r="20" spans="2:7">
      <c r="G20" s="230"/>
    </row>
    <row r="26" spans="2:7">
      <c r="B26" s="230" t="s">
        <v>427</v>
      </c>
    </row>
    <row r="27" spans="2:7">
      <c r="B27" s="230" t="s">
        <v>1081</v>
      </c>
    </row>
    <row r="28" spans="2:7">
      <c r="B28" s="930" t="s">
        <v>1270</v>
      </c>
    </row>
  </sheetData>
  <phoneticPr fontId="38" type="noConversion"/>
  <hyperlinks>
    <hyperlink ref="B28" location="Contents!B86" display="to contents"/>
  </hyperlinks>
  <pageMargins left="0.75" right="0.75" top="1" bottom="1" header="0.5" footer="0.5"/>
  <pageSetup paperSize="9" orientation="portrait"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9"/>
  <dimension ref="A2:F38"/>
  <sheetViews>
    <sheetView topLeftCell="A4" workbookViewId="0">
      <selection activeCell="H13" sqref="H13"/>
    </sheetView>
  </sheetViews>
  <sheetFormatPr defaultRowHeight="12.75"/>
  <cols>
    <col min="1" max="1" width="9.140625" style="50"/>
    <col min="2" max="2" width="27.28515625" style="50" customWidth="1"/>
    <col min="3" max="16384" width="9.140625" style="50"/>
  </cols>
  <sheetData>
    <row r="2" spans="1:6">
      <c r="A2" s="50" t="s">
        <v>326</v>
      </c>
      <c r="B2" s="226" t="s">
        <v>1347</v>
      </c>
    </row>
    <row r="4" spans="1:6" ht="25.5">
      <c r="B4" s="307"/>
      <c r="C4" s="307" t="s">
        <v>1348</v>
      </c>
      <c r="D4" s="307" t="s">
        <v>1349</v>
      </c>
      <c r="E4" s="307" t="s">
        <v>1350</v>
      </c>
      <c r="F4" s="307" t="s">
        <v>1351</v>
      </c>
    </row>
    <row r="5" spans="1:6" ht="38.25">
      <c r="B5" s="307" t="s">
        <v>1352</v>
      </c>
      <c r="C5" s="308">
        <v>0.1606209511992471</v>
      </c>
      <c r="D5" s="308">
        <v>0.18962365745700935</v>
      </c>
      <c r="E5" s="308">
        <v>0.25037459384510813</v>
      </c>
      <c r="F5" s="308">
        <v>0.27706967229804541</v>
      </c>
    </row>
    <row r="6" spans="1:6" ht="38.25">
      <c r="B6" s="307" t="s">
        <v>1353</v>
      </c>
      <c r="C6" s="308">
        <v>0.10151074228150797</v>
      </c>
      <c r="D6" s="308">
        <v>0.1511174771385656</v>
      </c>
      <c r="E6" s="308">
        <v>0.16492374873930973</v>
      </c>
      <c r="F6" s="308">
        <v>0.15984383359586471</v>
      </c>
    </row>
    <row r="7" spans="1:6" ht="25.5">
      <c r="B7" s="307" t="s">
        <v>1354</v>
      </c>
      <c r="C7" s="308">
        <v>0.15062603124214169</v>
      </c>
      <c r="D7" s="308">
        <v>0.18399889426009036</v>
      </c>
      <c r="E7" s="308">
        <v>0.23457244937948107</v>
      </c>
      <c r="F7" s="308">
        <v>0.25448214982385142</v>
      </c>
    </row>
    <row r="8" spans="1:6" ht="38.25">
      <c r="B8" s="307" t="s">
        <v>1355</v>
      </c>
      <c r="C8" s="308">
        <v>0.4298360547713701</v>
      </c>
      <c r="D8" s="308">
        <v>0.5149171677419343</v>
      </c>
      <c r="E8" s="308">
        <v>0.54746242587395078</v>
      </c>
      <c r="F8" s="308">
        <v>0.50729993639944249</v>
      </c>
    </row>
    <row r="9" spans="1:6" ht="38.25">
      <c r="B9" s="307" t="s">
        <v>773</v>
      </c>
      <c r="C9" s="308">
        <v>0.42627214641447175</v>
      </c>
      <c r="D9" s="308">
        <v>0.39894123073912358</v>
      </c>
      <c r="E9" s="308">
        <v>0.36436253628690179</v>
      </c>
      <c r="F9" s="308">
        <v>0.39292394795171509</v>
      </c>
    </row>
    <row r="11" spans="1:6">
      <c r="B11" s="226" t="s">
        <v>1347</v>
      </c>
    </row>
    <row r="32" spans="2:2">
      <c r="B32" s="230" t="s">
        <v>658</v>
      </c>
    </row>
    <row r="33" spans="2:3">
      <c r="B33" s="230" t="s">
        <v>1084</v>
      </c>
    </row>
    <row r="34" spans="2:3">
      <c r="B34" s="930" t="s">
        <v>1270</v>
      </c>
    </row>
    <row r="38" spans="2:3">
      <c r="C38" s="230"/>
    </row>
  </sheetData>
  <phoneticPr fontId="38" type="noConversion"/>
  <hyperlinks>
    <hyperlink ref="B34" location="Contents!B87" display="to contents"/>
  </hyperlinks>
  <pageMargins left="0.75" right="0.75" top="1" bottom="1" header="0.5" footer="0.5"/>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0"/>
  <dimension ref="A2:F15"/>
  <sheetViews>
    <sheetView workbookViewId="0">
      <selection activeCell="E20" sqref="E20"/>
    </sheetView>
  </sheetViews>
  <sheetFormatPr defaultRowHeight="12.75"/>
  <cols>
    <col min="1" max="1" width="9.140625" style="50"/>
    <col min="2" max="2" width="33" style="50" customWidth="1"/>
    <col min="3" max="3" width="12.7109375" style="50" customWidth="1"/>
    <col min="4" max="16384" width="9.140625" style="50"/>
  </cols>
  <sheetData>
    <row r="2" spans="1:6">
      <c r="A2" s="50" t="s">
        <v>326</v>
      </c>
      <c r="B2" s="226" t="s">
        <v>774</v>
      </c>
      <c r="F2" s="226" t="s">
        <v>774</v>
      </c>
    </row>
    <row r="4" spans="1:6" ht="25.5">
      <c r="B4" s="227"/>
      <c r="C4" s="307" t="s">
        <v>775</v>
      </c>
    </row>
    <row r="5" spans="1:6" ht="25.5">
      <c r="B5" s="307" t="s">
        <v>428</v>
      </c>
      <c r="C5" s="309">
        <v>3006.4380823625643</v>
      </c>
    </row>
    <row r="6" spans="1:6" ht="25.5">
      <c r="B6" s="307" t="s">
        <v>776</v>
      </c>
      <c r="C6" s="310">
        <v>0.45847193312201207</v>
      </c>
    </row>
    <row r="7" spans="1:6" ht="25.5">
      <c r="B7" s="307" t="s">
        <v>429</v>
      </c>
      <c r="C7" s="310">
        <v>8.2283624276534448E-2</v>
      </c>
    </row>
    <row r="8" spans="1:6" ht="25.5">
      <c r="B8" s="307" t="s">
        <v>393</v>
      </c>
      <c r="C8" s="310">
        <v>0.31257053261509943</v>
      </c>
    </row>
    <row r="9" spans="1:6" ht="89.25">
      <c r="B9" s="311" t="s">
        <v>777</v>
      </c>
      <c r="C9" s="310">
        <v>1.028670481267231E-2</v>
      </c>
    </row>
    <row r="10" spans="1:6">
      <c r="B10" s="307" t="s">
        <v>778</v>
      </c>
      <c r="C10" s="310">
        <v>0.1363872051736818</v>
      </c>
    </row>
    <row r="11" spans="1:6">
      <c r="B11" s="230" t="s">
        <v>1084</v>
      </c>
    </row>
    <row r="14" spans="1:6">
      <c r="B14" s="930" t="s">
        <v>1270</v>
      </c>
    </row>
    <row r="15" spans="1:6">
      <c r="F15" s="230" t="s">
        <v>1084</v>
      </c>
    </row>
  </sheetData>
  <phoneticPr fontId="38" type="noConversion"/>
  <hyperlinks>
    <hyperlink ref="B14" location="Contents!B88" display="to contents"/>
  </hyperlinks>
  <pageMargins left="0.7" right="0.7" top="0.75" bottom="0.75" header="0.3" footer="0.3"/>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1"/>
  <dimension ref="A2:J32"/>
  <sheetViews>
    <sheetView workbookViewId="0">
      <selection activeCell="H28" sqref="H28"/>
    </sheetView>
  </sheetViews>
  <sheetFormatPr defaultRowHeight="12.75"/>
  <cols>
    <col min="1" max="1" width="9.140625" style="50"/>
    <col min="2" max="2" width="30.28515625" style="50" customWidth="1"/>
    <col min="3" max="16384" width="9.140625" style="50"/>
  </cols>
  <sheetData>
    <row r="2" spans="1:10" ht="14.25">
      <c r="A2" s="319" t="s">
        <v>326</v>
      </c>
      <c r="B2" s="226" t="s">
        <v>394</v>
      </c>
      <c r="F2" s="312"/>
      <c r="G2" s="312"/>
      <c r="H2" s="312"/>
    </row>
    <row r="3" spans="1:10">
      <c r="A3" s="300"/>
      <c r="B3" s="300"/>
      <c r="C3" s="300"/>
      <c r="D3" s="300"/>
      <c r="E3" s="300"/>
      <c r="F3" s="300"/>
      <c r="G3" s="300"/>
      <c r="H3" s="300"/>
      <c r="I3" s="300"/>
      <c r="J3" s="300" t="s">
        <v>1016</v>
      </c>
    </row>
    <row r="4" spans="1:10">
      <c r="B4" s="313" t="s">
        <v>344</v>
      </c>
      <c r="C4" s="314" t="s">
        <v>976</v>
      </c>
      <c r="D4" s="314" t="s">
        <v>977</v>
      </c>
      <c r="E4" s="314" t="s">
        <v>978</v>
      </c>
      <c r="F4" s="314" t="s">
        <v>979</v>
      </c>
      <c r="G4" s="315" t="s">
        <v>980</v>
      </c>
      <c r="H4" s="315" t="s">
        <v>981</v>
      </c>
      <c r="I4" s="315" t="s">
        <v>982</v>
      </c>
      <c r="J4" s="315" t="s">
        <v>983</v>
      </c>
    </row>
    <row r="5" spans="1:10">
      <c r="B5" s="316" t="s">
        <v>395</v>
      </c>
      <c r="C5" s="317">
        <v>47.906773000000001</v>
      </c>
      <c r="D5" s="317">
        <v>55.324888999999999</v>
      </c>
      <c r="E5" s="317">
        <v>55.492665000000002</v>
      </c>
      <c r="F5" s="317">
        <v>70.868971999999999</v>
      </c>
      <c r="G5" s="317">
        <v>173.080806</v>
      </c>
      <c r="H5" s="317">
        <v>387.55315400000001</v>
      </c>
      <c r="I5" s="317">
        <v>694.59570399999996</v>
      </c>
      <c r="J5" s="317">
        <v>738.71458900000005</v>
      </c>
    </row>
    <row r="6" spans="1:10">
      <c r="B6" s="316" t="s">
        <v>254</v>
      </c>
      <c r="C6" s="317">
        <v>3062.0401649999999</v>
      </c>
      <c r="D6" s="317">
        <v>5991.7678089999999</v>
      </c>
      <c r="E6" s="317">
        <v>8868.3059379999995</v>
      </c>
      <c r="F6" s="317">
        <v>9244.5428400000001</v>
      </c>
      <c r="G6" s="317">
        <v>9638.8512310000006</v>
      </c>
      <c r="H6" s="317">
        <v>9471.8617959999992</v>
      </c>
      <c r="I6" s="317">
        <v>9124.3830940000007</v>
      </c>
      <c r="J6" s="317">
        <v>9258.8807930000003</v>
      </c>
    </row>
    <row r="7" spans="1:10" ht="25.5">
      <c r="B7" s="296" t="s">
        <v>396</v>
      </c>
      <c r="C7" s="317">
        <f t="shared" ref="C7:J7" si="0">C5/C6*100</f>
        <v>1.5645377074928084</v>
      </c>
      <c r="D7" s="317">
        <f t="shared" si="0"/>
        <v>0.92334834665820409</v>
      </c>
      <c r="E7" s="317">
        <f t="shared" si="0"/>
        <v>0.62574143684216244</v>
      </c>
      <c r="F7" s="317">
        <f t="shared" si="0"/>
        <v>0.76660331642748925</v>
      </c>
      <c r="G7" s="317">
        <f t="shared" si="0"/>
        <v>1.7956580286595354</v>
      </c>
      <c r="H7" s="317">
        <f t="shared" si="0"/>
        <v>4.0916259374019281</v>
      </c>
      <c r="I7" s="317">
        <f t="shared" si="0"/>
        <v>7.6125223682985341</v>
      </c>
      <c r="J7" s="317">
        <f t="shared" si="0"/>
        <v>7.9784436749470959</v>
      </c>
    </row>
    <row r="9" spans="1:10">
      <c r="B9" s="226" t="s">
        <v>394</v>
      </c>
    </row>
    <row r="27" spans="2:4">
      <c r="B27" s="269" t="s">
        <v>1081</v>
      </c>
    </row>
    <row r="28" spans="2:4">
      <c r="B28" s="269"/>
    </row>
    <row r="29" spans="2:4">
      <c r="B29" s="930" t="s">
        <v>1270</v>
      </c>
    </row>
    <row r="32" spans="2:4">
      <c r="D32" s="230"/>
    </row>
  </sheetData>
  <phoneticPr fontId="38" type="noConversion"/>
  <hyperlinks>
    <hyperlink ref="B29" location="Contents!B89" display="to contents"/>
  </hyperlinks>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L34"/>
  <sheetViews>
    <sheetView workbookViewId="0">
      <selection activeCell="H14" sqref="H14"/>
    </sheetView>
  </sheetViews>
  <sheetFormatPr defaultRowHeight="12.75"/>
  <cols>
    <col min="1" max="1" width="9.140625" style="50"/>
    <col min="2" max="2" width="21.140625" style="50" customWidth="1"/>
    <col min="3" max="7" width="9.85546875" style="50" bestFit="1" customWidth="1"/>
    <col min="8" max="12" width="10.42578125" style="50" bestFit="1" customWidth="1"/>
    <col min="13" max="16384" width="9.140625" style="50"/>
  </cols>
  <sheetData>
    <row r="2" spans="1:12">
      <c r="A2" s="50" t="s">
        <v>326</v>
      </c>
      <c r="B2" s="226" t="s">
        <v>317</v>
      </c>
    </row>
    <row r="4" spans="1:12">
      <c r="B4" s="229"/>
      <c r="C4" s="228">
        <v>39539</v>
      </c>
      <c r="D4" s="228">
        <v>39630</v>
      </c>
      <c r="E4" s="228">
        <v>39722</v>
      </c>
      <c r="F4" s="228">
        <v>39814</v>
      </c>
      <c r="G4" s="228">
        <v>39904</v>
      </c>
      <c r="H4" s="228">
        <v>39995</v>
      </c>
      <c r="I4" s="228">
        <v>40087</v>
      </c>
      <c r="J4" s="228">
        <v>40179</v>
      </c>
      <c r="K4" s="228">
        <v>40269</v>
      </c>
      <c r="L4" s="228">
        <v>40360</v>
      </c>
    </row>
    <row r="5" spans="1:12">
      <c r="B5" s="229" t="s">
        <v>1458</v>
      </c>
      <c r="C5" s="1090">
        <v>0.51110538141390827</v>
      </c>
      <c r="D5" s="1090">
        <v>0.56751050918868895</v>
      </c>
      <c r="E5" s="1090">
        <v>0.59710364538466454</v>
      </c>
      <c r="F5" s="1091">
        <v>0.51092252707815888</v>
      </c>
      <c r="G5" s="1091">
        <v>0.40762227765599029</v>
      </c>
      <c r="H5" s="1091">
        <v>0.29424136674083706</v>
      </c>
      <c r="I5" s="1091">
        <v>0.23534730093217257</v>
      </c>
      <c r="J5" s="1091">
        <v>0.27252175037071641</v>
      </c>
      <c r="K5" s="268">
        <v>0.33110540121033938</v>
      </c>
      <c r="L5" s="268">
        <v>0.3787377743189243</v>
      </c>
    </row>
    <row r="6" spans="1:12">
      <c r="B6" s="229" t="s">
        <v>1459</v>
      </c>
      <c r="C6" s="1091">
        <v>1.296118324588232</v>
      </c>
      <c r="D6" s="1091">
        <v>1.3135954315254379</v>
      </c>
      <c r="E6" s="1091">
        <v>1.3638548820309455</v>
      </c>
      <c r="F6" s="1091">
        <v>1.4255462952801625</v>
      </c>
      <c r="G6" s="1091">
        <v>1.6122727850824294</v>
      </c>
      <c r="H6" s="1091">
        <v>1.7219307112496312</v>
      </c>
      <c r="I6" s="1091">
        <v>1.747088468188156</v>
      </c>
      <c r="J6" s="1091">
        <v>1.7355961276254486</v>
      </c>
      <c r="K6" s="268">
        <v>1.6655180783480559</v>
      </c>
      <c r="L6" s="268">
        <v>1.6396927801725407</v>
      </c>
    </row>
    <row r="7" spans="1:12">
      <c r="B7" s="229" t="s">
        <v>1460</v>
      </c>
      <c r="C7" s="911">
        <v>247.589114</v>
      </c>
      <c r="D7" s="911">
        <v>285.20326399999999</v>
      </c>
      <c r="E7" s="911">
        <v>353.82201500000002</v>
      </c>
      <c r="F7" s="911">
        <v>476.78200299999997</v>
      </c>
      <c r="G7" s="911">
        <v>932.528051</v>
      </c>
      <c r="H7" s="911">
        <v>2627.0579320000002</v>
      </c>
      <c r="I7" s="911">
        <v>2964.7572580000001</v>
      </c>
      <c r="J7" s="911">
        <v>2965.7014220000001</v>
      </c>
      <c r="K7" s="911">
        <v>2867.831467</v>
      </c>
      <c r="L7" s="911">
        <v>2583.2741879999999</v>
      </c>
    </row>
    <row r="8" spans="1:12" ht="25.5">
      <c r="B8" s="1353" t="s">
        <v>1462</v>
      </c>
      <c r="C8" s="911">
        <v>220.885121</v>
      </c>
      <c r="D8" s="911">
        <v>68.653244000000001</v>
      </c>
      <c r="E8" s="911">
        <v>247.769679</v>
      </c>
      <c r="F8" s="1092">
        <v>87.528007000000002</v>
      </c>
      <c r="G8" s="1092">
        <v>6.8938499999999996</v>
      </c>
      <c r="H8" s="911">
        <v>256.22205200000002</v>
      </c>
      <c r="I8" s="911">
        <v>-64.703809000000007</v>
      </c>
      <c r="J8" s="911">
        <v>43.076569999999997</v>
      </c>
      <c r="K8" s="911">
        <v>258.73835300000002</v>
      </c>
      <c r="L8" s="911">
        <v>105.123245</v>
      </c>
    </row>
    <row r="11" spans="1:12">
      <c r="B11" s="226" t="s">
        <v>317</v>
      </c>
    </row>
    <row r="30" spans="2:4" ht="42.75" customHeight="1">
      <c r="B30" s="1404" t="s">
        <v>397</v>
      </c>
      <c r="C30" s="1404"/>
      <c r="D30" s="1404"/>
    </row>
    <row r="31" spans="2:4">
      <c r="B31" s="1324"/>
    </row>
    <row r="32" spans="2:4">
      <c r="B32" s="230" t="s">
        <v>398</v>
      </c>
    </row>
    <row r="34" spans="2:2">
      <c r="B34" s="930" t="s">
        <v>1270</v>
      </c>
    </row>
  </sheetData>
  <mergeCells count="1">
    <mergeCell ref="B30:D30"/>
  </mergeCells>
  <phoneticPr fontId="38" type="noConversion"/>
  <hyperlinks>
    <hyperlink ref="B34" location="Contents!B90" display="to contents"/>
  </hyperlinks>
  <pageMargins left="0.75" right="0.75" top="1" bottom="1" header="0.5" footer="0.5"/>
  <pageSetup paperSize="9" orientation="portrait"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dimension ref="A2:Q44"/>
  <sheetViews>
    <sheetView workbookViewId="0">
      <selection activeCell="I42" sqref="I42"/>
    </sheetView>
  </sheetViews>
  <sheetFormatPr defaultRowHeight="12.75"/>
  <cols>
    <col min="1" max="1" width="9.140625" style="50"/>
    <col min="2" max="2" width="11.28515625" style="50" customWidth="1"/>
    <col min="3" max="3" width="21.5703125" style="50" customWidth="1"/>
    <col min="4" max="5" width="9.140625" style="50"/>
    <col min="6" max="6" width="13.5703125" style="50" customWidth="1"/>
    <col min="7" max="16384" width="9.140625" style="50"/>
  </cols>
  <sheetData>
    <row r="2" spans="1:17">
      <c r="A2" s="50" t="s">
        <v>326</v>
      </c>
      <c r="B2" s="226" t="s">
        <v>318</v>
      </c>
    </row>
    <row r="3" spans="1:17">
      <c r="G3" s="282"/>
      <c r="H3" s="282"/>
      <c r="I3" s="282"/>
      <c r="J3" s="282"/>
      <c r="K3" s="282"/>
    </row>
    <row r="4" spans="1:17" ht="38.25">
      <c r="B4" s="227"/>
      <c r="C4" s="235" t="s">
        <v>1461</v>
      </c>
      <c r="D4" s="236" t="s">
        <v>1458</v>
      </c>
      <c r="E4" s="236" t="s">
        <v>1459</v>
      </c>
      <c r="F4" s="236" t="s">
        <v>1462</v>
      </c>
      <c r="G4" s="236" t="s">
        <v>1463</v>
      </c>
      <c r="H4" s="270"/>
      <c r="I4" s="270"/>
      <c r="J4" s="1093"/>
      <c r="K4" s="1093"/>
      <c r="L4" s="282"/>
    </row>
    <row r="5" spans="1:17">
      <c r="B5" s="1407" t="s">
        <v>845</v>
      </c>
      <c r="C5" s="271" t="s">
        <v>56</v>
      </c>
      <c r="D5" s="267">
        <v>-8.3754645089557114E-2</v>
      </c>
      <c r="E5" s="272">
        <v>2.3939941516686551</v>
      </c>
      <c r="F5" s="273">
        <v>4.471088</v>
      </c>
      <c r="G5" s="273">
        <v>76.969549999999998</v>
      </c>
      <c r="H5" s="282"/>
      <c r="I5" s="282"/>
      <c r="J5" s="282"/>
      <c r="K5" s="282"/>
      <c r="L5" s="282"/>
    </row>
    <row r="6" spans="1:17">
      <c r="B6" s="1407"/>
      <c r="C6" s="271" t="s">
        <v>53</v>
      </c>
      <c r="D6" s="267">
        <v>0.40729716309541308</v>
      </c>
      <c r="E6" s="272">
        <v>0.80095953215253257</v>
      </c>
      <c r="F6" s="273">
        <v>156.55114499999999</v>
      </c>
      <c r="G6" s="273">
        <v>352.46728000000002</v>
      </c>
      <c r="M6" s="1094"/>
      <c r="N6" s="1094"/>
      <c r="P6" s="1094"/>
      <c r="Q6" s="1094"/>
    </row>
    <row r="7" spans="1:17">
      <c r="B7" s="1407"/>
      <c r="C7" s="241" t="s">
        <v>859</v>
      </c>
      <c r="D7" s="267">
        <v>0.55801491371012624</v>
      </c>
      <c r="E7" s="272">
        <v>7.3295056609596312</v>
      </c>
      <c r="F7" s="273">
        <v>32.716424000000004</v>
      </c>
      <c r="G7" s="273">
        <v>1041.182489</v>
      </c>
      <c r="M7" s="1094"/>
      <c r="N7" s="1094"/>
      <c r="P7" s="1094"/>
      <c r="Q7" s="1094"/>
    </row>
    <row r="8" spans="1:17">
      <c r="B8" s="1407"/>
      <c r="C8" s="241" t="s">
        <v>420</v>
      </c>
      <c r="D8" s="267">
        <v>0.51902592979996165</v>
      </c>
      <c r="E8" s="272">
        <v>4.1953149629791566</v>
      </c>
      <c r="F8" s="273">
        <v>-12.847163999999999</v>
      </c>
      <c r="G8" s="273">
        <v>718.82473600000003</v>
      </c>
      <c r="M8" s="1094"/>
      <c r="N8" s="1094"/>
      <c r="P8" s="1094"/>
      <c r="Q8" s="1094"/>
    </row>
    <row r="9" spans="1:17" ht="25.5">
      <c r="B9" s="1407"/>
      <c r="C9" s="241" t="s">
        <v>1464</v>
      </c>
      <c r="D9" s="267">
        <v>0.17351329414912936</v>
      </c>
      <c r="E9" s="272">
        <v>1.1161371675625871</v>
      </c>
      <c r="F9" s="273">
        <v>52.653750000000002</v>
      </c>
      <c r="G9" s="273">
        <v>77.620048999999995</v>
      </c>
      <c r="M9" s="1094"/>
      <c r="N9" s="1094"/>
      <c r="P9" s="1094"/>
      <c r="Q9" s="1094"/>
    </row>
    <row r="10" spans="1:17" ht="13.5" thickBot="1">
      <c r="B10" s="1409"/>
      <c r="C10" s="1098" t="s">
        <v>54</v>
      </c>
      <c r="D10" s="1099">
        <v>-0.23509432058086011</v>
      </c>
      <c r="E10" s="1100">
        <v>9.2792043114379084</v>
      </c>
      <c r="F10" s="1101">
        <v>25.192540999999999</v>
      </c>
      <c r="G10" s="1101">
        <v>600.76736300000005</v>
      </c>
      <c r="M10" s="1094"/>
      <c r="N10" s="1094"/>
      <c r="P10" s="1094"/>
      <c r="Q10" s="1094"/>
    </row>
    <row r="11" spans="1:17">
      <c r="B11" s="1406" t="s">
        <v>846</v>
      </c>
      <c r="C11" s="271" t="s">
        <v>56</v>
      </c>
      <c r="D11" s="1095">
        <v>-5.4790179406967468E-2</v>
      </c>
      <c r="E11" s="1096">
        <v>2.6047132537886344</v>
      </c>
      <c r="F11" s="1097">
        <v>-0.403868</v>
      </c>
      <c r="G11" s="1097">
        <v>53.726458000000001</v>
      </c>
      <c r="H11" s="274"/>
      <c r="I11" s="275"/>
      <c r="J11" s="276"/>
      <c r="K11" s="276"/>
      <c r="M11" s="1094"/>
      <c r="N11" s="1094"/>
      <c r="P11" s="1094"/>
      <c r="Q11" s="1094"/>
    </row>
    <row r="12" spans="1:17">
      <c r="B12" s="1407"/>
      <c r="C12" s="271" t="s">
        <v>53</v>
      </c>
      <c r="D12" s="267">
        <v>0.46541114319583865</v>
      </c>
      <c r="E12" s="272">
        <v>0.80934888809810646</v>
      </c>
      <c r="F12" s="273">
        <v>-19.73151</v>
      </c>
      <c r="G12" s="273">
        <v>328.39616799999999</v>
      </c>
    </row>
    <row r="13" spans="1:17">
      <c r="B13" s="1407"/>
      <c r="C13" s="241" t="s">
        <v>859</v>
      </c>
      <c r="D13" s="267">
        <v>0.86151551177991248</v>
      </c>
      <c r="E13" s="272">
        <v>8.0452704039633343</v>
      </c>
      <c r="F13" s="273">
        <v>-2.209111</v>
      </c>
      <c r="G13" s="273">
        <v>939.64465099999995</v>
      </c>
    </row>
    <row r="14" spans="1:17">
      <c r="B14" s="1407"/>
      <c r="C14" s="241" t="s">
        <v>420</v>
      </c>
      <c r="D14" s="267">
        <v>0.46260887857384747</v>
      </c>
      <c r="E14" s="272">
        <v>2.6528197094936088</v>
      </c>
      <c r="F14" s="273">
        <v>30.343451999999999</v>
      </c>
      <c r="G14" s="273">
        <v>666.23780299999999</v>
      </c>
    </row>
    <row r="15" spans="1:17" ht="25.5">
      <c r="B15" s="1407"/>
      <c r="C15" s="241" t="s">
        <v>1464</v>
      </c>
      <c r="D15" s="267">
        <v>0.1656389560711245</v>
      </c>
      <c r="E15" s="272">
        <v>1.1260980792801467</v>
      </c>
      <c r="F15" s="273">
        <v>74.871741999999998</v>
      </c>
      <c r="G15" s="273">
        <v>45.122926</v>
      </c>
    </row>
    <row r="16" spans="1:17" ht="13.5" thickBot="1">
      <c r="B16" s="1407"/>
      <c r="C16" s="1098" t="s">
        <v>54</v>
      </c>
      <c r="D16" s="267">
        <v>-0.26794908064010314</v>
      </c>
      <c r="E16" s="272">
        <v>8.3958369968333688</v>
      </c>
      <c r="F16" s="273">
        <v>22.246417999999998</v>
      </c>
      <c r="G16" s="273">
        <v>550.14618199999995</v>
      </c>
    </row>
    <row r="18" spans="2:2">
      <c r="B18" s="226" t="s">
        <v>318</v>
      </c>
    </row>
    <row r="20" spans="2:2">
      <c r="B20" s="1408"/>
    </row>
    <row r="21" spans="2:2">
      <c r="B21" s="1408"/>
    </row>
    <row r="22" spans="2:2">
      <c r="B22" s="1408"/>
    </row>
    <row r="23" spans="2:2">
      <c r="B23" s="1408"/>
    </row>
    <row r="40" spans="2:6">
      <c r="B40" s="1405" t="s">
        <v>397</v>
      </c>
      <c r="C40" s="1405"/>
      <c r="D40" s="1405"/>
      <c r="E40" s="1405"/>
      <c r="F40" s="1405"/>
    </row>
    <row r="41" spans="2:6">
      <c r="B41" s="1405"/>
      <c r="C41" s="1405"/>
      <c r="D41" s="1405"/>
      <c r="E41" s="1405"/>
      <c r="F41" s="1405"/>
    </row>
    <row r="42" spans="2:6">
      <c r="B42" s="230" t="s">
        <v>398</v>
      </c>
      <c r="C42" s="301"/>
    </row>
    <row r="44" spans="2:6">
      <c r="B44" s="930" t="s">
        <v>1270</v>
      </c>
    </row>
  </sheetData>
  <mergeCells count="5">
    <mergeCell ref="B40:F41"/>
    <mergeCell ref="B11:B16"/>
    <mergeCell ref="B20:B21"/>
    <mergeCell ref="B5:B10"/>
    <mergeCell ref="B22:B23"/>
  </mergeCells>
  <phoneticPr fontId="38" type="noConversion"/>
  <hyperlinks>
    <hyperlink ref="B44" location="Contents!B91" display="to contents"/>
  </hyperlink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2:G21"/>
  <sheetViews>
    <sheetView workbookViewId="0">
      <selection activeCell="I34" sqref="I34"/>
    </sheetView>
  </sheetViews>
  <sheetFormatPr defaultRowHeight="12.75"/>
  <cols>
    <col min="1" max="1" width="9.140625" style="928"/>
    <col min="2" max="2" width="15.42578125" style="928" customWidth="1"/>
    <col min="3" max="3" width="15.7109375" style="928" customWidth="1"/>
    <col min="4" max="16384" width="9.140625" style="928"/>
  </cols>
  <sheetData>
    <row r="2" spans="1:6">
      <c r="A2" s="1" t="s">
        <v>326</v>
      </c>
      <c r="B2" s="226" t="s">
        <v>1559</v>
      </c>
    </row>
    <row r="4" spans="1:6">
      <c r="B4" s="1364" t="s">
        <v>973</v>
      </c>
      <c r="C4" s="1365"/>
      <c r="D4" s="1365"/>
      <c r="F4" s="226" t="s">
        <v>1559</v>
      </c>
    </row>
    <row r="5" spans="1:6">
      <c r="B5" s="925" t="s">
        <v>1212</v>
      </c>
      <c r="C5" s="963" t="s">
        <v>902</v>
      </c>
      <c r="D5" s="963" t="s">
        <v>901</v>
      </c>
    </row>
    <row r="6" spans="1:6">
      <c r="B6" s="962">
        <v>2000</v>
      </c>
      <c r="C6" s="941">
        <v>37.018000000000001</v>
      </c>
      <c r="D6" s="941">
        <v>62.981999999999999</v>
      </c>
    </row>
    <row r="7" spans="1:6">
      <c r="B7" s="962">
        <v>2001</v>
      </c>
      <c r="C7" s="941">
        <v>37.533000000000001</v>
      </c>
      <c r="D7" s="941">
        <v>62.466999999999999</v>
      </c>
    </row>
    <row r="8" spans="1:6">
      <c r="B8" s="962">
        <v>2002</v>
      </c>
      <c r="C8" s="941">
        <v>38.210999999999999</v>
      </c>
      <c r="D8" s="941">
        <v>61.789000000000001</v>
      </c>
    </row>
    <row r="9" spans="1:6">
      <c r="B9" s="962">
        <v>2003</v>
      </c>
      <c r="C9" s="941">
        <v>39.17</v>
      </c>
      <c r="D9" s="941">
        <v>60.83</v>
      </c>
    </row>
    <row r="10" spans="1:6">
      <c r="B10" s="962">
        <v>2004</v>
      </c>
      <c r="C10" s="941">
        <v>40.253</v>
      </c>
      <c r="D10" s="941">
        <v>59.747</v>
      </c>
    </row>
    <row r="11" spans="1:6">
      <c r="B11" s="962">
        <v>2005</v>
      </c>
      <c r="C11" s="941">
        <v>41.174999999999997</v>
      </c>
      <c r="D11" s="941">
        <v>58.825000000000003</v>
      </c>
    </row>
    <row r="12" spans="1:6">
      <c r="B12" s="962">
        <v>2006</v>
      </c>
      <c r="C12" s="941">
        <v>42.293999999999997</v>
      </c>
      <c r="D12" s="941">
        <v>57.706000000000003</v>
      </c>
    </row>
    <row r="13" spans="1:6">
      <c r="B13" s="962">
        <v>2007</v>
      </c>
      <c r="C13" s="941">
        <v>43.564</v>
      </c>
      <c r="D13" s="941">
        <v>56.436</v>
      </c>
    </row>
    <row r="14" spans="1:6">
      <c r="B14" s="962">
        <v>2008</v>
      </c>
      <c r="C14" s="941">
        <v>44.898000000000003</v>
      </c>
      <c r="D14" s="941">
        <v>55.101999999999997</v>
      </c>
    </row>
    <row r="15" spans="1:6">
      <c r="B15" s="962">
        <v>2009</v>
      </c>
      <c r="C15" s="941">
        <v>46.201000000000001</v>
      </c>
      <c r="D15" s="941">
        <v>53.798999999999999</v>
      </c>
    </row>
    <row r="16" spans="1:6">
      <c r="B16" s="962">
        <v>2010</v>
      </c>
      <c r="C16" s="941">
        <v>47.139000000000003</v>
      </c>
      <c r="D16" s="941">
        <v>52.860999999999997</v>
      </c>
    </row>
    <row r="17" spans="2:7">
      <c r="B17" s="964"/>
      <c r="C17" s="965"/>
      <c r="D17" s="965"/>
      <c r="E17" s="927"/>
      <c r="F17" s="927"/>
      <c r="G17" s="927"/>
    </row>
    <row r="18" spans="2:7">
      <c r="B18" s="966" t="s">
        <v>974</v>
      </c>
      <c r="C18" s="965"/>
      <c r="D18" s="965"/>
      <c r="E18" s="927"/>
      <c r="F18" s="927"/>
      <c r="G18" s="927"/>
    </row>
    <row r="19" spans="2:7">
      <c r="B19" s="927"/>
      <c r="C19" s="927"/>
      <c r="D19" s="964"/>
      <c r="E19" s="965"/>
      <c r="F19" s="965"/>
      <c r="G19" s="927"/>
    </row>
    <row r="20" spans="2:7">
      <c r="B20" s="930" t="s">
        <v>1270</v>
      </c>
      <c r="C20" s="927"/>
      <c r="D20" s="964"/>
      <c r="E20" s="965"/>
      <c r="F20" s="965"/>
      <c r="G20" s="927"/>
    </row>
    <row r="21" spans="2:7">
      <c r="B21" s="927"/>
      <c r="C21" s="927"/>
      <c r="D21" s="964"/>
      <c r="E21" s="965"/>
      <c r="F21" s="965"/>
      <c r="G21" s="927"/>
    </row>
  </sheetData>
  <mergeCells count="1">
    <mergeCell ref="B4:D4"/>
  </mergeCells>
  <phoneticPr fontId="38" type="noConversion"/>
  <hyperlinks>
    <hyperlink ref="B20" location="Contents!B10" display="to contents"/>
  </hyperlinks>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4"/>
  <dimension ref="A2:L51"/>
  <sheetViews>
    <sheetView topLeftCell="A13" workbookViewId="0">
      <selection activeCell="I46" sqref="I46"/>
    </sheetView>
  </sheetViews>
  <sheetFormatPr defaultRowHeight="12.75"/>
  <cols>
    <col min="1" max="1" width="7.42578125" style="50" customWidth="1"/>
    <col min="2" max="2" width="21.85546875" style="50" customWidth="1"/>
    <col min="3" max="12" width="10.140625" style="50" bestFit="1" customWidth="1"/>
    <col min="13" max="16384" width="9.140625" style="50"/>
  </cols>
  <sheetData>
    <row r="2" spans="1:12">
      <c r="A2" s="277" t="s">
        <v>326</v>
      </c>
      <c r="B2" s="278" t="s">
        <v>1465</v>
      </c>
    </row>
    <row r="4" spans="1:12">
      <c r="B4" s="720" t="s">
        <v>1466</v>
      </c>
      <c r="C4" s="279">
        <v>39539</v>
      </c>
      <c r="D4" s="279">
        <v>39630</v>
      </c>
      <c r="E4" s="279">
        <v>39722</v>
      </c>
      <c r="F4" s="279">
        <v>39814</v>
      </c>
      <c r="G4" s="279">
        <v>39904</v>
      </c>
      <c r="H4" s="279">
        <v>39995</v>
      </c>
      <c r="I4" s="279">
        <v>40087</v>
      </c>
      <c r="J4" s="279">
        <v>40179</v>
      </c>
      <c r="K4" s="279">
        <v>40269</v>
      </c>
      <c r="L4" s="279">
        <v>40360</v>
      </c>
    </row>
    <row r="5" spans="1:12">
      <c r="B5" s="229" t="s">
        <v>420</v>
      </c>
      <c r="C5" s="280">
        <v>0.85827570735603664</v>
      </c>
      <c r="D5" s="280">
        <v>0.76473247603648686</v>
      </c>
      <c r="E5" s="280">
        <v>0.59399145184746505</v>
      </c>
      <c r="F5" s="280">
        <v>0.60697536155875365</v>
      </c>
      <c r="G5" s="280">
        <v>-9.2301068913086953E-2</v>
      </c>
      <c r="H5" s="280">
        <v>-4.5953760176343547E-2</v>
      </c>
      <c r="I5" s="280">
        <v>-5.5549725267711479E-2</v>
      </c>
      <c r="J5" s="280">
        <v>1.2920594430280785E-2</v>
      </c>
      <c r="K5" s="280">
        <v>0.90993340352869789</v>
      </c>
      <c r="L5" s="280">
        <v>0.61924929391642647</v>
      </c>
    </row>
    <row r="6" spans="1:12">
      <c r="B6" s="229" t="s">
        <v>1454</v>
      </c>
      <c r="C6" s="280">
        <v>0.86326269150145152</v>
      </c>
      <c r="D6" s="280">
        <v>0.82960760076252238</v>
      </c>
      <c r="E6" s="280">
        <v>0.81960557917102717</v>
      </c>
      <c r="F6" s="280">
        <v>1.0337473478538741</v>
      </c>
      <c r="G6" s="280">
        <v>1.0258663224709246</v>
      </c>
      <c r="H6" s="280">
        <v>1.1180470021400957</v>
      </c>
      <c r="I6" s="280">
        <v>0.97915043712520966</v>
      </c>
      <c r="J6" s="280">
        <v>0.96542632283746033</v>
      </c>
      <c r="K6" s="280">
        <v>0.62013051159740074</v>
      </c>
      <c r="L6" s="280">
        <v>0.70279088009393054</v>
      </c>
    </row>
    <row r="7" spans="1:12">
      <c r="B7" s="229" t="s">
        <v>1136</v>
      </c>
      <c r="C7" s="280">
        <v>0.68283716995272459</v>
      </c>
      <c r="D7" s="280">
        <v>0.60502589201799339</v>
      </c>
      <c r="E7" s="280">
        <v>0.58875750399155535</v>
      </c>
      <c r="F7" s="280">
        <v>0.55631426859373012</v>
      </c>
      <c r="G7" s="280">
        <v>0.37201733857576647</v>
      </c>
      <c r="H7" s="280">
        <v>0.40949794129092093</v>
      </c>
      <c r="I7" s="280">
        <v>0.3957158401863663</v>
      </c>
      <c r="J7" s="280">
        <v>0.41697818192786917</v>
      </c>
      <c r="K7" s="280">
        <v>0.46087573271982524</v>
      </c>
      <c r="L7" s="280">
        <v>0.49439941175985985</v>
      </c>
    </row>
    <row r="8" spans="1:12">
      <c r="B8" s="229" t="s">
        <v>56</v>
      </c>
      <c r="C8" s="280">
        <v>0.24595643498801317</v>
      </c>
      <c r="D8" s="280">
        <v>0.24205581964881345</v>
      </c>
      <c r="E8" s="280">
        <v>0.29806339756943739</v>
      </c>
      <c r="F8" s="280">
        <v>0.18978050722639053</v>
      </c>
      <c r="G8" s="280">
        <v>-2.8994242733634996E-3</v>
      </c>
      <c r="H8" s="280">
        <v>-5.0322880138340645E-4</v>
      </c>
      <c r="I8" s="280">
        <v>-9.0767820931265935E-3</v>
      </c>
      <c r="J8" s="280">
        <v>-8.8403149653414042E-3</v>
      </c>
      <c r="K8" s="280">
        <v>-4.876968438903612E-3</v>
      </c>
      <c r="L8" s="280">
        <v>3.2837713124945368E-3</v>
      </c>
    </row>
    <row r="9" spans="1:12">
      <c r="B9" s="229" t="s">
        <v>62</v>
      </c>
      <c r="C9" s="280">
        <v>2.5202527069526904E-2</v>
      </c>
      <c r="D9" s="280">
        <v>3.0450087786879125E-2</v>
      </c>
      <c r="E9" s="280">
        <v>1.734719099972679E-3</v>
      </c>
      <c r="F9" s="280">
        <v>-9.6537931302584173E-2</v>
      </c>
      <c r="G9" s="280">
        <v>-0.26737842214771845</v>
      </c>
      <c r="H9" s="280">
        <v>-0.3621918017219446</v>
      </c>
      <c r="I9" s="280">
        <v>-0.3733201919337284</v>
      </c>
      <c r="J9" s="280">
        <v>1.0338052445765071E-3</v>
      </c>
      <c r="K9" s="280">
        <v>-0.30656830114017602</v>
      </c>
      <c r="L9" s="280">
        <v>-0.29052075564828383</v>
      </c>
    </row>
    <row r="10" spans="1:12">
      <c r="B10" s="229" t="s">
        <v>859</v>
      </c>
      <c r="C10" s="280">
        <v>3.5377970022977672</v>
      </c>
      <c r="D10" s="280">
        <v>2.1753099140654624</v>
      </c>
      <c r="E10" s="280">
        <v>2.466714602032988</v>
      </c>
      <c r="F10" s="280">
        <v>2.84245893795394</v>
      </c>
      <c r="G10" s="280">
        <v>0.1632141311189792</v>
      </c>
      <c r="H10" s="280">
        <v>0.14220426925727389</v>
      </c>
      <c r="I10" s="280">
        <v>-0.15537603735041844</v>
      </c>
      <c r="J10" s="280">
        <v>-0.41736575682179766</v>
      </c>
      <c r="K10" s="280">
        <v>6.2954590681147421E-2</v>
      </c>
      <c r="L10" s="280">
        <v>0.16037414792531055</v>
      </c>
    </row>
    <row r="11" spans="1:12">
      <c r="B11" s="229" t="s">
        <v>1140</v>
      </c>
      <c r="C11" s="280">
        <v>-6.8940260439329899</v>
      </c>
      <c r="D11" s="280">
        <v>-6.7563465325812624</v>
      </c>
      <c r="E11" s="280">
        <v>-6.9763433901837297</v>
      </c>
      <c r="F11" s="280">
        <v>-9.0239835756960662</v>
      </c>
      <c r="G11" s="280">
        <v>-7.7801185714457519</v>
      </c>
      <c r="H11" s="280">
        <v>-9.7423135329784074</v>
      </c>
      <c r="I11" s="280">
        <v>-11.878492621038399</v>
      </c>
      <c r="J11" s="280">
        <v>-10.982258937236345</v>
      </c>
      <c r="K11" s="280">
        <v>-9.4469471044866218</v>
      </c>
      <c r="L11" s="280">
        <v>-8.4849884519839627</v>
      </c>
    </row>
    <row r="12" spans="1:12">
      <c r="B12" s="229" t="s">
        <v>1455</v>
      </c>
      <c r="C12" s="280">
        <v>0.29261794484042097</v>
      </c>
      <c r="D12" s="280">
        <v>0.11013650656504122</v>
      </c>
      <c r="E12" s="280">
        <v>-0.6596451394355598</v>
      </c>
      <c r="F12" s="280">
        <v>-3.8274446240987831E-2</v>
      </c>
      <c r="G12" s="280">
        <v>-0.13192440109735701</v>
      </c>
      <c r="H12" s="280">
        <v>-1.8040523973306515E-2</v>
      </c>
      <c r="I12" s="280">
        <v>-0.76192916607247607</v>
      </c>
      <c r="J12" s="280">
        <v>-0.88209421871204796</v>
      </c>
      <c r="K12" s="280">
        <v>-0.19114014681707239</v>
      </c>
      <c r="L12" s="280">
        <v>-0.782872405724098</v>
      </c>
    </row>
    <row r="13" spans="1:12">
      <c r="B13" s="229" t="s">
        <v>1456</v>
      </c>
      <c r="C13" s="280">
        <v>0.17596924465938313</v>
      </c>
      <c r="D13" s="280">
        <v>9.3033284245134781E-2</v>
      </c>
      <c r="E13" s="280">
        <v>0.29613620913720284</v>
      </c>
      <c r="F13" s="280">
        <v>3.8872601700118782E-2</v>
      </c>
      <c r="G13" s="280">
        <v>3.2025322850028334E-2</v>
      </c>
      <c r="H13" s="280">
        <v>1.7927844215473155E-2</v>
      </c>
      <c r="I13" s="280">
        <v>3.2560721835277709E-2</v>
      </c>
      <c r="J13" s="280">
        <v>4.382039387704996E-2</v>
      </c>
      <c r="K13" s="280">
        <v>8.359825681375313E-2</v>
      </c>
      <c r="L13" s="280">
        <v>7.873088194709188E-2</v>
      </c>
    </row>
    <row r="14" spans="1:12">
      <c r="B14" s="229" t="s">
        <v>1467</v>
      </c>
      <c r="C14" s="280">
        <v>0.38990075198242863</v>
      </c>
      <c r="D14" s="280">
        <v>0.33276854612213919</v>
      </c>
      <c r="E14" s="280">
        <v>0.3021221778858445</v>
      </c>
      <c r="F14" s="280">
        <v>0.22821092242865529</v>
      </c>
      <c r="G14" s="280">
        <v>0.2050269892173599</v>
      </c>
      <c r="H14" s="280">
        <v>0.19325326948816857</v>
      </c>
      <c r="I14" s="280">
        <v>7.6963240091460466E-2</v>
      </c>
      <c r="J14" s="280">
        <v>0.12419821408313952</v>
      </c>
      <c r="K14" s="280">
        <v>-1.0491101743893999E-2</v>
      </c>
      <c r="L14" s="280">
        <v>1.270999797981596E-2</v>
      </c>
    </row>
    <row r="16" spans="1:12">
      <c r="B16" s="278" t="s">
        <v>1465</v>
      </c>
    </row>
    <row r="38" spans="2:6" ht="12.75" customHeight="1">
      <c r="B38" s="1401" t="s">
        <v>430</v>
      </c>
      <c r="C38" s="1401"/>
      <c r="D38" s="1401"/>
      <c r="E38" s="1401"/>
      <c r="F38" s="1401"/>
    </row>
    <row r="39" spans="2:6">
      <c r="B39" s="1401"/>
      <c r="C39" s="1401"/>
      <c r="D39" s="1401"/>
      <c r="E39" s="1401"/>
      <c r="F39" s="1401"/>
    </row>
    <row r="40" spans="2:6" ht="21.75" customHeight="1">
      <c r="B40" s="1401"/>
      <c r="C40" s="1401"/>
      <c r="D40" s="1401"/>
      <c r="E40" s="1401"/>
      <c r="F40" s="1401"/>
    </row>
    <row r="41" spans="2:6">
      <c r="B41" s="281" t="s">
        <v>1085</v>
      </c>
    </row>
    <row r="43" spans="2:6">
      <c r="B43" s="930" t="s">
        <v>1270</v>
      </c>
    </row>
    <row r="51" spans="10:10">
      <c r="J51" s="1174"/>
    </row>
  </sheetData>
  <mergeCells count="1">
    <mergeCell ref="B38:F40"/>
  </mergeCells>
  <phoneticPr fontId="38" type="noConversion"/>
  <hyperlinks>
    <hyperlink ref="B43" location="Contents!B92" display="to contents"/>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dimension ref="A2:R33"/>
  <sheetViews>
    <sheetView workbookViewId="0">
      <selection activeCell="B13" sqref="B13"/>
    </sheetView>
  </sheetViews>
  <sheetFormatPr defaultRowHeight="12.75"/>
  <cols>
    <col min="1" max="1" width="10.42578125" style="50" customWidth="1"/>
    <col min="2" max="2" width="17.42578125" style="50" customWidth="1"/>
    <col min="3" max="4" width="10.28515625" style="50" bestFit="1" customWidth="1"/>
    <col min="5" max="18" width="9.85546875" style="50" bestFit="1" customWidth="1"/>
    <col min="19" max="16384" width="9.140625" style="50"/>
  </cols>
  <sheetData>
    <row r="2" spans="1:18">
      <c r="A2" s="50" t="s">
        <v>326</v>
      </c>
      <c r="B2" s="226" t="s">
        <v>694</v>
      </c>
    </row>
    <row r="4" spans="1:18">
      <c r="B4" s="229" t="s">
        <v>344</v>
      </c>
      <c r="C4" s="228" t="s">
        <v>676</v>
      </c>
      <c r="D4" s="228" t="s">
        <v>677</v>
      </c>
      <c r="E4" s="228">
        <v>39264</v>
      </c>
      <c r="F4" s="228">
        <v>39356</v>
      </c>
      <c r="G4" s="228">
        <v>39448</v>
      </c>
      <c r="H4" s="228">
        <v>39539</v>
      </c>
      <c r="I4" s="228">
        <v>39630</v>
      </c>
      <c r="J4" s="228">
        <v>39722</v>
      </c>
      <c r="K4" s="228">
        <v>39814</v>
      </c>
      <c r="L4" s="228">
        <v>39904</v>
      </c>
      <c r="M4" s="228">
        <v>39995</v>
      </c>
      <c r="N4" s="228">
        <v>40087</v>
      </c>
      <c r="O4" s="228">
        <v>40179</v>
      </c>
      <c r="P4" s="228">
        <v>40269</v>
      </c>
      <c r="Q4" s="228">
        <v>40360</v>
      </c>
      <c r="R4" s="228">
        <v>40452</v>
      </c>
    </row>
    <row r="5" spans="1:18">
      <c r="B5" s="229" t="s">
        <v>1425</v>
      </c>
      <c r="C5" s="283">
        <v>3.0797625367633532E-4</v>
      </c>
      <c r="D5" s="283">
        <v>-1.4991627026481472E-3</v>
      </c>
      <c r="E5" s="283">
        <v>3.8981044807218034E-3</v>
      </c>
      <c r="F5" s="283">
        <v>6.5890965562671582E-3</v>
      </c>
      <c r="G5" s="283">
        <v>1.0829616051455167E-2</v>
      </c>
      <c r="H5" s="283">
        <v>-5.3141526535864731E-4</v>
      </c>
      <c r="I5" s="283">
        <v>3.3624321979317208E-3</v>
      </c>
      <c r="J5" s="283">
        <v>8.7114446212080681E-4</v>
      </c>
      <c r="K5" s="283">
        <v>9.0889436442270419E-3</v>
      </c>
      <c r="L5" s="283">
        <v>1.6410539469767806E-2</v>
      </c>
      <c r="M5" s="283">
        <v>1.2840852908358194E-2</v>
      </c>
      <c r="N5" s="283">
        <v>2.058483567109733E-2</v>
      </c>
      <c r="O5" s="283">
        <v>3.986115592932416E-3</v>
      </c>
      <c r="P5" s="283">
        <v>-1.6494448343883054E-4</v>
      </c>
      <c r="Q5" s="283">
        <v>4.4522586522983366E-3</v>
      </c>
      <c r="R5" s="283">
        <v>2.4076581173939635E-3</v>
      </c>
    </row>
    <row r="6" spans="1:18">
      <c r="B6" s="229" t="s">
        <v>399</v>
      </c>
      <c r="C6" s="283">
        <v>-8.9663543401899293E-3</v>
      </c>
      <c r="D6" s="283">
        <v>-6.6755950474422093E-3</v>
      </c>
      <c r="E6" s="283">
        <v>3.3829109921281225E-3</v>
      </c>
      <c r="F6" s="283">
        <v>1.1188955233595409E-2</v>
      </c>
      <c r="G6" s="283">
        <v>1.1744391987834595E-2</v>
      </c>
      <c r="H6" s="283">
        <v>-1.0519415131882153E-2</v>
      </c>
      <c r="I6" s="283">
        <v>-2.52539512955213E-3</v>
      </c>
      <c r="J6" s="283">
        <v>-3.5625009711314774E-3</v>
      </c>
      <c r="K6" s="283">
        <v>1.6759100187480669E-2</v>
      </c>
      <c r="L6" s="283">
        <v>1.5846219987619304E-2</v>
      </c>
      <c r="M6" s="283">
        <v>1.839256303494434E-2</v>
      </c>
      <c r="N6" s="283">
        <v>3.0813730103708192E-2</v>
      </c>
      <c r="O6" s="283">
        <v>1.4637669507816493E-2</v>
      </c>
      <c r="P6" s="283">
        <v>1.9062404540599986E-3</v>
      </c>
      <c r="Q6" s="283">
        <v>4.9753134391504247E-3</v>
      </c>
      <c r="R6" s="283">
        <v>3.4351427102673093E-3</v>
      </c>
    </row>
    <row r="7" spans="1:18">
      <c r="B7" s="229" t="s">
        <v>1469</v>
      </c>
      <c r="C7" s="283">
        <v>0.18193450975561953</v>
      </c>
      <c r="D7" s="283">
        <v>0.17040998739788182</v>
      </c>
      <c r="E7" s="283">
        <v>0.22730067066175882</v>
      </c>
      <c r="F7" s="283">
        <v>0.13562364868439539</v>
      </c>
      <c r="G7" s="283">
        <v>0.12085113415229355</v>
      </c>
      <c r="H7" s="283">
        <v>0.14399358759875866</v>
      </c>
      <c r="I7" s="283">
        <v>0.12461001781643251</v>
      </c>
      <c r="J7" s="283">
        <v>0.11381380115120485</v>
      </c>
      <c r="K7" s="283">
        <v>0.12120608384486529</v>
      </c>
      <c r="L7" s="283">
        <v>0.11724188694019543</v>
      </c>
      <c r="M7" s="283">
        <v>0.11548062151591294</v>
      </c>
      <c r="N7" s="283">
        <v>0.24727094353990145</v>
      </c>
      <c r="O7" s="283">
        <v>0.23068931724194824</v>
      </c>
      <c r="P7" s="283">
        <v>0.12266410026708675</v>
      </c>
      <c r="Q7" s="283">
        <v>0.11252615824572079</v>
      </c>
      <c r="R7" s="283">
        <v>0.11503012932001068</v>
      </c>
    </row>
    <row r="8" spans="1:18">
      <c r="B8" s="229" t="s">
        <v>1470</v>
      </c>
      <c r="C8" s="283">
        <v>-0.15781198722681936</v>
      </c>
      <c r="D8" s="283">
        <v>-0.10399823297873036</v>
      </c>
      <c r="E8" s="283">
        <v>-0.1576855949399027</v>
      </c>
      <c r="F8" s="283">
        <v>-0.13555855317175436</v>
      </c>
      <c r="G8" s="283">
        <v>-0.16175918674762527</v>
      </c>
      <c r="H8" s="283">
        <v>-0.27779536146035122</v>
      </c>
      <c r="I8" s="283">
        <v>-0.18807033954042618</v>
      </c>
      <c r="J8" s="283">
        <v>-0.1355092010985969</v>
      </c>
      <c r="K8" s="283">
        <v>-9.8401522171158967E-2</v>
      </c>
      <c r="L8" s="283">
        <v>-0.12406748476903927</v>
      </c>
      <c r="M8" s="283">
        <v>-6.0404082467803259E-2</v>
      </c>
      <c r="N8" s="283">
        <v>-0.16202536860190783</v>
      </c>
      <c r="O8" s="283">
        <v>-0.10149026112720891</v>
      </c>
      <c r="P8" s="283">
        <v>-8.6317165679269059E-2</v>
      </c>
      <c r="Q8" s="283">
        <v>-0.10689538287531417</v>
      </c>
      <c r="R8" s="283">
        <v>-0.12450669894299828</v>
      </c>
    </row>
    <row r="9" spans="1:18">
      <c r="B9" s="229" t="s">
        <v>1427</v>
      </c>
      <c r="C9" s="283">
        <v>-3.8962448487817949E-2</v>
      </c>
      <c r="D9" s="283">
        <v>-3.5981914736864136E-2</v>
      </c>
      <c r="E9" s="283">
        <v>-1.4660673945162156E-2</v>
      </c>
      <c r="F9" s="283">
        <v>-2.5561615758229669E-3</v>
      </c>
      <c r="G9" s="283">
        <v>1.1560114335337566E-3</v>
      </c>
      <c r="H9" s="283">
        <v>-2.0728230484256621E-2</v>
      </c>
      <c r="I9" s="283">
        <v>-3.9197646253175816E-2</v>
      </c>
      <c r="J9" s="283">
        <v>-1.5887225928498706E-2</v>
      </c>
      <c r="K9" s="283">
        <v>-5.8016397162415695E-3</v>
      </c>
      <c r="L9" s="283">
        <v>-3.2509672436958946E-3</v>
      </c>
      <c r="M9" s="283">
        <v>-1.7255258282182734E-3</v>
      </c>
      <c r="N9" s="283">
        <v>-2.2755695398592906E-4</v>
      </c>
      <c r="O9" s="283">
        <v>-1.1450179796017357E-2</v>
      </c>
      <c r="P9" s="283">
        <v>-2.4363233757797378E-2</v>
      </c>
      <c r="Q9" s="283">
        <v>-1.7019125310106187E-2</v>
      </c>
      <c r="R9" s="283">
        <v>-1.8452923929703741E-2</v>
      </c>
    </row>
    <row r="10" spans="1:18">
      <c r="B10" s="229" t="s">
        <v>1198</v>
      </c>
      <c r="C10" s="283">
        <v>1.0960341919040915E-2</v>
      </c>
      <c r="D10" s="283">
        <v>1.6270484469770155E-2</v>
      </c>
      <c r="E10" s="283">
        <v>2.5563712710015198E-2</v>
      </c>
      <c r="F10" s="283">
        <v>1.8759030103132693E-2</v>
      </c>
      <c r="G10" s="283">
        <v>3.5706471984925464E-2</v>
      </c>
      <c r="H10" s="283">
        <v>1.1264481525709493E-2</v>
      </c>
      <c r="I10" s="283">
        <v>1.8258872117738301E-2</v>
      </c>
      <c r="J10" s="283">
        <v>1.0201183616325203E-2</v>
      </c>
      <c r="K10" s="283">
        <v>2.9212809289979842E-2</v>
      </c>
      <c r="L10" s="283">
        <v>5.0965338671757843E-2</v>
      </c>
      <c r="M10" s="283">
        <v>4.5214059773800504E-2</v>
      </c>
      <c r="N10" s="283">
        <v>8.1853717631650308E-2</v>
      </c>
      <c r="O10" s="283">
        <v>1.984490175349065E-2</v>
      </c>
      <c r="P10" s="283">
        <v>2.5168476925363045E-2</v>
      </c>
      <c r="Q10" s="283">
        <v>3.9280110993752407E-2</v>
      </c>
      <c r="R10" s="283">
        <v>1.9679614893984135E-2</v>
      </c>
    </row>
    <row r="11" spans="1:18">
      <c r="B11" s="282"/>
      <c r="C11" s="284"/>
      <c r="D11" s="284"/>
      <c r="E11" s="284"/>
      <c r="F11" s="284"/>
      <c r="G11" s="284"/>
      <c r="H11" s="284"/>
      <c r="I11" s="284"/>
      <c r="J11" s="284"/>
      <c r="K11" s="284"/>
      <c r="L11" s="284"/>
      <c r="M11" s="284"/>
      <c r="N11" s="284"/>
      <c r="O11" s="284"/>
      <c r="P11" s="284"/>
      <c r="Q11" s="284"/>
      <c r="R11" s="284"/>
    </row>
    <row r="12" spans="1:18">
      <c r="B12" s="226" t="s">
        <v>694</v>
      </c>
    </row>
    <row r="16" spans="1:18">
      <c r="H16" s="50" t="s">
        <v>1342</v>
      </c>
    </row>
    <row r="30" spans="2:2">
      <c r="B30" s="1336" t="s">
        <v>1086</v>
      </c>
    </row>
    <row r="31" spans="2:2">
      <c r="B31" s="266" t="s">
        <v>1081</v>
      </c>
    </row>
    <row r="33" spans="2:2">
      <c r="B33" s="930" t="s">
        <v>1270</v>
      </c>
    </row>
  </sheetData>
  <phoneticPr fontId="38" type="noConversion"/>
  <hyperlinks>
    <hyperlink ref="B33" location="Contents!B93" display="to contents"/>
  </hyperlinks>
  <pageMargins left="0.75" right="0.75" top="1" bottom="1" header="0.5" footer="0.5"/>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6"/>
  <dimension ref="A2:O15"/>
  <sheetViews>
    <sheetView workbookViewId="0">
      <selection activeCell="I23" sqref="I23"/>
    </sheetView>
  </sheetViews>
  <sheetFormatPr defaultRowHeight="12.75"/>
  <cols>
    <col min="1" max="1" width="8.42578125" style="892" bestFit="1" customWidth="1"/>
    <col min="2" max="2" width="29.7109375" style="892" customWidth="1"/>
    <col min="3" max="8" width="7.5703125" style="892" bestFit="1" customWidth="1"/>
    <col min="9" max="9" width="11.140625" style="892" bestFit="1" customWidth="1"/>
    <col min="10" max="10" width="9.140625" style="892"/>
    <col min="11" max="11" width="15.85546875" style="892" customWidth="1"/>
    <col min="12" max="13" width="14.140625" style="892" bestFit="1" customWidth="1"/>
    <col min="14" max="14" width="11.140625" style="893" bestFit="1" customWidth="1"/>
    <col min="15" max="15" width="9.140625" style="892"/>
    <col min="16" max="18" width="14.140625" style="892" bestFit="1" customWidth="1"/>
    <col min="19" max="19" width="11.140625" style="892" bestFit="1" customWidth="1"/>
    <col min="20" max="20" width="9.140625" style="892"/>
    <col min="21" max="23" width="14.140625" style="892" bestFit="1" customWidth="1"/>
    <col min="24" max="24" width="11.140625" style="892" bestFit="1" customWidth="1"/>
    <col min="25" max="25" width="9.140625" style="892"/>
    <col min="26" max="28" width="14.140625" style="892" bestFit="1" customWidth="1"/>
    <col min="29" max="29" width="11.140625" style="892" bestFit="1" customWidth="1"/>
    <col min="30" max="16384" width="9.140625" style="892"/>
  </cols>
  <sheetData>
    <row r="2" spans="1:15">
      <c r="A2" s="891" t="s">
        <v>326</v>
      </c>
      <c r="B2" s="226" t="s">
        <v>400</v>
      </c>
      <c r="J2" s="226" t="s">
        <v>400</v>
      </c>
    </row>
    <row r="4" spans="1:15" ht="13.5" thickBot="1"/>
    <row r="5" spans="1:15">
      <c r="B5" s="894"/>
      <c r="C5" s="895" t="s">
        <v>174</v>
      </c>
      <c r="D5" s="895" t="s">
        <v>175</v>
      </c>
      <c r="E5" s="896" t="s">
        <v>176</v>
      </c>
      <c r="F5" s="896" t="s">
        <v>177</v>
      </c>
      <c r="G5" s="896" t="s">
        <v>178</v>
      </c>
      <c r="H5" s="897" t="s">
        <v>179</v>
      </c>
      <c r="N5" s="892"/>
    </row>
    <row r="6" spans="1:15">
      <c r="B6" s="898" t="s">
        <v>1471</v>
      </c>
      <c r="C6" s="899"/>
      <c r="D6" s="899"/>
      <c r="E6" s="900"/>
      <c r="F6" s="900"/>
      <c r="G6" s="900"/>
      <c r="H6" s="901"/>
      <c r="N6" s="892"/>
    </row>
    <row r="7" spans="1:15" ht="25.5">
      <c r="B7" s="902" t="s">
        <v>1475</v>
      </c>
      <c r="C7" s="1103">
        <v>2.7311504949212126E-2</v>
      </c>
      <c r="D7" s="1103">
        <v>1.384975451055713E-2</v>
      </c>
      <c r="E7" s="1103">
        <v>9.4691959274853122E-3</v>
      </c>
      <c r="F7" s="1103">
        <v>2.2954290333759318E-2</v>
      </c>
      <c r="G7" s="1103">
        <v>2.5283111889928975E-2</v>
      </c>
      <c r="H7" s="1104">
        <v>1.0180507104065926E-2</v>
      </c>
      <c r="N7" s="892"/>
    </row>
    <row r="8" spans="1:15" ht="38.25">
      <c r="B8" s="902" t="s">
        <v>1472</v>
      </c>
      <c r="C8" s="1103">
        <v>0.16397154260893568</v>
      </c>
      <c r="D8" s="1103">
        <v>0.14270411187800397</v>
      </c>
      <c r="E8" s="1103">
        <v>0.11930315956083599</v>
      </c>
      <c r="F8" s="1103">
        <v>0.14189513563549699</v>
      </c>
      <c r="G8" s="1103">
        <v>0.125105777584609</v>
      </c>
      <c r="H8" s="1104">
        <v>0.1139124410880306</v>
      </c>
      <c r="N8" s="892"/>
    </row>
    <row r="9" spans="1:15">
      <c r="B9" s="903" t="s">
        <v>1473</v>
      </c>
      <c r="C9" s="1103"/>
      <c r="D9" s="1103"/>
      <c r="E9" s="1103"/>
      <c r="F9" s="1103"/>
      <c r="G9" s="1103"/>
      <c r="H9" s="1105"/>
      <c r="N9" s="892"/>
    </row>
    <row r="10" spans="1:15" ht="25.5">
      <c r="B10" s="902" t="s">
        <v>1474</v>
      </c>
      <c r="C10" s="1103">
        <v>3.0517380759902991E-2</v>
      </c>
      <c r="D10" s="1103">
        <v>2.1634615384615384E-2</v>
      </c>
      <c r="E10" s="1106">
        <v>2.2433988485209451E-2</v>
      </c>
      <c r="F10" s="1103">
        <v>2.4865725084543464E-2</v>
      </c>
      <c r="G10" s="1103">
        <v>3.2859146463634539E-2</v>
      </c>
      <c r="H10" s="1104">
        <v>2.7506827936012484E-2</v>
      </c>
      <c r="N10" s="892"/>
    </row>
    <row r="11" spans="1:15" ht="38.25">
      <c r="B11" s="902" t="s">
        <v>1476</v>
      </c>
      <c r="C11" s="1106">
        <v>0.17683912691996767</v>
      </c>
      <c r="D11" s="1106">
        <v>0.17608173076923078</v>
      </c>
      <c r="E11" s="1103">
        <v>0.17411157434981139</v>
      </c>
      <c r="F11" s="1106">
        <v>0.16908693057489557</v>
      </c>
      <c r="G11" s="1103">
        <v>0.16810258465237427</v>
      </c>
      <c r="H11" s="1104">
        <v>0.17440499414748342</v>
      </c>
      <c r="N11" s="892"/>
    </row>
    <row r="12" spans="1:15" ht="26.25" thickBot="1">
      <c r="B12" s="904" t="s">
        <v>1477</v>
      </c>
      <c r="C12" s="1107">
        <v>632105.04685714282</v>
      </c>
      <c r="D12" s="1107">
        <v>564720.53356086463</v>
      </c>
      <c r="E12" s="1108">
        <v>468060.39452679589</v>
      </c>
      <c r="F12" s="1107">
        <v>608430.03529411799</v>
      </c>
      <c r="G12" s="1108">
        <v>542103.76162097731</v>
      </c>
      <c r="H12" s="1109">
        <v>487530.8176733781</v>
      </c>
      <c r="N12" s="892"/>
    </row>
    <row r="13" spans="1:15">
      <c r="B13" s="1102" t="s">
        <v>1085</v>
      </c>
      <c r="N13" s="892"/>
      <c r="O13" s="893"/>
    </row>
    <row r="14" spans="1:15">
      <c r="N14" s="892"/>
      <c r="O14" s="893"/>
    </row>
    <row r="15" spans="1:15">
      <c r="B15" s="930" t="s">
        <v>1270</v>
      </c>
      <c r="N15" s="892"/>
      <c r="O15" s="893"/>
    </row>
  </sheetData>
  <phoneticPr fontId="11" type="noConversion"/>
  <hyperlinks>
    <hyperlink ref="B15" location="Contents!B94" display="to contents"/>
  </hyperlinks>
  <pageMargins left="0.75" right="0.75" top="1" bottom="1" header="0.5" footer="0.5"/>
  <pageSetup paperSize="9" orientation="portrait" verticalDpi="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dimension ref="A2:U299"/>
  <sheetViews>
    <sheetView workbookViewId="0">
      <selection activeCell="E21" sqref="E21"/>
    </sheetView>
  </sheetViews>
  <sheetFormatPr defaultRowHeight="12.75"/>
  <cols>
    <col min="1" max="1" width="9.140625" style="892"/>
    <col min="2" max="2" width="31" style="892" customWidth="1"/>
    <col min="3" max="3" width="8" style="892" customWidth="1"/>
    <col min="4" max="4" width="11.140625" style="892" customWidth="1"/>
    <col min="5" max="5" width="9.140625" style="892"/>
    <col min="6" max="6" width="7.42578125" style="892" customWidth="1"/>
    <col min="7" max="7" width="7.42578125" style="905" customWidth="1"/>
    <col min="8" max="8" width="8.140625" style="905" customWidth="1"/>
    <col min="9" max="9" width="10.42578125" style="905" customWidth="1"/>
    <col min="10" max="11" width="9.140625" style="905"/>
    <col min="12" max="12" width="8.42578125" style="905" customWidth="1"/>
    <col min="13" max="21" width="9.140625" style="905"/>
    <col min="22" max="16384" width="9.140625" style="892"/>
  </cols>
  <sheetData>
    <row r="2" spans="1:14">
      <c r="A2" s="892" t="s">
        <v>326</v>
      </c>
      <c r="B2" s="1110" t="s">
        <v>1478</v>
      </c>
    </row>
    <row r="3" spans="1:14">
      <c r="B3" s="1119"/>
      <c r="C3" s="1125" t="s">
        <v>315</v>
      </c>
      <c r="D3" s="1125" t="s">
        <v>1479</v>
      </c>
      <c r="E3" s="1125" t="s">
        <v>63</v>
      </c>
      <c r="G3" s="1110" t="s">
        <v>1478</v>
      </c>
    </row>
    <row r="4" spans="1:14">
      <c r="B4" s="1120" t="s">
        <v>1183</v>
      </c>
      <c r="C4" s="1121">
        <v>0.14024894670207455</v>
      </c>
      <c r="D4" s="1122">
        <v>1.4296722548371783</v>
      </c>
      <c r="E4" s="1122">
        <v>1.6396927801725407</v>
      </c>
      <c r="F4" s="1111"/>
      <c r="G4" s="1112"/>
    </row>
    <row r="5" spans="1:14">
      <c r="B5" s="1123" t="s">
        <v>56</v>
      </c>
      <c r="C5" s="1121">
        <v>-1.6563934476702111E-2</v>
      </c>
      <c r="D5" s="1122">
        <v>1.0529149482517803</v>
      </c>
      <c r="E5" s="1122">
        <v>2.6047132537886344</v>
      </c>
      <c r="F5" s="1112"/>
      <c r="G5" s="1112"/>
      <c r="H5" s="1113"/>
      <c r="L5" s="1113"/>
    </row>
    <row r="6" spans="1:14">
      <c r="B6" s="1123" t="s">
        <v>53</v>
      </c>
      <c r="C6" s="1121">
        <v>0.25406949473716511</v>
      </c>
      <c r="D6" s="1122">
        <v>1.6956203978208437</v>
      </c>
      <c r="E6" s="1122">
        <v>0.80934888809810646</v>
      </c>
      <c r="F6" s="1114"/>
      <c r="G6" s="1112"/>
      <c r="H6" s="1115"/>
      <c r="I6" s="906"/>
      <c r="J6" s="906"/>
      <c r="L6" s="906"/>
      <c r="M6" s="906"/>
      <c r="N6" s="906"/>
    </row>
    <row r="7" spans="1:14">
      <c r="B7" s="1124" t="s">
        <v>1454</v>
      </c>
      <c r="C7" s="1121">
        <v>0.36762395037449941</v>
      </c>
      <c r="D7" s="1122">
        <v>1.8697509047941956</v>
      </c>
      <c r="E7" s="1122">
        <v>0.79302451330710533</v>
      </c>
      <c r="F7" s="1114"/>
      <c r="G7" s="1112"/>
      <c r="H7" s="1115"/>
      <c r="I7" s="906"/>
      <c r="J7" s="906"/>
      <c r="L7" s="906"/>
      <c r="M7" s="906"/>
      <c r="N7" s="906"/>
    </row>
    <row r="8" spans="1:14">
      <c r="B8" s="1124" t="s">
        <v>1136</v>
      </c>
      <c r="C8" s="1121">
        <v>9.3339775384895934E-2</v>
      </c>
      <c r="D8" s="1122">
        <v>1.5237093223954798</v>
      </c>
      <c r="E8" s="1122">
        <v>0.91157175763987486</v>
      </c>
      <c r="F8" s="1114"/>
      <c r="G8" s="1112"/>
      <c r="H8" s="1115"/>
      <c r="I8" s="906"/>
      <c r="J8" s="906"/>
      <c r="L8" s="906"/>
      <c r="M8" s="906"/>
      <c r="N8" s="906"/>
    </row>
    <row r="9" spans="1:14">
      <c r="B9" s="1124" t="s">
        <v>859</v>
      </c>
      <c r="C9" s="1121">
        <v>8.9901362067877896E-2</v>
      </c>
      <c r="D9" s="1122">
        <v>1.0727968054335439</v>
      </c>
      <c r="E9" s="1122">
        <v>8.0452704039633343</v>
      </c>
      <c r="F9" s="1114"/>
      <c r="G9" s="1112"/>
      <c r="H9" s="1115"/>
      <c r="I9" s="906"/>
      <c r="J9" s="906"/>
      <c r="L9" s="906"/>
      <c r="M9" s="906"/>
      <c r="N9" s="906"/>
    </row>
    <row r="10" spans="1:14">
      <c r="B10" s="1124" t="s">
        <v>420</v>
      </c>
      <c r="C10" s="1121">
        <v>0.10600220066137103</v>
      </c>
      <c r="D10" s="1122">
        <v>1.3437628753456075</v>
      </c>
      <c r="E10" s="1122">
        <v>2.6528197094936088</v>
      </c>
      <c r="F10" s="1114"/>
      <c r="G10" s="1112"/>
      <c r="H10" s="1115"/>
      <c r="I10" s="906"/>
      <c r="J10" s="906"/>
      <c r="L10" s="906"/>
      <c r="M10" s="906"/>
      <c r="N10" s="906"/>
    </row>
    <row r="11" spans="1:14">
      <c r="B11" s="1124" t="s">
        <v>1480</v>
      </c>
      <c r="C11" s="1121">
        <v>4.4294256988217075E-2</v>
      </c>
      <c r="D11" s="1122">
        <v>1.2040574572869229</v>
      </c>
      <c r="E11" s="1122">
        <v>1.9055017782003629</v>
      </c>
      <c r="F11" s="1114"/>
      <c r="G11" s="1112"/>
      <c r="H11" s="1115"/>
      <c r="I11" s="906"/>
      <c r="J11" s="906"/>
      <c r="L11" s="906"/>
      <c r="M11" s="906"/>
      <c r="N11" s="906"/>
    </row>
    <row r="12" spans="1:14">
      <c r="B12" s="1124" t="s">
        <v>62</v>
      </c>
      <c r="C12" s="1121">
        <v>7.5577786260549354E-2</v>
      </c>
      <c r="D12" s="1122">
        <v>1.4189049061151549</v>
      </c>
      <c r="E12" s="1122">
        <v>1.1260980792801467</v>
      </c>
      <c r="F12" s="1114"/>
      <c r="G12" s="1112"/>
      <c r="H12" s="1115"/>
      <c r="I12" s="906"/>
      <c r="J12" s="906"/>
      <c r="L12" s="906"/>
      <c r="M12" s="906"/>
      <c r="N12" s="906"/>
    </row>
    <row r="13" spans="1:14" ht="25.5">
      <c r="B13" s="1124" t="s">
        <v>1481</v>
      </c>
      <c r="C13" s="1121">
        <v>1.2291675408042484E-2</v>
      </c>
      <c r="D13" s="1122">
        <v>1.0074755604643308</v>
      </c>
      <c r="E13" s="1122">
        <v>11.90678559736147</v>
      </c>
      <c r="F13" s="1114"/>
      <c r="G13" s="1112"/>
      <c r="H13" s="1115"/>
      <c r="I13" s="906"/>
      <c r="J13" s="906"/>
      <c r="L13" s="906"/>
      <c r="M13" s="906"/>
      <c r="N13" s="906"/>
    </row>
    <row r="14" spans="1:14">
      <c r="B14" s="1102" t="s">
        <v>1482</v>
      </c>
      <c r="C14" s="1115"/>
      <c r="D14" s="1115"/>
      <c r="E14" s="906"/>
      <c r="F14" s="1114"/>
      <c r="G14" s="1112"/>
      <c r="H14" s="1115"/>
      <c r="I14" s="906"/>
      <c r="J14" s="906"/>
      <c r="L14" s="906"/>
      <c r="M14" s="906"/>
      <c r="N14" s="906"/>
    </row>
    <row r="15" spans="1:14">
      <c r="B15" s="1102" t="s">
        <v>1085</v>
      </c>
      <c r="F15" s="1112"/>
      <c r="G15" s="1112"/>
      <c r="H15" s="1115"/>
      <c r="I15" s="906"/>
      <c r="J15" s="906"/>
      <c r="L15" s="906"/>
      <c r="M15" s="906"/>
      <c r="N15" s="906"/>
    </row>
    <row r="16" spans="1:14">
      <c r="F16" s="906"/>
      <c r="G16" s="906"/>
      <c r="H16" s="1115"/>
      <c r="I16" s="1115"/>
    </row>
    <row r="17" spans="2:2">
      <c r="B17" s="930" t="s">
        <v>1270</v>
      </c>
    </row>
    <row r="40" spans="2:5">
      <c r="B40" s="905"/>
      <c r="C40" s="905"/>
      <c r="D40" s="905"/>
      <c r="E40" s="905"/>
    </row>
    <row r="41" spans="2:5" ht="15" customHeight="1">
      <c r="B41" s="905"/>
      <c r="C41" s="905"/>
      <c r="D41" s="905"/>
      <c r="E41" s="905"/>
    </row>
    <row r="42" spans="2:5" s="905" customFormat="1"/>
    <row r="43" spans="2:5" s="905" customFormat="1"/>
    <row r="44" spans="2:5" s="905" customFormat="1"/>
    <row r="45" spans="2:5" s="905" customFormat="1"/>
    <row r="46" spans="2:5" s="905" customFormat="1"/>
    <row r="47" spans="2:5" s="905" customFormat="1"/>
    <row r="48" spans="2:5" s="905" customFormat="1"/>
    <row r="49" spans="2:5" s="905" customFormat="1"/>
    <row r="50" spans="2:5" s="905" customFormat="1"/>
    <row r="51" spans="2:5" s="905" customFormat="1"/>
    <row r="52" spans="2:5" s="905" customFormat="1"/>
    <row r="53" spans="2:5" s="905" customFormat="1"/>
    <row r="54" spans="2:5" s="905" customFormat="1"/>
    <row r="55" spans="2:5" s="905" customFormat="1"/>
    <row r="56" spans="2:5" s="905" customFormat="1"/>
    <row r="57" spans="2:5" s="905" customFormat="1">
      <c r="B57" s="907"/>
      <c r="C57" s="1113"/>
    </row>
    <row r="58" spans="2:5" s="905" customFormat="1">
      <c r="B58" s="1116"/>
      <c r="C58" s="1115"/>
      <c r="D58" s="906"/>
      <c r="E58" s="906"/>
    </row>
    <row r="59" spans="2:5" s="905" customFormat="1">
      <c r="B59" s="1116"/>
      <c r="C59" s="1115"/>
      <c r="D59" s="906"/>
      <c r="E59" s="906"/>
    </row>
    <row r="60" spans="2:5" s="905" customFormat="1">
      <c r="B60" s="1116"/>
      <c r="C60" s="1115"/>
      <c r="D60" s="906"/>
      <c r="E60" s="906"/>
    </row>
    <row r="61" spans="2:5" s="905" customFormat="1" ht="13.5">
      <c r="B61" s="1117"/>
      <c r="C61" s="1115"/>
      <c r="D61" s="906"/>
      <c r="E61" s="906"/>
    </row>
    <row r="62" spans="2:5" s="905" customFormat="1" ht="13.5">
      <c r="B62" s="1117"/>
      <c r="C62" s="1115"/>
      <c r="D62" s="906"/>
      <c r="E62" s="906"/>
    </row>
    <row r="63" spans="2:5" s="905" customFormat="1" ht="13.5">
      <c r="B63" s="1117"/>
      <c r="C63" s="1115"/>
      <c r="D63" s="906"/>
      <c r="E63" s="906"/>
    </row>
    <row r="64" spans="2:5" s="905" customFormat="1" ht="13.5">
      <c r="B64" s="1117"/>
      <c r="C64" s="1115"/>
      <c r="D64" s="906"/>
      <c r="E64" s="906"/>
    </row>
    <row r="65" spans="2:5" s="905" customFormat="1" ht="13.5">
      <c r="B65" s="1117"/>
      <c r="C65" s="1115"/>
      <c r="D65" s="906"/>
      <c r="E65" s="906"/>
    </row>
    <row r="66" spans="2:5" s="905" customFormat="1" ht="13.5">
      <c r="B66" s="1117"/>
      <c r="C66" s="1115"/>
      <c r="D66" s="906"/>
      <c r="E66" s="906"/>
    </row>
    <row r="67" spans="2:5" s="905" customFormat="1" ht="13.5">
      <c r="B67" s="1117"/>
      <c r="C67" s="1115"/>
      <c r="D67" s="906"/>
      <c r="E67" s="906"/>
    </row>
    <row r="68" spans="2:5" s="905" customFormat="1"/>
    <row r="69" spans="2:5" s="905" customFormat="1" ht="13.5">
      <c r="B69" s="1118"/>
    </row>
    <row r="70" spans="2:5" s="905" customFormat="1">
      <c r="B70" s="907"/>
      <c r="C70" s="1113"/>
    </row>
    <row r="71" spans="2:5" s="905" customFormat="1">
      <c r="B71" s="1116"/>
      <c r="C71" s="1115"/>
      <c r="D71" s="906"/>
      <c r="E71" s="906"/>
    </row>
    <row r="72" spans="2:5" s="905" customFormat="1">
      <c r="B72" s="1116"/>
      <c r="C72" s="1115"/>
      <c r="D72" s="906"/>
      <c r="E72" s="906"/>
    </row>
    <row r="73" spans="2:5" s="905" customFormat="1">
      <c r="B73" s="1116"/>
      <c r="C73" s="1115"/>
      <c r="D73" s="906"/>
      <c r="E73" s="906"/>
    </row>
    <row r="74" spans="2:5" s="905" customFormat="1" ht="13.5">
      <c r="B74" s="1117"/>
      <c r="C74" s="1115"/>
      <c r="D74" s="906"/>
      <c r="E74" s="906"/>
    </row>
    <row r="75" spans="2:5" s="905" customFormat="1" ht="13.5">
      <c r="B75" s="1117"/>
      <c r="C75" s="1115"/>
      <c r="D75" s="906"/>
      <c r="E75" s="906"/>
    </row>
    <row r="76" spans="2:5" s="905" customFormat="1" ht="13.5">
      <c r="B76" s="1117"/>
      <c r="C76" s="1115"/>
      <c r="D76" s="906"/>
      <c r="E76" s="906"/>
    </row>
    <row r="77" spans="2:5" s="905" customFormat="1" ht="13.5">
      <c r="B77" s="1117"/>
      <c r="C77" s="1115"/>
      <c r="D77" s="906"/>
      <c r="E77" s="906"/>
    </row>
    <row r="78" spans="2:5" s="905" customFormat="1" ht="13.5">
      <c r="B78" s="1117"/>
      <c r="C78" s="1115"/>
      <c r="D78" s="906"/>
      <c r="E78" s="906"/>
    </row>
    <row r="79" spans="2:5" s="905" customFormat="1" ht="13.5">
      <c r="B79" s="1117"/>
      <c r="C79" s="1115"/>
      <c r="D79" s="906"/>
      <c r="E79" s="906"/>
    </row>
    <row r="80" spans="2:5" s="905" customFormat="1" ht="13.5">
      <c r="B80" s="1117"/>
      <c r="C80" s="1115"/>
      <c r="D80" s="906"/>
      <c r="E80" s="906"/>
    </row>
    <row r="81" s="905" customFormat="1"/>
    <row r="82" s="905" customFormat="1"/>
    <row r="83" s="905" customFormat="1"/>
    <row r="84" s="905" customFormat="1"/>
    <row r="85" s="905" customFormat="1"/>
    <row r="86" s="905" customFormat="1"/>
    <row r="87" s="905" customFormat="1"/>
    <row r="88" s="905" customFormat="1"/>
    <row r="89" s="905" customFormat="1"/>
    <row r="90" s="905" customFormat="1"/>
    <row r="91" s="905" customFormat="1"/>
    <row r="92" s="905" customFormat="1"/>
    <row r="93" s="905" customFormat="1"/>
    <row r="94" s="905" customFormat="1"/>
    <row r="95" s="905" customFormat="1"/>
    <row r="96" s="905" customFormat="1"/>
    <row r="97" s="905" customFormat="1"/>
    <row r="98" s="905" customFormat="1"/>
    <row r="99" s="905" customFormat="1"/>
    <row r="100" s="905" customFormat="1"/>
    <row r="101" s="905" customFormat="1"/>
    <row r="102" s="905" customFormat="1"/>
    <row r="103" s="905" customFormat="1"/>
    <row r="104" s="905" customFormat="1"/>
    <row r="105" s="905" customFormat="1"/>
    <row r="106" s="905" customFormat="1"/>
    <row r="107" s="905" customFormat="1"/>
    <row r="108" s="905" customFormat="1"/>
    <row r="109" s="905" customFormat="1"/>
    <row r="110" s="905" customFormat="1"/>
    <row r="111" s="905" customFormat="1"/>
    <row r="112" s="905" customFormat="1"/>
    <row r="113" s="905" customFormat="1"/>
    <row r="114" s="905" customFormat="1"/>
    <row r="115" s="905" customFormat="1"/>
    <row r="116" s="905" customFormat="1"/>
    <row r="117" s="905" customFormat="1"/>
    <row r="118" s="905" customFormat="1"/>
    <row r="119" s="905" customFormat="1"/>
    <row r="120" s="905" customFormat="1"/>
    <row r="121" s="905" customFormat="1"/>
    <row r="122" s="905" customFormat="1"/>
    <row r="123" s="905" customFormat="1"/>
    <row r="124" s="905" customFormat="1"/>
    <row r="125" s="905" customFormat="1"/>
    <row r="126" s="905" customFormat="1"/>
    <row r="127" s="905" customFormat="1"/>
    <row r="128" s="905" customFormat="1"/>
    <row r="129" s="905" customFormat="1"/>
    <row r="130" s="905" customFormat="1"/>
    <row r="131" s="905" customFormat="1"/>
    <row r="132" s="905" customFormat="1"/>
    <row r="133" s="905" customFormat="1"/>
    <row r="134" s="905" customFormat="1"/>
    <row r="135" s="905" customFormat="1"/>
    <row r="136" s="905" customFormat="1"/>
    <row r="137" s="905" customFormat="1"/>
    <row r="138" s="905" customFormat="1"/>
    <row r="139" s="905" customFormat="1"/>
    <row r="140" s="905" customFormat="1"/>
    <row r="141" s="905" customFormat="1"/>
    <row r="142" s="905" customFormat="1"/>
    <row r="143" s="905" customFormat="1"/>
    <row r="144" s="905" customFormat="1"/>
    <row r="145" s="905" customFormat="1"/>
    <row r="146" s="905" customFormat="1"/>
    <row r="147" s="905" customFormat="1"/>
    <row r="148" s="905" customFormat="1"/>
    <row r="149" s="905" customFormat="1"/>
    <row r="150" s="905" customFormat="1"/>
    <row r="151" s="905" customFormat="1"/>
    <row r="152" s="905" customFormat="1"/>
    <row r="153" s="905" customFormat="1"/>
    <row r="154" s="905" customFormat="1"/>
    <row r="155" s="905" customFormat="1"/>
    <row r="156" s="905" customFormat="1"/>
    <row r="157" s="905" customFormat="1"/>
    <row r="158" s="905" customFormat="1"/>
    <row r="159" s="905" customFormat="1"/>
    <row r="160" s="905" customFormat="1"/>
    <row r="161" s="905" customFormat="1"/>
    <row r="162" s="905" customFormat="1"/>
    <row r="163" s="905" customFormat="1"/>
    <row r="164" s="905" customFormat="1"/>
    <row r="165" s="905" customFormat="1"/>
    <row r="166" s="905" customFormat="1"/>
    <row r="167" s="905" customFormat="1"/>
    <row r="168" s="905" customFormat="1"/>
    <row r="169" s="905" customFormat="1"/>
    <row r="170" s="905" customFormat="1"/>
    <row r="171" s="905" customFormat="1"/>
    <row r="172" s="905" customFormat="1"/>
    <row r="173" s="905" customFormat="1"/>
    <row r="174" s="905" customFormat="1"/>
    <row r="175" s="905" customFormat="1"/>
    <row r="176" s="905" customFormat="1"/>
    <row r="177" s="905" customFormat="1"/>
    <row r="178" s="905" customFormat="1"/>
    <row r="179" s="905" customFormat="1"/>
    <row r="180" s="905" customFormat="1"/>
    <row r="181" s="905" customFormat="1"/>
    <row r="182" s="905" customFormat="1"/>
    <row r="183" s="905" customFormat="1"/>
    <row r="184" s="905" customFormat="1"/>
    <row r="185" s="905" customFormat="1"/>
    <row r="186" s="905" customFormat="1"/>
    <row r="187" s="905" customFormat="1"/>
    <row r="188" s="905" customFormat="1"/>
    <row r="189" s="905" customFormat="1"/>
    <row r="190" s="905" customFormat="1"/>
    <row r="191" s="905" customFormat="1"/>
    <row r="192" s="905" customFormat="1"/>
    <row r="193" s="905" customFormat="1"/>
    <row r="194" s="905" customFormat="1"/>
    <row r="195" s="905" customFormat="1"/>
    <row r="196" s="905" customFormat="1"/>
    <row r="197" s="905" customFormat="1"/>
    <row r="198" s="905" customFormat="1"/>
    <row r="199" s="905" customFormat="1"/>
    <row r="200" s="905" customFormat="1"/>
    <row r="201" s="905" customFormat="1"/>
    <row r="202" s="905" customFormat="1"/>
    <row r="203" s="905" customFormat="1"/>
    <row r="204" s="905" customFormat="1"/>
    <row r="205" s="905" customFormat="1"/>
    <row r="206" s="905" customFormat="1"/>
    <row r="207" s="905" customFormat="1"/>
    <row r="208" s="905" customFormat="1"/>
    <row r="209" s="905" customFormat="1"/>
    <row r="210" s="905" customFormat="1"/>
    <row r="211" s="905" customFormat="1"/>
    <row r="212" s="905" customFormat="1"/>
    <row r="213" s="905" customFormat="1"/>
    <row r="214" s="905" customFormat="1"/>
    <row r="215" s="905" customFormat="1"/>
    <row r="216" s="905" customFormat="1"/>
    <row r="217" s="905" customFormat="1"/>
    <row r="218" s="905" customFormat="1"/>
    <row r="219" s="905" customFormat="1"/>
    <row r="220" s="905" customFormat="1"/>
    <row r="221" s="905" customFormat="1"/>
    <row r="222" s="905" customFormat="1"/>
    <row r="223" s="905" customFormat="1"/>
    <row r="224" s="905" customFormat="1"/>
    <row r="225" s="905" customFormat="1"/>
    <row r="226" s="905" customFormat="1"/>
    <row r="227" s="905" customFormat="1"/>
    <row r="228" s="905" customFormat="1"/>
    <row r="229" s="905" customFormat="1"/>
    <row r="230" s="905" customFormat="1"/>
    <row r="231" s="905" customFormat="1"/>
    <row r="232" s="905" customFormat="1"/>
    <row r="233" s="905" customFormat="1"/>
    <row r="234" s="905" customFormat="1"/>
    <row r="235" s="905" customFormat="1"/>
    <row r="236" s="905" customFormat="1"/>
    <row r="237" s="905" customFormat="1"/>
    <row r="238" s="905" customFormat="1"/>
    <row r="239" s="905" customFormat="1"/>
    <row r="240" s="905" customFormat="1"/>
    <row r="241" s="905" customFormat="1"/>
    <row r="242" s="905" customFormat="1"/>
    <row r="243" s="905" customFormat="1"/>
    <row r="244" s="905" customFormat="1"/>
    <row r="245" s="905" customFormat="1"/>
    <row r="246" s="905" customFormat="1"/>
    <row r="247" s="905" customFormat="1"/>
    <row r="248" s="905" customFormat="1"/>
    <row r="249" s="905" customFormat="1"/>
    <row r="250" s="905" customFormat="1"/>
    <row r="251" s="905" customFormat="1"/>
    <row r="252" s="905" customFormat="1"/>
    <row r="253" s="905" customFormat="1"/>
    <row r="254" s="905" customFormat="1"/>
    <row r="255" s="905" customFormat="1"/>
    <row r="256" s="905" customFormat="1"/>
    <row r="257" s="905" customFormat="1"/>
    <row r="258" s="905" customFormat="1"/>
    <row r="259" s="905" customFormat="1"/>
    <row r="260" s="905" customFormat="1"/>
    <row r="261" s="905" customFormat="1"/>
    <row r="262" s="905" customFormat="1"/>
    <row r="263" s="905" customFormat="1"/>
    <row r="264" s="905" customFormat="1"/>
    <row r="265" s="905" customFormat="1"/>
    <row r="266" s="905" customFormat="1"/>
    <row r="267" s="905" customFormat="1"/>
    <row r="268" s="905" customFormat="1"/>
    <row r="269" s="905" customFormat="1"/>
    <row r="270" s="905" customFormat="1"/>
    <row r="271" s="905" customFormat="1"/>
    <row r="272" s="905" customFormat="1"/>
    <row r="273" s="905" customFormat="1"/>
    <row r="274" s="905" customFormat="1"/>
    <row r="275" s="905" customFormat="1"/>
    <row r="276" s="905" customFormat="1"/>
    <row r="277" s="905" customFormat="1"/>
    <row r="278" s="905" customFormat="1"/>
    <row r="279" s="905" customFormat="1"/>
    <row r="280" s="905" customFormat="1"/>
    <row r="281" s="905" customFormat="1"/>
    <row r="282" s="905" customFormat="1"/>
    <row r="283" s="905" customFormat="1"/>
    <row r="284" s="905" customFormat="1"/>
    <row r="285" s="905" customFormat="1"/>
    <row r="286" s="905" customFormat="1"/>
    <row r="287" s="905" customFormat="1"/>
    <row r="288" s="905" customFormat="1"/>
    <row r="289" spans="2:5" s="905" customFormat="1"/>
    <row r="290" spans="2:5" s="905" customFormat="1"/>
    <row r="291" spans="2:5" s="905" customFormat="1"/>
    <row r="292" spans="2:5" s="905" customFormat="1"/>
    <row r="293" spans="2:5" s="905" customFormat="1"/>
    <row r="294" spans="2:5" s="905" customFormat="1"/>
    <row r="295" spans="2:5" s="905" customFormat="1"/>
    <row r="296" spans="2:5" s="905" customFormat="1"/>
    <row r="297" spans="2:5" s="905" customFormat="1"/>
    <row r="298" spans="2:5" s="905" customFormat="1">
      <c r="B298" s="892"/>
      <c r="C298" s="892"/>
      <c r="D298" s="892"/>
      <c r="E298" s="892"/>
    </row>
    <row r="299" spans="2:5" s="905" customFormat="1">
      <c r="B299" s="892"/>
      <c r="C299" s="892"/>
      <c r="D299" s="892"/>
      <c r="E299" s="892"/>
    </row>
  </sheetData>
  <phoneticPr fontId="79" type="noConversion"/>
  <hyperlinks>
    <hyperlink ref="B17" location="Contents!B95" display="to contents"/>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0"/>
  <dimension ref="A2:L26"/>
  <sheetViews>
    <sheetView workbookViewId="0">
      <selection activeCell="B4" sqref="B4"/>
    </sheetView>
  </sheetViews>
  <sheetFormatPr defaultRowHeight="12.75"/>
  <cols>
    <col min="2" max="2" width="23.28515625" customWidth="1"/>
  </cols>
  <sheetData>
    <row r="2" spans="1:12">
      <c r="A2" s="282" t="s">
        <v>326</v>
      </c>
      <c r="B2" s="226" t="s">
        <v>431</v>
      </c>
    </row>
    <row r="4" spans="1:12">
      <c r="B4" s="1354"/>
      <c r="C4" s="229" t="s">
        <v>1490</v>
      </c>
      <c r="D4" s="229" t="s">
        <v>1491</v>
      </c>
      <c r="E4" s="229" t="s">
        <v>1492</v>
      </c>
      <c r="F4" s="229" t="s">
        <v>1493</v>
      </c>
      <c r="G4" s="229" t="s">
        <v>1494</v>
      </c>
      <c r="H4" s="229" t="s">
        <v>1495</v>
      </c>
      <c r="I4" s="229" t="s">
        <v>1496</v>
      </c>
      <c r="J4" s="229" t="s">
        <v>1356</v>
      </c>
      <c r="K4" s="229" t="s">
        <v>845</v>
      </c>
      <c r="L4" s="229" t="s">
        <v>846</v>
      </c>
    </row>
    <row r="5" spans="1:12" ht="25.5">
      <c r="B5" s="264" t="s">
        <v>1489</v>
      </c>
      <c r="C5" s="227">
        <v>1.1036546037340114</v>
      </c>
      <c r="D5" s="227">
        <v>1.2341325887954766</v>
      </c>
      <c r="E5" s="227">
        <v>1.3127387508017001</v>
      </c>
      <c r="F5" s="227">
        <v>0.73962286832297675</v>
      </c>
      <c r="G5" s="227">
        <v>0.2492445352648755</v>
      </c>
      <c r="H5" s="227">
        <v>0.26508876713937796</v>
      </c>
      <c r="I5" s="227">
        <v>0.4392165707817291</v>
      </c>
      <c r="J5" s="227">
        <v>0.52778442424272543</v>
      </c>
      <c r="K5" s="227">
        <v>0.57009460001562817</v>
      </c>
      <c r="L5" s="227">
        <v>0.90207788383444609</v>
      </c>
    </row>
    <row r="6" spans="1:12">
      <c r="B6" s="229" t="s">
        <v>63</v>
      </c>
      <c r="C6" s="227">
        <v>1.296118324588232</v>
      </c>
      <c r="D6" s="227">
        <v>1.3135954315254379</v>
      </c>
      <c r="E6" s="227">
        <v>1.3638548820309455</v>
      </c>
      <c r="F6" s="227">
        <v>1.4255462952801625</v>
      </c>
      <c r="G6" s="227">
        <v>1.6122727850824294</v>
      </c>
      <c r="H6" s="227">
        <v>1.7219307112496312</v>
      </c>
      <c r="I6" s="227">
        <v>1.747088468188156</v>
      </c>
      <c r="J6" s="227">
        <v>1.7355961276254486</v>
      </c>
      <c r="K6" s="227">
        <v>1.6655180783480559</v>
      </c>
      <c r="L6" s="227">
        <v>1.6396927801725407</v>
      </c>
    </row>
    <row r="8" spans="1:12">
      <c r="B8" s="226" t="s">
        <v>431</v>
      </c>
    </row>
    <row r="24" spans="2:2">
      <c r="B24" s="230" t="s">
        <v>1085</v>
      </c>
    </row>
    <row r="26" spans="2:2">
      <c r="B26" s="930" t="s">
        <v>1270</v>
      </c>
    </row>
  </sheetData>
  <phoneticPr fontId="38" type="noConversion"/>
  <hyperlinks>
    <hyperlink ref="B26" location="Contents!B96" display="to contents"/>
  </hyperlinks>
  <pageMargins left="0.75" right="0.75" top="1" bottom="1" header="0.5" footer="0.5"/>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1"/>
  <dimension ref="A2:G45"/>
  <sheetViews>
    <sheetView topLeftCell="A16" workbookViewId="0">
      <selection activeCell="F23" sqref="F23"/>
    </sheetView>
  </sheetViews>
  <sheetFormatPr defaultRowHeight="12.75"/>
  <cols>
    <col min="1" max="1" width="9.140625" style="50"/>
    <col min="2" max="2" width="10.140625" style="50" customWidth="1"/>
    <col min="3" max="3" width="23" style="50" bestFit="1" customWidth="1"/>
    <col min="4" max="4" width="19.28515625" style="50" customWidth="1"/>
    <col min="5" max="5" width="12.28515625" style="50" customWidth="1"/>
    <col min="6" max="16384" width="9.140625" style="50"/>
  </cols>
  <sheetData>
    <row r="2" spans="1:7">
      <c r="A2" s="50" t="s">
        <v>326</v>
      </c>
      <c r="B2" s="226" t="s">
        <v>896</v>
      </c>
    </row>
    <row r="4" spans="1:7" ht="26.25" thickBot="1">
      <c r="A4" s="19"/>
      <c r="B4" s="19"/>
      <c r="D4" s="1128" t="s">
        <v>1497</v>
      </c>
      <c r="E4" s="1126" t="s">
        <v>1459</v>
      </c>
      <c r="G4" s="226" t="s">
        <v>896</v>
      </c>
    </row>
    <row r="5" spans="1:7">
      <c r="B5" s="1410" t="s">
        <v>1494</v>
      </c>
      <c r="C5" s="1130" t="s">
        <v>56</v>
      </c>
      <c r="D5" s="1129">
        <v>-9.9075467154629712E-2</v>
      </c>
      <c r="E5" s="1142">
        <v>1.8361041177841775</v>
      </c>
    </row>
    <row r="6" spans="1:7">
      <c r="B6" s="1411"/>
      <c r="C6" s="271" t="s">
        <v>53</v>
      </c>
      <c r="D6" s="1127">
        <v>0.29849809825065221</v>
      </c>
      <c r="E6" s="1133">
        <v>0.80258915687443189</v>
      </c>
    </row>
    <row r="7" spans="1:7">
      <c r="B7" s="1411"/>
      <c r="C7" s="241" t="s">
        <v>1498</v>
      </c>
      <c r="D7" s="1127">
        <v>2.8384423623735063E-2</v>
      </c>
      <c r="E7" s="1133">
        <v>10.998395232263</v>
      </c>
    </row>
    <row r="8" spans="1:7">
      <c r="B8" s="1411"/>
      <c r="C8" s="241" t="s">
        <v>61</v>
      </c>
      <c r="D8" s="1127">
        <v>0.12506253162199188</v>
      </c>
      <c r="E8" s="1133">
        <v>3.6735755319575518</v>
      </c>
    </row>
    <row r="9" spans="1:7" ht="25.5">
      <c r="B9" s="1411"/>
      <c r="C9" s="241" t="s">
        <v>62</v>
      </c>
      <c r="D9" s="1127">
        <v>-3.8794361620219951E-2</v>
      </c>
      <c r="E9" s="1133">
        <v>1.3790795935716629</v>
      </c>
    </row>
    <row r="10" spans="1:7" ht="13.5" thickBot="1">
      <c r="B10" s="1412"/>
      <c r="C10" s="1098" t="s">
        <v>54</v>
      </c>
      <c r="D10" s="1134">
        <v>-0.13465471032903331</v>
      </c>
      <c r="E10" s="1135">
        <v>7.205536405877548</v>
      </c>
    </row>
    <row r="11" spans="1:7" ht="13.5" thickBot="1">
      <c r="B11" s="49"/>
      <c r="C11" s="19"/>
      <c r="D11" s="1136"/>
      <c r="E11" s="1136"/>
    </row>
    <row r="12" spans="1:7">
      <c r="B12" s="1410" t="s">
        <v>1495</v>
      </c>
      <c r="C12" s="1130" t="s">
        <v>56</v>
      </c>
      <c r="D12" s="1131">
        <v>-7.6279677968043066E-2</v>
      </c>
      <c r="E12" s="1132">
        <v>2.0372157549636816</v>
      </c>
    </row>
    <row r="13" spans="1:7">
      <c r="B13" s="1411"/>
      <c r="C13" s="271" t="s">
        <v>53</v>
      </c>
      <c r="D13" s="1127">
        <v>0.46446132368570608</v>
      </c>
      <c r="E13" s="1133">
        <v>0.82426628204600849</v>
      </c>
    </row>
    <row r="14" spans="1:7">
      <c r="B14" s="1411"/>
      <c r="C14" s="241" t="s">
        <v>1498</v>
      </c>
      <c r="D14" s="1127">
        <v>-5.2283637087082051E-2</v>
      </c>
      <c r="E14" s="1133">
        <v>11.260272745384594</v>
      </c>
    </row>
    <row r="15" spans="1:7">
      <c r="B15" s="1411"/>
      <c r="C15" s="241" t="s">
        <v>61</v>
      </c>
      <c r="D15" s="1127">
        <v>0.13265019961344782</v>
      </c>
      <c r="E15" s="1133">
        <v>3.7877557335803012</v>
      </c>
    </row>
    <row r="16" spans="1:7" ht="25.5">
      <c r="B16" s="1411"/>
      <c r="C16" s="241" t="s">
        <v>62</v>
      </c>
      <c r="D16" s="1127">
        <v>9.1797243278116586E-2</v>
      </c>
      <c r="E16" s="1133">
        <v>1.2752211645525902</v>
      </c>
    </row>
    <row r="17" spans="2:7" ht="13.5" thickBot="1">
      <c r="B17" s="1412"/>
      <c r="C17" s="1098" t="s">
        <v>54</v>
      </c>
      <c r="D17" s="1134">
        <v>-6.9843724667759025E-2</v>
      </c>
      <c r="E17" s="1135">
        <v>8.7260830291379481</v>
      </c>
    </row>
    <row r="18" spans="2:7" ht="13.5" thickBot="1">
      <c r="B18" s="49"/>
      <c r="C18" s="19"/>
      <c r="D18" s="1137"/>
      <c r="E18" s="1138"/>
    </row>
    <row r="19" spans="2:7">
      <c r="B19" s="1410" t="s">
        <v>1496</v>
      </c>
      <c r="C19" s="1130" t="s">
        <v>56</v>
      </c>
      <c r="D19" s="1131">
        <v>4.881646032128914E-2</v>
      </c>
      <c r="E19" s="1139">
        <v>2.1224203649561666</v>
      </c>
    </row>
    <row r="20" spans="2:7">
      <c r="B20" s="1411"/>
      <c r="C20" s="271" t="s">
        <v>53</v>
      </c>
      <c r="D20" s="1127">
        <v>0.67741163825617401</v>
      </c>
      <c r="E20" s="1140">
        <v>0.83810763347521178</v>
      </c>
    </row>
    <row r="21" spans="2:7">
      <c r="B21" s="1411"/>
      <c r="C21" s="241" t="s">
        <v>1498</v>
      </c>
      <c r="D21" s="1127">
        <v>0.21197825804694986</v>
      </c>
      <c r="E21" s="1140">
        <v>9.5337275057214956</v>
      </c>
    </row>
    <row r="22" spans="2:7">
      <c r="B22" s="1411"/>
      <c r="C22" s="241" t="s">
        <v>61</v>
      </c>
      <c r="D22" s="1127">
        <v>9.6838061986850632E-2</v>
      </c>
      <c r="E22" s="1140">
        <v>3.4960099295301448</v>
      </c>
    </row>
    <row r="23" spans="2:7" ht="25.5">
      <c r="B23" s="1411"/>
      <c r="C23" s="241" t="s">
        <v>62</v>
      </c>
      <c r="D23" s="1127">
        <v>9.4428840385205923E-2</v>
      </c>
      <c r="E23" s="1140">
        <v>1.287760133658602</v>
      </c>
    </row>
    <row r="24" spans="2:7" ht="13.5" thickBot="1">
      <c r="B24" s="1412"/>
      <c r="C24" s="1098" t="s">
        <v>54</v>
      </c>
      <c r="D24" s="1134">
        <v>-0.19941260326217211</v>
      </c>
      <c r="E24" s="1141">
        <v>9.8115966032724522</v>
      </c>
    </row>
    <row r="25" spans="2:7" ht="13.5" thickBot="1">
      <c r="B25" s="49"/>
      <c r="C25" s="19"/>
      <c r="D25" s="19"/>
      <c r="E25" s="1136"/>
    </row>
    <row r="26" spans="2:7">
      <c r="B26" s="1410" t="s">
        <v>1356</v>
      </c>
      <c r="C26" s="1130" t="s">
        <v>56</v>
      </c>
      <c r="D26" s="1131">
        <v>-8.983406563529199E-2</v>
      </c>
      <c r="E26" s="1139">
        <v>2.116793863757906</v>
      </c>
    </row>
    <row r="27" spans="2:7">
      <c r="B27" s="1411"/>
      <c r="C27" s="271" t="s">
        <v>53</v>
      </c>
      <c r="D27" s="1127">
        <v>0.77513307538636045</v>
      </c>
      <c r="E27" s="1140">
        <v>0.85385229757491621</v>
      </c>
      <c r="G27" s="230" t="s">
        <v>1085</v>
      </c>
    </row>
    <row r="28" spans="2:7">
      <c r="B28" s="1411"/>
      <c r="C28" s="241" t="s">
        <v>1498</v>
      </c>
      <c r="D28" s="1127">
        <v>8.386757097987653E-2</v>
      </c>
      <c r="E28" s="1140">
        <v>9.7138411812181644</v>
      </c>
    </row>
    <row r="29" spans="2:7">
      <c r="B29" s="1411"/>
      <c r="C29" s="241" t="s">
        <v>61</v>
      </c>
      <c r="D29" s="1127">
        <v>0.19714835319977159</v>
      </c>
      <c r="E29" s="1140">
        <v>3.5484084854292499</v>
      </c>
    </row>
    <row r="30" spans="2:7" ht="25.5">
      <c r="B30" s="1411"/>
      <c r="C30" s="241" t="s">
        <v>62</v>
      </c>
      <c r="D30" s="1127">
        <v>2.9987499965292933E-2</v>
      </c>
      <c r="E30" s="1140">
        <v>1.1958924220960705</v>
      </c>
      <c r="G30" s="930" t="s">
        <v>1270</v>
      </c>
    </row>
    <row r="31" spans="2:7" ht="13.5" thickBot="1">
      <c r="B31" s="1412"/>
      <c r="C31" s="1098" t="s">
        <v>54</v>
      </c>
      <c r="D31" s="1134">
        <v>-2.263922599695414E-2</v>
      </c>
      <c r="E31" s="1141">
        <v>10.689679094260558</v>
      </c>
    </row>
    <row r="32" spans="2:7" ht="13.5" thickBot="1">
      <c r="B32" s="49"/>
      <c r="C32" s="19"/>
      <c r="D32" s="19"/>
      <c r="E32" s="1136"/>
    </row>
    <row r="33" spans="2:5">
      <c r="B33" s="1410" t="s">
        <v>845</v>
      </c>
      <c r="C33" s="1130" t="s">
        <v>56</v>
      </c>
      <c r="D33" s="1131">
        <v>-7.1024032867767969E-2</v>
      </c>
      <c r="E33" s="1139">
        <v>2.3939941516686551</v>
      </c>
    </row>
    <row r="34" spans="2:5">
      <c r="B34" s="1411"/>
      <c r="C34" s="271" t="s">
        <v>53</v>
      </c>
      <c r="D34" s="1127">
        <v>0.76360535771323679</v>
      </c>
      <c r="E34" s="1140">
        <v>0.80095953215253257</v>
      </c>
    </row>
    <row r="35" spans="2:5">
      <c r="B35" s="1411"/>
      <c r="C35" s="241" t="s">
        <v>1498</v>
      </c>
      <c r="D35" s="1127">
        <v>4.323765274112696E-2</v>
      </c>
      <c r="E35" s="1140">
        <v>7.3295056609596312</v>
      </c>
    </row>
    <row r="36" spans="2:5">
      <c r="B36" s="1411"/>
      <c r="C36" s="241" t="s">
        <v>61</v>
      </c>
      <c r="D36" s="1127">
        <v>7.9510132964419278E-2</v>
      </c>
      <c r="E36" s="1140">
        <v>4.1953149629791566</v>
      </c>
    </row>
    <row r="37" spans="2:5" ht="25.5">
      <c r="B37" s="1411"/>
      <c r="C37" s="241" t="s">
        <v>62</v>
      </c>
      <c r="D37" s="1127">
        <v>8.7721682413570756E-2</v>
      </c>
      <c r="E37" s="1140">
        <v>1.1161371675625871</v>
      </c>
    </row>
    <row r="38" spans="2:5" ht="13.5" thickBot="1">
      <c r="B38" s="1412"/>
      <c r="C38" s="1098" t="s">
        <v>54</v>
      </c>
      <c r="D38" s="1134">
        <v>5.1877126420900449E-2</v>
      </c>
      <c r="E38" s="1141">
        <v>9.2792043114379084</v>
      </c>
    </row>
    <row r="39" spans="2:5" ht="13.5" thickBot="1">
      <c r="B39" s="49"/>
      <c r="C39" s="19"/>
      <c r="D39" s="19"/>
      <c r="E39" s="1136"/>
    </row>
    <row r="40" spans="2:5">
      <c r="B40" s="1410" t="s">
        <v>846</v>
      </c>
      <c r="C40" s="1130" t="s">
        <v>56</v>
      </c>
      <c r="D40" s="1131">
        <v>-1.9739575175909258E-2</v>
      </c>
      <c r="E40" s="1139">
        <v>2.6047132537886344</v>
      </c>
    </row>
    <row r="41" spans="2:5">
      <c r="B41" s="1411"/>
      <c r="C41" s="271" t="s">
        <v>53</v>
      </c>
      <c r="D41" s="1127">
        <v>0.75605057209244431</v>
      </c>
      <c r="E41" s="1140">
        <v>0.80934888809810646</v>
      </c>
    </row>
    <row r="42" spans="2:5">
      <c r="B42" s="1411"/>
      <c r="C42" s="241" t="s">
        <v>1498</v>
      </c>
      <c r="D42" s="1127">
        <v>0.43562437055737407</v>
      </c>
      <c r="E42" s="1140">
        <v>8.0452704039633343</v>
      </c>
    </row>
    <row r="43" spans="2:5">
      <c r="B43" s="1411"/>
      <c r="C43" s="241" t="s">
        <v>61</v>
      </c>
      <c r="D43" s="1127">
        <v>1.1547476219091923</v>
      </c>
      <c r="E43" s="1140">
        <v>2.6528197094936088</v>
      </c>
    </row>
    <row r="44" spans="2:5" ht="25.5">
      <c r="B44" s="1411"/>
      <c r="C44" s="241" t="s">
        <v>62</v>
      </c>
      <c r="D44" s="1127">
        <v>0.25820002688671906</v>
      </c>
      <c r="E44" s="1140">
        <v>1.1260980792801467</v>
      </c>
    </row>
    <row r="45" spans="2:5" ht="13.5" thickBot="1">
      <c r="B45" s="1412"/>
      <c r="C45" s="1098" t="s">
        <v>54</v>
      </c>
      <c r="D45" s="1134">
        <v>4.2794728168120411E-2</v>
      </c>
      <c r="E45" s="1141">
        <v>8.3958369968333688</v>
      </c>
    </row>
  </sheetData>
  <mergeCells count="6">
    <mergeCell ref="B33:B38"/>
    <mergeCell ref="B40:B45"/>
    <mergeCell ref="B5:B10"/>
    <mergeCell ref="B12:B17"/>
    <mergeCell ref="B19:B24"/>
    <mergeCell ref="B26:B31"/>
  </mergeCells>
  <phoneticPr fontId="38" type="noConversion"/>
  <hyperlinks>
    <hyperlink ref="G30" location="Contents!B97" display="to contents"/>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dimension ref="A2:F29"/>
  <sheetViews>
    <sheetView workbookViewId="0">
      <selection activeCell="F25" sqref="F25"/>
    </sheetView>
  </sheetViews>
  <sheetFormatPr defaultRowHeight="12.75"/>
  <cols>
    <col min="1" max="1" width="12.140625" style="50" customWidth="1"/>
    <col min="2" max="2" width="28" style="50" customWidth="1"/>
    <col min="3" max="6" width="10.140625" style="50" bestFit="1" customWidth="1"/>
    <col min="7" max="16384" width="9.140625" style="50"/>
  </cols>
  <sheetData>
    <row r="2" spans="1:6">
      <c r="A2" s="50" t="s">
        <v>326</v>
      </c>
      <c r="B2" s="226" t="s">
        <v>1499</v>
      </c>
    </row>
    <row r="4" spans="1:6">
      <c r="B4" s="227"/>
      <c r="C4" s="228">
        <v>39448</v>
      </c>
      <c r="D4" s="228">
        <v>39814</v>
      </c>
      <c r="E4" s="228">
        <v>40179</v>
      </c>
      <c r="F4" s="228">
        <v>40452</v>
      </c>
    </row>
    <row r="5" spans="1:6">
      <c r="B5" s="264" t="s">
        <v>402</v>
      </c>
      <c r="C5" s="283">
        <v>0.22322538300591613</v>
      </c>
      <c r="D5" s="283">
        <v>0.16768528989796055</v>
      </c>
      <c r="E5" s="283">
        <v>0.15097151880611193</v>
      </c>
      <c r="F5" s="283">
        <v>0.1207924038990479</v>
      </c>
    </row>
    <row r="6" spans="1:6" ht="25.5">
      <c r="B6" s="264" t="s">
        <v>403</v>
      </c>
      <c r="C6" s="283">
        <v>0.12690425626223098</v>
      </c>
      <c r="D6" s="283">
        <v>0.13055695216033503</v>
      </c>
      <c r="E6" s="283">
        <v>0.12806290714430751</v>
      </c>
      <c r="F6" s="283">
        <v>0.10946711638395271</v>
      </c>
    </row>
    <row r="7" spans="1:6" ht="25.5">
      <c r="B7" s="264" t="s">
        <v>404</v>
      </c>
      <c r="C7" s="283">
        <v>0.41071107113317301</v>
      </c>
      <c r="D7" s="283">
        <v>0.29018933956434434</v>
      </c>
      <c r="E7" s="283">
        <v>0.23742027391706622</v>
      </c>
      <c r="F7" s="283">
        <v>0.20334733344210554</v>
      </c>
    </row>
    <row r="8" spans="1:6" ht="25.5">
      <c r="B8" s="264" t="s">
        <v>405</v>
      </c>
      <c r="C8" s="283">
        <v>1.9830657245201631E-2</v>
      </c>
      <c r="D8" s="283">
        <v>7.000149693073103E-2</v>
      </c>
      <c r="E8" s="283">
        <v>0.29006238882805063</v>
      </c>
      <c r="F8" s="283">
        <v>0.29803811462628188</v>
      </c>
    </row>
    <row r="10" spans="1:6">
      <c r="B10" s="226" t="s">
        <v>1499</v>
      </c>
    </row>
    <row r="27" spans="2:2">
      <c r="B27" s="230" t="s">
        <v>398</v>
      </c>
    </row>
    <row r="29" spans="2:2">
      <c r="B29" s="930" t="s">
        <v>1270</v>
      </c>
    </row>
  </sheetData>
  <phoneticPr fontId="38" type="noConversion"/>
  <hyperlinks>
    <hyperlink ref="B29" location="Contents!B98" display="to contents"/>
  </hyperlinks>
  <pageMargins left="0.75" right="0.75" top="1" bottom="1" header="0.5" footer="0.5"/>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dimension ref="A2:M12"/>
  <sheetViews>
    <sheetView workbookViewId="0">
      <selection activeCell="J20" sqref="J20"/>
    </sheetView>
  </sheetViews>
  <sheetFormatPr defaultColWidth="29.140625" defaultRowHeight="15.75"/>
  <cols>
    <col min="1" max="1" width="10.28515625" style="217" customWidth="1"/>
    <col min="2" max="2" width="28.5703125" style="217" customWidth="1"/>
    <col min="3" max="3" width="8.7109375" style="217" bestFit="1" customWidth="1"/>
    <col min="4" max="5" width="7.42578125" style="217" customWidth="1"/>
    <col min="6" max="6" width="7.7109375" style="217" customWidth="1"/>
    <col min="7" max="7" width="7.5703125" style="217" customWidth="1"/>
    <col min="8" max="8" width="7.140625" style="217" customWidth="1"/>
    <col min="9" max="9" width="8.42578125" style="217" customWidth="1"/>
    <col min="10" max="10" width="7.85546875" style="217" customWidth="1"/>
    <col min="11" max="11" width="7.7109375" style="217" customWidth="1"/>
    <col min="12" max="12" width="7.85546875" style="217" customWidth="1"/>
    <col min="13" max="13" width="8.42578125" style="217" customWidth="1"/>
    <col min="14" max="16384" width="29.140625" style="217"/>
  </cols>
  <sheetData>
    <row r="2" spans="1:13" s="288" customFormat="1">
      <c r="A2" s="287" t="s">
        <v>326</v>
      </c>
      <c r="B2" s="1145" t="s">
        <v>1500</v>
      </c>
    </row>
    <row r="3" spans="1:13" s="288" customFormat="1">
      <c r="B3" s="1146"/>
    </row>
    <row r="4" spans="1:13">
      <c r="B4" s="1414" t="s">
        <v>1501</v>
      </c>
      <c r="C4" s="1416" t="s">
        <v>1502</v>
      </c>
      <c r="D4" s="1413" t="s">
        <v>64</v>
      </c>
      <c r="E4" s="1413" t="s">
        <v>65</v>
      </c>
      <c r="F4" s="1413" t="s">
        <v>66</v>
      </c>
      <c r="G4" s="1413" t="s">
        <v>67</v>
      </c>
      <c r="H4" s="1413" t="s">
        <v>68</v>
      </c>
      <c r="I4" s="1413" t="s">
        <v>69</v>
      </c>
      <c r="J4" s="1413" t="s">
        <v>70</v>
      </c>
      <c r="K4" s="1413" t="s">
        <v>71</v>
      </c>
      <c r="L4" s="1413" t="s">
        <v>71</v>
      </c>
      <c r="M4" s="1413" t="s">
        <v>1503</v>
      </c>
    </row>
    <row r="5" spans="1:13">
      <c r="B5" s="1415"/>
      <c r="C5" s="1416"/>
      <c r="D5" s="1413"/>
      <c r="E5" s="1413"/>
      <c r="F5" s="1413"/>
      <c r="G5" s="1413"/>
      <c r="H5" s="1413"/>
      <c r="I5" s="1413"/>
      <c r="J5" s="1413"/>
      <c r="K5" s="1413"/>
      <c r="L5" s="1413"/>
      <c r="M5" s="1413"/>
    </row>
    <row r="6" spans="1:13" ht="38.25">
      <c r="B6" s="953" t="s">
        <v>1504</v>
      </c>
      <c r="C6" s="929" t="s">
        <v>72</v>
      </c>
      <c r="D6" s="929" t="s">
        <v>73</v>
      </c>
      <c r="E6" s="929" t="s">
        <v>74</v>
      </c>
      <c r="F6" s="929" t="s">
        <v>75</v>
      </c>
      <c r="G6" s="929" t="s">
        <v>76</v>
      </c>
      <c r="H6" s="929" t="s">
        <v>77</v>
      </c>
      <c r="I6" s="929" t="s">
        <v>78</v>
      </c>
      <c r="J6" s="929" t="s">
        <v>79</v>
      </c>
      <c r="K6" s="929" t="s">
        <v>80</v>
      </c>
      <c r="L6" s="929" t="s">
        <v>81</v>
      </c>
      <c r="M6" s="929" t="s">
        <v>82</v>
      </c>
    </row>
    <row r="7" spans="1:13" ht="25.5">
      <c r="B7" s="953" t="s">
        <v>1505</v>
      </c>
      <c r="C7" s="929" t="s">
        <v>83</v>
      </c>
      <c r="D7" s="929" t="s">
        <v>84</v>
      </c>
      <c r="E7" s="929" t="s">
        <v>85</v>
      </c>
      <c r="F7" s="929" t="s">
        <v>86</v>
      </c>
      <c r="G7" s="929" t="s">
        <v>87</v>
      </c>
      <c r="H7" s="929" t="s">
        <v>88</v>
      </c>
      <c r="I7" s="929" t="s">
        <v>89</v>
      </c>
      <c r="J7" s="929" t="s">
        <v>90</v>
      </c>
      <c r="K7" s="929" t="s">
        <v>91</v>
      </c>
      <c r="L7" s="929" t="s">
        <v>92</v>
      </c>
      <c r="M7" s="929" t="s">
        <v>93</v>
      </c>
    </row>
    <row r="8" spans="1:13">
      <c r="B8" s="1413" t="s">
        <v>1506</v>
      </c>
      <c r="C8" s="1417" t="s">
        <v>94</v>
      </c>
      <c r="D8" s="1417" t="s">
        <v>95</v>
      </c>
      <c r="E8" s="1417" t="s">
        <v>96</v>
      </c>
      <c r="F8" s="1417" t="s">
        <v>97</v>
      </c>
      <c r="G8" s="1417" t="s">
        <v>98</v>
      </c>
      <c r="H8" s="1417" t="s">
        <v>99</v>
      </c>
      <c r="I8" s="1417" t="s">
        <v>100</v>
      </c>
      <c r="J8" s="1417" t="s">
        <v>101</v>
      </c>
      <c r="K8" s="1417" t="s">
        <v>102</v>
      </c>
      <c r="L8" s="1417" t="s">
        <v>103</v>
      </c>
      <c r="M8" s="1417" t="s">
        <v>104</v>
      </c>
    </row>
    <row r="9" spans="1:13">
      <c r="B9" s="1413"/>
      <c r="C9" s="1417"/>
      <c r="D9" s="1417"/>
      <c r="E9" s="1417"/>
      <c r="F9" s="1417"/>
      <c r="G9" s="1417"/>
      <c r="H9" s="1417"/>
      <c r="I9" s="1417"/>
      <c r="J9" s="1417"/>
      <c r="K9" s="1417"/>
      <c r="L9" s="1417"/>
      <c r="M9" s="1417"/>
    </row>
    <row r="10" spans="1:13">
      <c r="B10" s="230" t="s">
        <v>1087</v>
      </c>
    </row>
    <row r="12" spans="1:13">
      <c r="B12" s="930" t="s">
        <v>1270</v>
      </c>
    </row>
  </sheetData>
  <mergeCells count="24">
    <mergeCell ref="H8:H9"/>
    <mergeCell ref="I8:I9"/>
    <mergeCell ref="B8:B9"/>
    <mergeCell ref="C8:C9"/>
    <mergeCell ref="D8:D9"/>
    <mergeCell ref="E8:E9"/>
    <mergeCell ref="F8:F9"/>
    <mergeCell ref="G8:G9"/>
    <mergeCell ref="J4:J5"/>
    <mergeCell ref="K4:K5"/>
    <mergeCell ref="L8:L9"/>
    <mergeCell ref="M8:M9"/>
    <mergeCell ref="J8:J9"/>
    <mergeCell ref="K8:K9"/>
    <mergeCell ref="L4:L5"/>
    <mergeCell ref="M4:M5"/>
    <mergeCell ref="H4:H5"/>
    <mergeCell ref="I4:I5"/>
    <mergeCell ref="G4:G5"/>
    <mergeCell ref="B4:B5"/>
    <mergeCell ref="C4:C5"/>
    <mergeCell ref="D4:D5"/>
    <mergeCell ref="E4:E5"/>
    <mergeCell ref="F4:F5"/>
  </mergeCells>
  <phoneticPr fontId="38" type="noConversion"/>
  <hyperlinks>
    <hyperlink ref="B12" location="Contents!B99" display="to contents"/>
  </hyperlinks>
  <pageMargins left="0.75" right="0.75" top="1" bottom="1" header="0.5" footer="0.5"/>
  <pageSetup paperSize="9" orientation="portrait"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2"/>
  <dimension ref="A2:U40"/>
  <sheetViews>
    <sheetView topLeftCell="A13" workbookViewId="0">
      <selection activeCell="H43" sqref="H43"/>
    </sheetView>
  </sheetViews>
  <sheetFormatPr defaultRowHeight="12.75"/>
  <cols>
    <col min="1" max="2" width="9.140625" style="50"/>
    <col min="3" max="3" width="20" style="50" customWidth="1"/>
    <col min="4" max="14" width="9.140625" style="50"/>
    <col min="15" max="15" width="12.42578125" style="50" bestFit="1" customWidth="1"/>
    <col min="16" max="16384" width="9.140625" style="50"/>
  </cols>
  <sheetData>
    <row r="2" spans="1:21">
      <c r="A2" s="50" t="s">
        <v>326</v>
      </c>
      <c r="B2" s="226" t="s">
        <v>779</v>
      </c>
    </row>
    <row r="3" spans="1:21">
      <c r="D3" s="1418" t="s">
        <v>184</v>
      </c>
      <c r="E3" s="1418"/>
      <c r="F3" s="1418"/>
      <c r="G3" s="1418"/>
      <c r="H3" s="1418"/>
      <c r="I3" s="1418"/>
      <c r="J3" s="1418"/>
      <c r="K3" s="1418"/>
      <c r="L3" s="1418"/>
      <c r="M3" s="1418"/>
      <c r="N3" s="1418"/>
      <c r="O3" s="1418"/>
      <c r="P3" s="1418"/>
    </row>
    <row r="4" spans="1:21">
      <c r="C4" s="227"/>
      <c r="D4" s="249" t="s">
        <v>785</v>
      </c>
      <c r="E4" s="249" t="s">
        <v>786</v>
      </c>
      <c r="F4" s="503" t="s">
        <v>787</v>
      </c>
      <c r="G4" s="249" t="s">
        <v>788</v>
      </c>
      <c r="H4" s="249" t="s">
        <v>789</v>
      </c>
      <c r="I4" s="249" t="s">
        <v>790</v>
      </c>
      <c r="J4" s="249" t="s">
        <v>791</v>
      </c>
      <c r="K4" s="249" t="s">
        <v>786</v>
      </c>
      <c r="L4" s="503" t="s">
        <v>787</v>
      </c>
      <c r="M4" s="249" t="s">
        <v>788</v>
      </c>
      <c r="N4" s="249" t="s">
        <v>789</v>
      </c>
      <c r="O4" s="249" t="s">
        <v>790</v>
      </c>
      <c r="P4" s="249" t="s">
        <v>791</v>
      </c>
    </row>
    <row r="5" spans="1:21">
      <c r="C5" s="229" t="s">
        <v>780</v>
      </c>
      <c r="D5" s="227">
        <v>0.1610534998098625</v>
      </c>
      <c r="E5" s="227">
        <v>0.17147637711028735</v>
      </c>
      <c r="F5" s="227">
        <v>0.16784040507287873</v>
      </c>
      <c r="G5" s="227">
        <v>0.16525569134348009</v>
      </c>
      <c r="H5" s="227">
        <v>0.16135963798431044</v>
      </c>
      <c r="I5" s="227">
        <v>0.16475070787738896</v>
      </c>
      <c r="J5" s="227">
        <v>0.16323155887755325</v>
      </c>
      <c r="K5" s="227">
        <v>0.10338705110191811</v>
      </c>
      <c r="L5" s="227">
        <v>0.10707768446626745</v>
      </c>
      <c r="M5" s="227">
        <v>0.10482294107032793</v>
      </c>
      <c r="N5" s="227">
        <v>0.10142426659357666</v>
      </c>
      <c r="O5" s="227">
        <v>0.10438242492253291</v>
      </c>
      <c r="P5" s="227">
        <v>0.10305721388044795</v>
      </c>
    </row>
    <row r="6" spans="1:21">
      <c r="B6" s="226" t="s">
        <v>781</v>
      </c>
      <c r="C6" s="229" t="s">
        <v>659</v>
      </c>
      <c r="D6" s="227">
        <v>0.1610534998098625</v>
      </c>
      <c r="E6" s="227">
        <v>0.17147637711028735</v>
      </c>
      <c r="F6" s="227">
        <v>0.16784040507287873</v>
      </c>
      <c r="G6" s="227">
        <v>0.16373054470340886</v>
      </c>
      <c r="H6" s="227">
        <v>0.1505333513131335</v>
      </c>
      <c r="I6" s="227">
        <v>0.14821167884694786</v>
      </c>
      <c r="J6" s="227">
        <v>0.13341302821273196</v>
      </c>
      <c r="K6" s="227">
        <v>0.10338705110191811</v>
      </c>
      <c r="L6" s="227">
        <v>0.10716590940418921</v>
      </c>
      <c r="M6" s="227">
        <v>0.10349249806016911</v>
      </c>
      <c r="N6" s="227">
        <v>9.198008788367229E-2</v>
      </c>
      <c r="O6" s="227">
        <v>8.9954805315190497E-2</v>
      </c>
      <c r="P6" s="227">
        <v>7.7045383506966644E-2</v>
      </c>
    </row>
    <row r="7" spans="1:21">
      <c r="B7" s="226" t="s">
        <v>782</v>
      </c>
      <c r="C7" s="229" t="s">
        <v>659</v>
      </c>
      <c r="D7" s="227">
        <v>0.1610534998098625</v>
      </c>
      <c r="E7" s="227">
        <v>0.17147637711028735</v>
      </c>
      <c r="F7" s="227">
        <v>0.16784040507287873</v>
      </c>
      <c r="G7" s="227">
        <v>0.14529207534850735</v>
      </c>
      <c r="H7" s="227">
        <v>0.12831451302607183</v>
      </c>
      <c r="I7" s="227">
        <v>0.13298667303467585</v>
      </c>
      <c r="J7" s="227">
        <v>0.12648161224027377</v>
      </c>
      <c r="K7" s="227">
        <v>0.10338705110191811</v>
      </c>
      <c r="L7" s="227">
        <v>0.10716590940418921</v>
      </c>
      <c r="M7" s="227">
        <v>8.7407924926853536E-2</v>
      </c>
      <c r="N7" s="227">
        <v>7.2597756168021887E-2</v>
      </c>
      <c r="O7" s="227">
        <v>7.6673457784163179E-2</v>
      </c>
      <c r="P7" s="227">
        <v>7.0998847594439904E-2</v>
      </c>
    </row>
    <row r="8" spans="1:21">
      <c r="B8" s="226" t="s">
        <v>781</v>
      </c>
      <c r="C8" s="229" t="s">
        <v>660</v>
      </c>
      <c r="D8" s="227">
        <v>0.1610534998098625</v>
      </c>
      <c r="E8" s="227">
        <v>0.17147637711028699</v>
      </c>
      <c r="F8" s="227">
        <v>0.16784040507287873</v>
      </c>
      <c r="G8" s="227">
        <v>0.16453695085744302</v>
      </c>
      <c r="H8" s="227">
        <v>0.15892278372771693</v>
      </c>
      <c r="I8" s="227">
        <v>0.1515511587777961</v>
      </c>
      <c r="J8" s="227">
        <v>0.14331702244926753</v>
      </c>
      <c r="K8" s="227">
        <v>0.10338705110191811</v>
      </c>
      <c r="L8" s="227">
        <v>0.10716590940418921</v>
      </c>
      <c r="M8" s="227">
        <v>0.10419595660165971</v>
      </c>
      <c r="N8" s="227">
        <v>9.929850659956771E-2</v>
      </c>
      <c r="O8" s="227">
        <v>9.2867959771836803E-2</v>
      </c>
      <c r="P8" s="227">
        <v>8.5685011696447863E-2</v>
      </c>
    </row>
    <row r="9" spans="1:21">
      <c r="B9" s="226" t="s">
        <v>782</v>
      </c>
      <c r="C9" s="229" t="s">
        <v>660</v>
      </c>
      <c r="D9" s="227">
        <v>0.1610534998098625</v>
      </c>
      <c r="E9" s="227">
        <v>0.17147637711028699</v>
      </c>
      <c r="F9" s="227">
        <v>0.16784040507287873</v>
      </c>
      <c r="G9" s="227">
        <v>0.15968584087548815</v>
      </c>
      <c r="H9" s="227">
        <v>0.13472616465171625</v>
      </c>
      <c r="I9" s="227">
        <v>0.13954952640049814</v>
      </c>
      <c r="J9" s="227">
        <v>0.14286041658449289</v>
      </c>
      <c r="K9" s="227">
        <v>0.10338705110191811</v>
      </c>
      <c r="L9" s="227">
        <v>0.10716590940418921</v>
      </c>
      <c r="M9" s="227">
        <v>9.9964150165852292E-2</v>
      </c>
      <c r="N9" s="227">
        <v>7.8190882012310281E-2</v>
      </c>
      <c r="O9" s="227">
        <v>8.2398482616429611E-2</v>
      </c>
      <c r="P9" s="227">
        <v>8.5286697157225186E-2</v>
      </c>
    </row>
    <row r="10" spans="1:21">
      <c r="B10" s="226" t="s">
        <v>781</v>
      </c>
      <c r="C10" s="229" t="s">
        <v>406</v>
      </c>
      <c r="G10" s="227">
        <v>40.484788990684116</v>
      </c>
      <c r="H10" s="227">
        <v>170.4856993971521</v>
      </c>
      <c r="I10" s="227">
        <v>193.35567828919164</v>
      </c>
      <c r="J10" s="227">
        <v>339.13198074551161</v>
      </c>
    </row>
    <row r="11" spans="1:21">
      <c r="B11" s="226" t="s">
        <v>782</v>
      </c>
      <c r="C11" s="229" t="s">
        <v>406</v>
      </c>
      <c r="G11" s="227">
        <v>222.11566547729026</v>
      </c>
      <c r="H11" s="227">
        <v>389.35566061334055</v>
      </c>
      <c r="I11" s="227">
        <v>343.33185564805319</v>
      </c>
      <c r="J11" s="227">
        <v>407.41092159133473</v>
      </c>
    </row>
    <row r="12" spans="1:21">
      <c r="B12" s="226" t="s">
        <v>781</v>
      </c>
      <c r="C12" s="229" t="s">
        <v>661</v>
      </c>
      <c r="G12" s="227">
        <v>32.5411655942831</v>
      </c>
      <c r="H12" s="227">
        <v>87.844351389549402</v>
      </c>
      <c r="I12" s="227">
        <v>160.45963604324734</v>
      </c>
      <c r="J12" s="227">
        <v>241.57121692744224</v>
      </c>
    </row>
    <row r="13" spans="1:21">
      <c r="B13" s="226" t="s">
        <v>782</v>
      </c>
      <c r="C13" s="229" t="s">
        <v>661</v>
      </c>
      <c r="G13" s="227">
        <v>80.327743807249547</v>
      </c>
      <c r="H13" s="227">
        <v>326.19673553787118</v>
      </c>
      <c r="I13" s="227">
        <v>278.68349541035798</v>
      </c>
      <c r="J13" s="227">
        <v>246.06908070515868</v>
      </c>
    </row>
    <row r="15" spans="1:21">
      <c r="C15" s="226" t="s">
        <v>779</v>
      </c>
    </row>
    <row r="16" spans="1:21">
      <c r="D16" s="226" t="s">
        <v>783</v>
      </c>
      <c r="I16" s="226" t="s">
        <v>784</v>
      </c>
      <c r="O16" s="226" t="s">
        <v>792</v>
      </c>
      <c r="U16" s="226" t="s">
        <v>793</v>
      </c>
    </row>
    <row r="36" spans="3:3">
      <c r="C36" s="230" t="s">
        <v>794</v>
      </c>
    </row>
    <row r="37" spans="3:3">
      <c r="C37" s="230" t="s">
        <v>407</v>
      </c>
    </row>
    <row r="38" spans="3:3">
      <c r="C38" s="230" t="s">
        <v>1081</v>
      </c>
    </row>
    <row r="40" spans="3:3">
      <c r="C40" s="930" t="s">
        <v>1270</v>
      </c>
    </row>
  </sheetData>
  <mergeCells count="2">
    <mergeCell ref="D3:J3"/>
    <mergeCell ref="K3:P3"/>
  </mergeCells>
  <phoneticPr fontId="38" type="noConversion"/>
  <hyperlinks>
    <hyperlink ref="C40" location="Contents!B100" display="to contents"/>
  </hyperlinks>
  <pageMargins left="0.75" right="0.75" top="1" bottom="1" header="0.5" footer="0.5"/>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3"/>
  <dimension ref="A2:F30"/>
  <sheetViews>
    <sheetView workbookViewId="0">
      <selection activeCell="I18" sqref="I18"/>
    </sheetView>
  </sheetViews>
  <sheetFormatPr defaultRowHeight="12.75"/>
  <cols>
    <col min="2" max="2" width="20" customWidth="1"/>
  </cols>
  <sheetData>
    <row r="2" spans="1:6">
      <c r="A2" s="50" t="s">
        <v>326</v>
      </c>
      <c r="B2" s="305" t="s">
        <v>408</v>
      </c>
    </row>
    <row r="4" spans="1:6">
      <c r="B4" s="1260" t="s">
        <v>344</v>
      </c>
      <c r="C4" s="1155" t="s">
        <v>795</v>
      </c>
      <c r="D4" s="1156">
        <v>-0.1</v>
      </c>
      <c r="E4" s="1156">
        <v>-0.2</v>
      </c>
      <c r="F4" s="1156">
        <v>-0.3</v>
      </c>
    </row>
    <row r="5" spans="1:6">
      <c r="B5" s="1154" t="s">
        <v>252</v>
      </c>
      <c r="C5" s="1151">
        <v>1777.464927</v>
      </c>
      <c r="D5" s="1151">
        <v>1696.3836871839994</v>
      </c>
      <c r="E5" s="1152">
        <v>1616.8746983679998</v>
      </c>
      <c r="F5" s="1151">
        <v>1536.1340047519998</v>
      </c>
    </row>
    <row r="6" spans="1:6">
      <c r="B6" s="1154" t="s">
        <v>796</v>
      </c>
      <c r="C6" s="1150">
        <v>0.112</v>
      </c>
      <c r="D6" s="1153">
        <v>0.10389196895586583</v>
      </c>
      <c r="E6" s="1153">
        <v>9.6861377202456786E-2</v>
      </c>
      <c r="F6" s="1153">
        <v>9.0135843081927985E-2</v>
      </c>
    </row>
    <row r="7" spans="1:6">
      <c r="B7" s="1154" t="s">
        <v>797</v>
      </c>
      <c r="C7" s="1150">
        <v>0.13100000000000001</v>
      </c>
      <c r="D7" s="1153">
        <v>0.12406713789032824</v>
      </c>
      <c r="E7" s="1153">
        <v>0.11823677409385916</v>
      </c>
      <c r="F7" s="1153">
        <v>0.11238384838714893</v>
      </c>
    </row>
    <row r="8" spans="1:6">
      <c r="B8" s="1154" t="s">
        <v>798</v>
      </c>
      <c r="C8" s="1150">
        <v>0.17599999999999999</v>
      </c>
      <c r="D8" s="1153">
        <v>0.16659671318972272</v>
      </c>
      <c r="E8" s="1153">
        <v>0.15775347276501389</v>
      </c>
      <c r="F8" s="1153">
        <v>0.148905362061452</v>
      </c>
    </row>
    <row r="10" spans="1:6">
      <c r="B10" s="305" t="s">
        <v>408</v>
      </c>
    </row>
    <row r="28" spans="2:2">
      <c r="B28" s="269" t="s">
        <v>342</v>
      </c>
    </row>
    <row r="30" spans="2:2">
      <c r="B30" s="930" t="s">
        <v>1270</v>
      </c>
    </row>
  </sheetData>
  <phoneticPr fontId="38" type="noConversion"/>
  <hyperlinks>
    <hyperlink ref="B30" location="Contents!B104" display="to contents"/>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2:G84"/>
  <sheetViews>
    <sheetView workbookViewId="0">
      <selection activeCell="K34" sqref="K34"/>
    </sheetView>
  </sheetViews>
  <sheetFormatPr defaultRowHeight="12.75"/>
  <cols>
    <col min="1" max="2" width="9.140625" style="928"/>
    <col min="3" max="3" width="11.85546875" style="928" bestFit="1" customWidth="1"/>
    <col min="4" max="16384" width="9.140625" style="928"/>
  </cols>
  <sheetData>
    <row r="2" spans="1:6">
      <c r="A2" s="1" t="s">
        <v>326</v>
      </c>
      <c r="B2" s="226" t="s">
        <v>105</v>
      </c>
    </row>
    <row r="4" spans="1:6">
      <c r="B4" s="925" t="s">
        <v>1212</v>
      </c>
      <c r="C4" s="967" t="s">
        <v>106</v>
      </c>
      <c r="D4" s="967" t="s">
        <v>762</v>
      </c>
    </row>
    <row r="5" spans="1:6">
      <c r="B5" s="1322">
        <v>37987</v>
      </c>
      <c r="C5" s="911">
        <v>-0.1331405935282797</v>
      </c>
      <c r="D5" s="911">
        <v>0.2377447848552087</v>
      </c>
    </row>
    <row r="6" spans="1:6">
      <c r="B6" s="1322">
        <v>38018</v>
      </c>
      <c r="C6" s="911">
        <v>6.0612236365846103E-2</v>
      </c>
      <c r="D6" s="911">
        <v>0.35628058471545238</v>
      </c>
    </row>
    <row r="7" spans="1:6">
      <c r="B7" s="1322">
        <v>38047</v>
      </c>
      <c r="C7" s="911">
        <v>0.12677354585113151</v>
      </c>
      <c r="D7" s="911">
        <v>0.28024330616552495</v>
      </c>
      <c r="F7" s="226" t="s">
        <v>105</v>
      </c>
    </row>
    <row r="8" spans="1:6">
      <c r="B8" s="1322">
        <v>38078</v>
      </c>
      <c r="C8" s="911">
        <v>0.18366679690449147</v>
      </c>
      <c r="D8" s="911">
        <v>0.19248818814165217</v>
      </c>
    </row>
    <row r="9" spans="1:6">
      <c r="B9" s="1322">
        <v>38108</v>
      </c>
      <c r="C9" s="911">
        <v>0.27526653660222988</v>
      </c>
      <c r="D9" s="911">
        <v>6.1668651689567172E-2</v>
      </c>
    </row>
    <row r="10" spans="1:6">
      <c r="B10" s="1322">
        <v>38139</v>
      </c>
      <c r="C10" s="911">
        <v>0.45449579119508271</v>
      </c>
      <c r="D10" s="911">
        <v>-0.17324412391060459</v>
      </c>
    </row>
    <row r="11" spans="1:6">
      <c r="B11" s="1322">
        <v>38169</v>
      </c>
      <c r="C11" s="911">
        <v>0.50463141761944152</v>
      </c>
      <c r="D11" s="911">
        <v>-0.32859405777919137</v>
      </c>
    </row>
    <row r="12" spans="1:6">
      <c r="B12" s="1322">
        <v>38200</v>
      </c>
      <c r="C12" s="911">
        <v>0.63396040200606996</v>
      </c>
      <c r="D12" s="911">
        <v>-0.51835171337896657</v>
      </c>
    </row>
    <row r="13" spans="1:6">
      <c r="B13" s="1322">
        <v>38231</v>
      </c>
      <c r="C13" s="911">
        <v>0.63773794863003752</v>
      </c>
      <c r="D13" s="911">
        <v>-0.59149667741359013</v>
      </c>
    </row>
    <row r="14" spans="1:6">
      <c r="B14" s="1322">
        <v>38261</v>
      </c>
      <c r="C14" s="911">
        <v>0.67141454041037019</v>
      </c>
      <c r="D14" s="911">
        <v>-0.66929754952601883</v>
      </c>
    </row>
    <row r="15" spans="1:6">
      <c r="B15" s="1322">
        <v>38292</v>
      </c>
      <c r="C15" s="911">
        <v>0.62281594247596939</v>
      </c>
      <c r="D15" s="911">
        <v>-0.73393071832155876</v>
      </c>
    </row>
    <row r="16" spans="1:6">
      <c r="B16" s="1322">
        <v>38322</v>
      </c>
      <c r="C16" s="911">
        <v>0.60386781243266596</v>
      </c>
      <c r="D16" s="911">
        <v>-0.72156566163593494</v>
      </c>
    </row>
    <row r="17" spans="2:7">
      <c r="B17" s="1322">
        <v>38353</v>
      </c>
      <c r="C17" s="911">
        <v>0.49378109344554932</v>
      </c>
      <c r="D17" s="911">
        <v>-0.67710205019453118</v>
      </c>
    </row>
    <row r="18" spans="2:7">
      <c r="B18" s="1322">
        <v>38384</v>
      </c>
      <c r="C18" s="911">
        <v>0.31501533857285585</v>
      </c>
      <c r="D18" s="911">
        <v>-0.63556266409376871</v>
      </c>
    </row>
    <row r="19" spans="2:7">
      <c r="B19" s="1322">
        <v>38412</v>
      </c>
      <c r="C19" s="911">
        <v>0.16466448667453717</v>
      </c>
      <c r="D19" s="911">
        <v>-0.53105251653963037</v>
      </c>
    </row>
    <row r="20" spans="2:7">
      <c r="B20" s="1322">
        <v>38443</v>
      </c>
      <c r="C20" s="911">
        <v>7.2975609457155144E-2</v>
      </c>
      <c r="D20" s="911">
        <v>-0.49463494996187674</v>
      </c>
    </row>
    <row r="21" spans="2:7">
      <c r="B21" s="1322">
        <v>38473</v>
      </c>
      <c r="C21" s="911">
        <v>-3.5857552929181032E-2</v>
      </c>
      <c r="D21" s="911">
        <v>-0.38664237739546342</v>
      </c>
    </row>
    <row r="22" spans="2:7">
      <c r="B22" s="1322">
        <v>38504</v>
      </c>
      <c r="C22" s="911">
        <v>-0.13219041252226407</v>
      </c>
      <c r="D22" s="911">
        <v>-0.36329093365663778</v>
      </c>
    </row>
    <row r="23" spans="2:7">
      <c r="B23" s="1322">
        <v>38534</v>
      </c>
      <c r="C23" s="911">
        <v>-0.23135095827697316</v>
      </c>
      <c r="D23" s="911">
        <v>-0.40962782317610824</v>
      </c>
      <c r="F23" s="968" t="s">
        <v>107</v>
      </c>
      <c r="G23" s="968" t="s">
        <v>433</v>
      </c>
    </row>
    <row r="24" spans="2:7">
      <c r="B24" s="1322">
        <v>38565</v>
      </c>
      <c r="C24" s="911">
        <v>-0.38734322108052238</v>
      </c>
      <c r="D24" s="911">
        <v>-0.42885211096391257</v>
      </c>
    </row>
    <row r="25" spans="2:7">
      <c r="B25" s="1322">
        <v>38596</v>
      </c>
      <c r="C25" s="911">
        <v>-0.37908839418988383</v>
      </c>
      <c r="D25" s="911">
        <v>-0.59237895164391741</v>
      </c>
      <c r="F25" s="930" t="s">
        <v>1270</v>
      </c>
    </row>
    <row r="26" spans="2:7">
      <c r="B26" s="1322">
        <v>38626</v>
      </c>
      <c r="C26" s="911">
        <v>-0.42492662694453559</v>
      </c>
      <c r="D26" s="911">
        <v>-0.72105888147661135</v>
      </c>
    </row>
    <row r="27" spans="2:7">
      <c r="B27" s="1322">
        <v>38657</v>
      </c>
      <c r="C27" s="911">
        <v>-0.38541298882733738</v>
      </c>
      <c r="D27" s="911">
        <v>-0.79064468721793035</v>
      </c>
    </row>
    <row r="28" spans="2:7">
      <c r="B28" s="1322">
        <v>38687</v>
      </c>
      <c r="C28" s="911">
        <v>-0.44192880114842142</v>
      </c>
      <c r="D28" s="911">
        <v>-0.72298887823581304</v>
      </c>
      <c r="F28" s="939"/>
    </row>
    <row r="29" spans="2:7">
      <c r="B29" s="1322">
        <v>38718</v>
      </c>
      <c r="C29" s="911">
        <v>-0.5613525759268253</v>
      </c>
      <c r="D29" s="911">
        <v>-0.6008168300410337</v>
      </c>
      <c r="F29" s="939"/>
    </row>
    <row r="30" spans="2:7">
      <c r="B30" s="1322">
        <v>38749</v>
      </c>
      <c r="C30" s="911">
        <v>-0.64086775349952096</v>
      </c>
      <c r="D30" s="911">
        <v>-0.41990052629518992</v>
      </c>
    </row>
    <row r="31" spans="2:7">
      <c r="B31" s="1322">
        <v>38777</v>
      </c>
      <c r="C31" s="911">
        <v>-0.66985791967317643</v>
      </c>
      <c r="D31" s="911">
        <v>-0.24403335705796086</v>
      </c>
    </row>
    <row r="32" spans="2:7">
      <c r="B32" s="1322">
        <v>38808</v>
      </c>
      <c r="C32" s="911">
        <v>-0.83900314678278587</v>
      </c>
      <c r="D32" s="911">
        <v>-8.0525704010444635E-2</v>
      </c>
    </row>
    <row r="33" spans="2:4">
      <c r="B33" s="1322">
        <v>38838</v>
      </c>
      <c r="C33" s="911">
        <v>-0.81003515067636533</v>
      </c>
      <c r="D33" s="911">
        <v>-0.21455130533950686</v>
      </c>
    </row>
    <row r="34" spans="2:4">
      <c r="B34" s="1322">
        <v>38869</v>
      </c>
      <c r="C34" s="911">
        <v>-0.86272745789879401</v>
      </c>
      <c r="D34" s="911">
        <v>-0.29013849147474668</v>
      </c>
    </row>
    <row r="35" spans="2:4">
      <c r="B35" s="1322">
        <v>38899</v>
      </c>
      <c r="C35" s="911">
        <v>-0.89899694640667283</v>
      </c>
      <c r="D35" s="911">
        <v>-0.29666931785577938</v>
      </c>
    </row>
    <row r="36" spans="2:4">
      <c r="B36" s="1322">
        <v>38930</v>
      </c>
      <c r="C36" s="911">
        <v>-1.094806093913018</v>
      </c>
      <c r="D36" s="911">
        <v>-0.29262399142634826</v>
      </c>
    </row>
    <row r="37" spans="2:4">
      <c r="B37" s="1322">
        <v>38961</v>
      </c>
      <c r="C37" s="911">
        <v>-1.2420007850456942</v>
      </c>
      <c r="D37" s="911">
        <v>-0.29188222380019274</v>
      </c>
    </row>
    <row r="38" spans="2:4">
      <c r="B38" s="1322">
        <v>38991</v>
      </c>
      <c r="C38" s="911">
        <v>-1.3451633765561128</v>
      </c>
      <c r="D38" s="911">
        <v>-0.24391053223389572</v>
      </c>
    </row>
    <row r="39" spans="2:4">
      <c r="B39" s="1322">
        <v>39022</v>
      </c>
      <c r="C39" s="911">
        <v>-1.4570762146146297</v>
      </c>
      <c r="D39" s="911">
        <v>-5.6206907211641843E-2</v>
      </c>
    </row>
    <row r="40" spans="2:4">
      <c r="B40" s="1322">
        <v>39052</v>
      </c>
      <c r="C40" s="911">
        <v>-1.5084767099200858</v>
      </c>
      <c r="D40" s="911">
        <v>0.12500004552266286</v>
      </c>
    </row>
    <row r="41" spans="2:4">
      <c r="B41" s="1322">
        <v>39083</v>
      </c>
      <c r="C41" s="911">
        <v>-1.3440621756362023</v>
      </c>
      <c r="D41" s="911">
        <v>0.28746110841945033</v>
      </c>
    </row>
    <row r="42" spans="2:4">
      <c r="B42" s="1322">
        <v>39114</v>
      </c>
      <c r="C42" s="911">
        <v>-1.3078986663308398</v>
      </c>
      <c r="D42" s="911">
        <v>0.45677438198783898</v>
      </c>
    </row>
    <row r="43" spans="2:4">
      <c r="B43" s="1322">
        <v>39142</v>
      </c>
      <c r="C43" s="911">
        <v>-1.1320400246261111</v>
      </c>
      <c r="D43" s="911">
        <v>0.57841629978638698</v>
      </c>
    </row>
    <row r="44" spans="2:4">
      <c r="B44" s="1322">
        <v>39173</v>
      </c>
      <c r="C44" s="911">
        <v>-0.93898790347728522</v>
      </c>
      <c r="D44" s="911">
        <v>0.71042576574960858</v>
      </c>
    </row>
    <row r="45" spans="2:4">
      <c r="B45" s="1322">
        <v>39203</v>
      </c>
      <c r="C45" s="911">
        <v>-0.95179386532638088</v>
      </c>
      <c r="D45" s="911">
        <v>0.87886567882849731</v>
      </c>
    </row>
    <row r="46" spans="2:4">
      <c r="B46" s="1322">
        <v>39234</v>
      </c>
      <c r="C46" s="911">
        <v>-0.89637411522602084</v>
      </c>
      <c r="D46" s="911">
        <v>1.0973140377918826</v>
      </c>
    </row>
    <row r="47" spans="2:4">
      <c r="B47" s="1322">
        <v>39264</v>
      </c>
      <c r="C47" s="911">
        <v>-0.73959097143615204</v>
      </c>
      <c r="D47" s="911">
        <v>1.3501534046005859</v>
      </c>
    </row>
    <row r="48" spans="2:4">
      <c r="B48" s="1322">
        <v>39295</v>
      </c>
      <c r="C48" s="911">
        <v>-0.55733094417743245</v>
      </c>
      <c r="D48" s="911">
        <v>1.5036237798106324</v>
      </c>
    </row>
    <row r="49" spans="2:4">
      <c r="B49" s="1322">
        <v>39326</v>
      </c>
      <c r="C49" s="911">
        <v>-0.45297009484302547</v>
      </c>
      <c r="D49" s="911">
        <v>1.660346534237781</v>
      </c>
    </row>
    <row r="50" spans="2:4">
      <c r="B50" s="1322">
        <v>39356</v>
      </c>
      <c r="C50" s="911">
        <v>-0.35728341935946167</v>
      </c>
      <c r="D50" s="911">
        <v>1.7570170970794134</v>
      </c>
    </row>
    <row r="51" spans="2:4">
      <c r="B51" s="1322">
        <v>39387</v>
      </c>
      <c r="C51" s="911">
        <v>-0.26717258145732581</v>
      </c>
      <c r="D51" s="911">
        <v>1.7603516859922619</v>
      </c>
    </row>
    <row r="52" spans="2:4">
      <c r="B52" s="1322">
        <v>39417</v>
      </c>
      <c r="C52" s="911">
        <v>-0.22480434859791606</v>
      </c>
      <c r="D52" s="911">
        <v>1.7835846547217111</v>
      </c>
    </row>
    <row r="53" spans="2:4">
      <c r="B53" s="1322">
        <v>39448</v>
      </c>
      <c r="C53" s="911">
        <v>-0.14407604036624341</v>
      </c>
      <c r="D53" s="911">
        <v>1.7784239687008183</v>
      </c>
    </row>
    <row r="54" spans="2:4">
      <c r="B54" s="1322">
        <v>39479</v>
      </c>
      <c r="C54" s="911">
        <v>0.21263954455632142</v>
      </c>
      <c r="D54" s="911">
        <v>1.8527513483997176</v>
      </c>
    </row>
    <row r="55" spans="2:4">
      <c r="B55" s="1322">
        <v>39508</v>
      </c>
      <c r="C55" s="911">
        <v>0.49771847055190738</v>
      </c>
      <c r="D55" s="911">
        <v>1.8498777699704712</v>
      </c>
    </row>
    <row r="56" spans="2:4">
      <c r="B56" s="1322">
        <v>39539</v>
      </c>
      <c r="C56" s="911">
        <v>0.73040554632243726</v>
      </c>
      <c r="D56" s="911">
        <v>1.9027018856951059</v>
      </c>
    </row>
    <row r="57" spans="2:4">
      <c r="B57" s="1322">
        <v>39569</v>
      </c>
      <c r="C57" s="911">
        <v>1.0482279180003975</v>
      </c>
      <c r="D57" s="911">
        <v>1.9722789424421765</v>
      </c>
    </row>
    <row r="58" spans="2:4">
      <c r="B58" s="1322">
        <v>39600</v>
      </c>
      <c r="C58" s="911">
        <v>1.1822144410814601</v>
      </c>
      <c r="D58" s="911">
        <v>1.9725430667266508</v>
      </c>
    </row>
    <row r="59" spans="2:4">
      <c r="B59" s="1322">
        <v>39630</v>
      </c>
      <c r="C59" s="911">
        <v>1.4175976617068584</v>
      </c>
      <c r="D59" s="911">
        <v>1.8314975882190934</v>
      </c>
    </row>
    <row r="60" spans="2:4">
      <c r="B60" s="1322">
        <v>39661</v>
      </c>
      <c r="C60" s="911">
        <v>1.8103138022298804</v>
      </c>
      <c r="D60" s="911">
        <v>1.6598261137841643</v>
      </c>
    </row>
    <row r="61" spans="2:4">
      <c r="B61" s="1322">
        <v>39692</v>
      </c>
      <c r="C61" s="911">
        <v>2.1811938186519035</v>
      </c>
      <c r="D61" s="911">
        <v>1.3300085076162877</v>
      </c>
    </row>
    <row r="62" spans="2:4">
      <c r="B62" s="1322">
        <v>39722</v>
      </c>
      <c r="C62" s="911">
        <v>2.3388913112586733</v>
      </c>
      <c r="D62" s="911">
        <v>0.72782165971622736</v>
      </c>
    </row>
    <row r="63" spans="2:4">
      <c r="B63" s="1322">
        <v>39753</v>
      </c>
      <c r="C63" s="911">
        <v>2.5080907606880625</v>
      </c>
      <c r="D63" s="911">
        <v>0.3032125263827144</v>
      </c>
    </row>
    <row r="64" spans="2:4">
      <c r="B64" s="1322">
        <v>39783</v>
      </c>
      <c r="C64" s="911">
        <v>2.7053946031163973</v>
      </c>
      <c r="D64" s="911">
        <v>-0.16458971719355855</v>
      </c>
    </row>
    <row r="65" spans="2:4">
      <c r="B65" s="1322">
        <v>39814</v>
      </c>
      <c r="C65" s="911">
        <v>2.4954228453425573</v>
      </c>
      <c r="D65" s="911">
        <v>-0.65444921709340487</v>
      </c>
    </row>
    <row r="66" spans="2:4">
      <c r="B66" s="1322">
        <v>39845</v>
      </c>
      <c r="C66" s="911">
        <v>2.0769072483888618</v>
      </c>
      <c r="D66" s="911">
        <v>-1.1229909017656865</v>
      </c>
    </row>
    <row r="67" spans="2:4">
      <c r="B67" s="1322">
        <v>39873</v>
      </c>
      <c r="C67" s="911">
        <v>1.4718452173270593</v>
      </c>
      <c r="D67" s="911">
        <v>-1.4121867172783524</v>
      </c>
    </row>
    <row r="68" spans="2:4">
      <c r="B68" s="1322">
        <v>39904</v>
      </c>
      <c r="C68" s="911">
        <v>1.1269201289097153</v>
      </c>
      <c r="D68" s="911">
        <v>-1.5742518156341749</v>
      </c>
    </row>
    <row r="69" spans="2:4">
      <c r="B69" s="1322">
        <v>39934</v>
      </c>
      <c r="C69" s="911">
        <v>0.72217536037443664</v>
      </c>
      <c r="D69" s="911">
        <v>-1.5409106717772452</v>
      </c>
    </row>
    <row r="70" spans="2:4">
      <c r="B70" s="1322">
        <v>39965</v>
      </c>
      <c r="C70" s="911">
        <v>0.7454667380932658</v>
      </c>
      <c r="D70" s="911">
        <v>-1.6199669522158129</v>
      </c>
    </row>
    <row r="71" spans="2:4">
      <c r="B71" s="1322">
        <v>39995</v>
      </c>
      <c r="C71" s="911">
        <v>0.3938843583596579</v>
      </c>
      <c r="D71" s="911">
        <v>-1.6208318771793093</v>
      </c>
    </row>
    <row r="72" spans="2:4">
      <c r="B72" s="1322">
        <v>40026</v>
      </c>
      <c r="C72" s="911">
        <v>9.3884392880627832E-2</v>
      </c>
      <c r="D72" s="911">
        <v>-1.4868921756756934</v>
      </c>
    </row>
    <row r="73" spans="2:4">
      <c r="B73" s="1322">
        <v>40057</v>
      </c>
      <c r="C73" s="911">
        <v>-0.16558851938817296</v>
      </c>
      <c r="D73" s="911">
        <v>-1.2846116454912939</v>
      </c>
    </row>
    <row r="74" spans="2:4">
      <c r="B74" s="1322">
        <v>40087</v>
      </c>
      <c r="C74" s="911">
        <v>-0.29940414593210313</v>
      </c>
      <c r="D74" s="911">
        <v>-1.0446380717676023</v>
      </c>
    </row>
    <row r="75" spans="2:4">
      <c r="B75" s="1322">
        <v>40118</v>
      </c>
      <c r="C75" s="911">
        <v>-0.41150628305962056</v>
      </c>
      <c r="D75" s="911">
        <v>-0.79856800927439731</v>
      </c>
    </row>
    <row r="76" spans="2:4">
      <c r="B76" s="1322">
        <v>40148</v>
      </c>
      <c r="C76" s="911">
        <v>-0.54273696918869208</v>
      </c>
      <c r="D76" s="911">
        <v>-0.83695794202531115</v>
      </c>
    </row>
    <row r="77" spans="2:4">
      <c r="B77" s="1322">
        <v>40179</v>
      </c>
      <c r="C77" s="911">
        <v>-0.72673025209845543</v>
      </c>
      <c r="D77" s="911">
        <v>-0.74193278977300581</v>
      </c>
    </row>
    <row r="78" spans="2:4">
      <c r="B78" s="1322">
        <v>40210</v>
      </c>
      <c r="C78" s="911">
        <v>-0.85290471377585109</v>
      </c>
      <c r="D78" s="911">
        <v>-0.67583087644280082</v>
      </c>
    </row>
    <row r="79" spans="2:4">
      <c r="B79" s="1322">
        <v>40238</v>
      </c>
      <c r="C79" s="911">
        <v>-0.87539088046405011</v>
      </c>
      <c r="D79" s="911">
        <v>-0.52576951389065241</v>
      </c>
    </row>
    <row r="80" spans="2:4">
      <c r="B80" s="1322">
        <v>40269</v>
      </c>
      <c r="C80" s="911">
        <v>-0.88059951567787664</v>
      </c>
      <c r="D80" s="911">
        <v>-0.51179081473282695</v>
      </c>
    </row>
    <row r="81" spans="2:4">
      <c r="B81" s="1322">
        <v>40299</v>
      </c>
      <c r="C81" s="911">
        <v>-0.85906334517246663</v>
      </c>
      <c r="D81" s="911">
        <v>-0.49328750833058116</v>
      </c>
    </row>
    <row r="82" spans="2:4">
      <c r="B82" s="1322">
        <v>40330</v>
      </c>
      <c r="C82" s="911">
        <v>-0.75227695817307816</v>
      </c>
      <c r="D82" s="911">
        <v>-0.38961662663272933</v>
      </c>
    </row>
    <row r="83" spans="2:4">
      <c r="B83" s="1322">
        <v>40360</v>
      </c>
      <c r="C83" s="911">
        <v>-0.72758243804541689</v>
      </c>
      <c r="D83" s="911">
        <v>-0.20283555590195132</v>
      </c>
    </row>
    <row r="84" spans="2:4">
      <c r="B84" s="1322">
        <v>40391</v>
      </c>
      <c r="C84" s="911">
        <v>-0.69110081428668735</v>
      </c>
      <c r="D84" s="911">
        <v>-3.4217454404853971E-2</v>
      </c>
    </row>
  </sheetData>
  <phoneticPr fontId="38" type="noConversion"/>
  <hyperlinks>
    <hyperlink ref="F25" location="Contents!B11" display="to contents"/>
  </hyperlinks>
  <pageMargins left="0.75" right="0.75" top="1" bottom="1" header="0.5" footer="0.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4"/>
  <dimension ref="A2:F30"/>
  <sheetViews>
    <sheetView workbookViewId="0">
      <selection activeCell="K30" sqref="K30"/>
    </sheetView>
  </sheetViews>
  <sheetFormatPr defaultRowHeight="12.75"/>
  <cols>
    <col min="2" max="2" width="22.7109375" customWidth="1"/>
  </cols>
  <sheetData>
    <row r="2" spans="1:6">
      <c r="A2" s="319" t="s">
        <v>326</v>
      </c>
      <c r="B2" s="320" t="s">
        <v>411</v>
      </c>
    </row>
    <row r="4" spans="1:6">
      <c r="B4" s="1260" t="s">
        <v>344</v>
      </c>
      <c r="C4" s="1155" t="s">
        <v>795</v>
      </c>
      <c r="D4" s="1156">
        <v>-0.1</v>
      </c>
      <c r="E4" s="1156">
        <v>-0.2</v>
      </c>
      <c r="F4" s="1156">
        <v>-0.3</v>
      </c>
    </row>
    <row r="5" spans="1:6">
      <c r="B5" s="1154" t="s">
        <v>252</v>
      </c>
      <c r="C5" s="1151">
        <v>1777.464927</v>
      </c>
      <c r="D5" s="1151">
        <v>1391.5787254000002</v>
      </c>
      <c r="E5" s="1152">
        <v>996.44836139999995</v>
      </c>
      <c r="F5" s="1151">
        <v>602.46123710000006</v>
      </c>
    </row>
    <row r="6" spans="1:6">
      <c r="B6" s="1154" t="s">
        <v>796</v>
      </c>
      <c r="C6" s="1150">
        <v>0.112</v>
      </c>
      <c r="D6" s="1153">
        <v>9.1532962108699822E-2</v>
      </c>
      <c r="E6" s="1153">
        <v>7.1275262899192851E-2</v>
      </c>
      <c r="F6" s="1153">
        <v>5.0816064810229752E-2</v>
      </c>
    </row>
    <row r="7" spans="1:6">
      <c r="B7" s="1154" t="s">
        <v>797</v>
      </c>
      <c r="C7" s="1150">
        <v>0.13100000000000001</v>
      </c>
      <c r="D7" s="1153">
        <v>0.11059470953222829</v>
      </c>
      <c r="E7" s="1153">
        <v>8.9224588616102135E-2</v>
      </c>
      <c r="F7" s="1153">
        <v>6.5984954783520053E-2</v>
      </c>
    </row>
    <row r="8" spans="1:6">
      <c r="B8" s="1154" t="s">
        <v>798</v>
      </c>
      <c r="C8" s="1150">
        <v>0.17599999999999999</v>
      </c>
      <c r="D8" s="1153">
        <v>0.14239272382574777</v>
      </c>
      <c r="E8" s="1153">
        <v>0.10566938518357899</v>
      </c>
      <c r="F8" s="1153">
        <v>6.6299870234890118E-2</v>
      </c>
    </row>
    <row r="10" spans="1:6">
      <c r="B10" s="320" t="s">
        <v>411</v>
      </c>
    </row>
    <row r="28" spans="2:2">
      <c r="B28" s="1337" t="s">
        <v>342</v>
      </c>
    </row>
    <row r="29" spans="2:2">
      <c r="B29" s="324"/>
    </row>
    <row r="30" spans="2:2">
      <c r="B30" s="930" t="s">
        <v>1270</v>
      </c>
    </row>
  </sheetData>
  <phoneticPr fontId="38" type="noConversion"/>
  <hyperlinks>
    <hyperlink ref="B30" location="Contents!B105" display="to contents"/>
  </hyperlinks>
  <pageMargins left="0.75" right="0.75" top="1" bottom="1" header="0.5" footer="0.5"/>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5"/>
  <dimension ref="A2:K31"/>
  <sheetViews>
    <sheetView workbookViewId="0">
      <selection activeCell="J14" sqref="J14"/>
    </sheetView>
  </sheetViews>
  <sheetFormatPr defaultRowHeight="12.75"/>
  <cols>
    <col min="2" max="2" width="21.28515625" customWidth="1"/>
  </cols>
  <sheetData>
    <row r="2" spans="1:11">
      <c r="A2" s="319" t="s">
        <v>326</v>
      </c>
      <c r="B2" s="320" t="s">
        <v>412</v>
      </c>
    </row>
    <row r="4" spans="1:11">
      <c r="B4" s="1260" t="s">
        <v>344</v>
      </c>
      <c r="C4" s="1155" t="s">
        <v>795</v>
      </c>
      <c r="D4" s="1156">
        <v>-0.1</v>
      </c>
      <c r="E4" s="1156">
        <v>-0.2</v>
      </c>
      <c r="F4" s="1156">
        <v>-0.3</v>
      </c>
    </row>
    <row r="5" spans="1:11">
      <c r="B5" s="1154" t="s">
        <v>252</v>
      </c>
      <c r="C5" s="1151">
        <v>1777.464927</v>
      </c>
      <c r="D5" s="1151">
        <v>1761.1855547</v>
      </c>
      <c r="E5" s="1152">
        <v>1712.7384164</v>
      </c>
      <c r="F5" s="1151">
        <v>1583.1691061000004</v>
      </c>
      <c r="H5" s="321"/>
      <c r="I5" s="321"/>
      <c r="J5" s="321"/>
      <c r="K5" s="321"/>
    </row>
    <row r="6" spans="1:11">
      <c r="B6" s="1154" t="s">
        <v>796</v>
      </c>
      <c r="C6" s="1150">
        <v>0.112</v>
      </c>
      <c r="D6" s="1153">
        <v>0.10842734065402163</v>
      </c>
      <c r="E6" s="1153">
        <v>0.10526269581713428</v>
      </c>
      <c r="F6" s="1153">
        <v>9.9186218497675935E-2</v>
      </c>
      <c r="H6" s="322"/>
      <c r="I6" s="322"/>
      <c r="J6" s="322"/>
      <c r="K6" s="322"/>
    </row>
    <row r="7" spans="1:11">
      <c r="B7" s="1154" t="s">
        <v>797</v>
      </c>
      <c r="C7" s="1150">
        <v>0.13100000000000001</v>
      </c>
      <c r="D7" s="1153">
        <v>0.12624003269542661</v>
      </c>
      <c r="E7" s="1153">
        <v>0.12148505475253794</v>
      </c>
      <c r="F7" s="1153">
        <v>0.11234018188288218</v>
      </c>
      <c r="H7" s="322"/>
      <c r="I7" s="322"/>
      <c r="J7" s="322"/>
      <c r="K7" s="322"/>
    </row>
    <row r="8" spans="1:11">
      <c r="B8" s="1154" t="s">
        <v>798</v>
      </c>
      <c r="C8" s="1150">
        <v>0.17599999999999999</v>
      </c>
      <c r="D8" s="1153">
        <v>0.17385011074403989</v>
      </c>
      <c r="E8" s="1153">
        <v>0.16827170328795529</v>
      </c>
      <c r="F8" s="1153">
        <v>0.15398822821696356</v>
      </c>
      <c r="H8" s="322"/>
      <c r="I8" s="322"/>
      <c r="J8" s="322"/>
      <c r="K8" s="322"/>
    </row>
    <row r="10" spans="1:11">
      <c r="B10" s="320" t="s">
        <v>412</v>
      </c>
    </row>
    <row r="29" spans="2:2">
      <c r="B29" s="269" t="s">
        <v>342</v>
      </c>
    </row>
    <row r="31" spans="2:2">
      <c r="B31" s="930" t="s">
        <v>1270</v>
      </c>
    </row>
  </sheetData>
  <phoneticPr fontId="38" type="noConversion"/>
  <hyperlinks>
    <hyperlink ref="B31" location="Contents!B106" display="to contents"/>
  </hyperlinks>
  <pageMargins left="0.75" right="0.75" top="1" bottom="1" header="0.5" footer="0.5"/>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dimension ref="A2:O32"/>
  <sheetViews>
    <sheetView topLeftCell="A7" workbookViewId="0">
      <selection activeCell="J22" sqref="J22"/>
    </sheetView>
  </sheetViews>
  <sheetFormatPr defaultRowHeight="12.75"/>
  <cols>
    <col min="1" max="1" width="8.85546875" style="329" bestFit="1" customWidth="1"/>
    <col min="2" max="2" width="20" style="329" customWidth="1"/>
    <col min="3" max="14" width="10.85546875" style="329" customWidth="1"/>
    <col min="15" max="16384" width="9.140625" style="329"/>
  </cols>
  <sheetData>
    <row r="2" spans="1:15">
      <c r="A2" s="327" t="s">
        <v>799</v>
      </c>
      <c r="B2" s="328" t="s">
        <v>800</v>
      </c>
    </row>
    <row r="4" spans="1:15" s="1157" customFormat="1">
      <c r="B4" s="1261" t="s">
        <v>1343</v>
      </c>
      <c r="C4" s="1158" t="s">
        <v>978</v>
      </c>
      <c r="D4" s="1158" t="s">
        <v>185</v>
      </c>
      <c r="E4" s="1158" t="s">
        <v>991</v>
      </c>
      <c r="F4" s="1158" t="s">
        <v>992</v>
      </c>
      <c r="G4" s="1159">
        <v>39814</v>
      </c>
      <c r="H4" s="1159">
        <v>39904</v>
      </c>
      <c r="I4" s="1159">
        <v>39995</v>
      </c>
      <c r="J4" s="1159">
        <v>40087</v>
      </c>
      <c r="K4" s="1160" t="s">
        <v>980</v>
      </c>
      <c r="L4" s="1160" t="s">
        <v>981</v>
      </c>
      <c r="M4" s="1160" t="s">
        <v>982</v>
      </c>
      <c r="N4" s="1160" t="s">
        <v>983</v>
      </c>
    </row>
    <row r="5" spans="1:15" s="330" customFormat="1" ht="21.75" customHeight="1">
      <c r="B5" s="1291" t="s">
        <v>801</v>
      </c>
      <c r="C5" s="331">
        <v>0.107</v>
      </c>
      <c r="D5" s="331">
        <v>0.124</v>
      </c>
      <c r="E5" s="331">
        <v>0.122</v>
      </c>
      <c r="F5" s="331">
        <v>0.11899999999999999</v>
      </c>
      <c r="G5" s="332">
        <v>0.124</v>
      </c>
      <c r="H5" s="332">
        <v>0.10299999999999999</v>
      </c>
      <c r="I5" s="333">
        <v>-0.04</v>
      </c>
      <c r="J5" s="332">
        <v>-0.11600000000000001</v>
      </c>
      <c r="K5" s="334">
        <v>-0.11600000000000001</v>
      </c>
      <c r="L5" s="334">
        <v>-8.1000000000000003E-2</v>
      </c>
      <c r="M5" s="334">
        <v>-9.1999999999999998E-2</v>
      </c>
      <c r="N5" s="334">
        <v>0.112</v>
      </c>
    </row>
    <row r="6" spans="1:15" s="330" customFormat="1" ht="21.75" customHeight="1">
      <c r="B6" s="1291" t="s">
        <v>184</v>
      </c>
      <c r="C6" s="331">
        <v>0.14199999999999999</v>
      </c>
      <c r="D6" s="331">
        <v>0.14499999999999999</v>
      </c>
      <c r="E6" s="331">
        <v>0.15</v>
      </c>
      <c r="F6" s="331">
        <v>0.14899999999999999</v>
      </c>
      <c r="G6" s="333">
        <v>0.14899999999999999</v>
      </c>
      <c r="H6" s="333">
        <v>0.129</v>
      </c>
      <c r="I6" s="333">
        <v>-2.1999999999999999E-2</v>
      </c>
      <c r="J6" s="332">
        <v>-7.9000000000000001E-2</v>
      </c>
      <c r="K6" s="334">
        <v>-8.2000000000000003E-2</v>
      </c>
      <c r="L6" s="334">
        <v>-3.6999999999999998E-2</v>
      </c>
      <c r="M6" s="334">
        <v>-2.8000000000000001E-2</v>
      </c>
      <c r="N6" s="334">
        <v>0.17599999999999999</v>
      </c>
    </row>
    <row r="7" spans="1:15" ht="25.5">
      <c r="B7" s="1291" t="s">
        <v>802</v>
      </c>
      <c r="C7" s="331">
        <v>9.4E-2</v>
      </c>
      <c r="D7" s="331">
        <v>0.109</v>
      </c>
      <c r="E7" s="331">
        <v>0.109</v>
      </c>
      <c r="F7" s="331">
        <v>0.107</v>
      </c>
      <c r="G7" s="332">
        <v>0.111</v>
      </c>
      <c r="H7" s="332">
        <v>0.10199999999999999</v>
      </c>
      <c r="I7" s="333">
        <v>0.11700000000000001</v>
      </c>
      <c r="J7" s="332">
        <v>0.111</v>
      </c>
      <c r="K7" s="334">
        <v>0.11799999999999999</v>
      </c>
      <c r="L7" s="334">
        <v>0.11799999999999999</v>
      </c>
      <c r="M7" s="334">
        <v>0.115</v>
      </c>
      <c r="N7" s="334">
        <v>0.115</v>
      </c>
    </row>
    <row r="8" spans="1:15" ht="19.5" customHeight="1">
      <c r="B8" s="1291" t="s">
        <v>803</v>
      </c>
      <c r="C8" s="331">
        <v>0.14399999999999999</v>
      </c>
      <c r="D8" s="331">
        <v>0.14699999999999999</v>
      </c>
      <c r="E8" s="331">
        <v>0.153</v>
      </c>
      <c r="F8" s="331">
        <v>0.154</v>
      </c>
      <c r="G8" s="331">
        <v>0.152</v>
      </c>
      <c r="H8" s="331">
        <v>0.14199999999999999</v>
      </c>
      <c r="I8" s="331">
        <v>0.16600000000000001</v>
      </c>
      <c r="J8" s="332">
        <v>0.16800000000000001</v>
      </c>
      <c r="K8" s="334">
        <v>0.185</v>
      </c>
      <c r="L8" s="334">
        <v>0.19500000000000001</v>
      </c>
      <c r="M8" s="334">
        <v>0.186</v>
      </c>
      <c r="N8" s="334">
        <v>0.183</v>
      </c>
    </row>
    <row r="9" spans="1:15">
      <c r="B9" s="335"/>
      <c r="C9" s="336"/>
      <c r="D9" s="336"/>
      <c r="E9" s="336"/>
      <c r="F9" s="336"/>
    </row>
    <row r="11" spans="1:15" ht="40.5" customHeight="1">
      <c r="A11" s="327"/>
      <c r="B11" s="337" t="s">
        <v>800</v>
      </c>
      <c r="J11" s="338"/>
      <c r="K11" s="338"/>
      <c r="L11" s="338"/>
      <c r="M11" s="338"/>
      <c r="N11" s="338"/>
      <c r="O11" s="338"/>
    </row>
    <row r="30" spans="2:2">
      <c r="B30" s="335" t="s">
        <v>342</v>
      </c>
    </row>
    <row r="32" spans="2:2">
      <c r="B32" s="930" t="s">
        <v>1270</v>
      </c>
    </row>
  </sheetData>
  <phoneticPr fontId="38" type="noConversion"/>
  <hyperlinks>
    <hyperlink ref="B32" location="Contents!B109" display="to contents"/>
  </hyperlinks>
  <pageMargins left="0.75" right="0.75" top="1" bottom="1" header="0.5" footer="0.5"/>
  <pageSetup paperSize="9" orientation="portrait" verticalDpi="0"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dimension ref="A1:V42"/>
  <sheetViews>
    <sheetView workbookViewId="0">
      <selection activeCell="F39" sqref="F39"/>
    </sheetView>
  </sheetViews>
  <sheetFormatPr defaultColWidth="8" defaultRowHeight="12.75"/>
  <cols>
    <col min="1" max="1" width="9.28515625" style="339" customWidth="1"/>
    <col min="2" max="2" width="37" style="339" customWidth="1"/>
    <col min="3" max="4" width="15.85546875" style="339" bestFit="1" customWidth="1"/>
    <col min="5" max="5" width="16.28515625" style="339" bestFit="1" customWidth="1"/>
    <col min="6" max="7" width="16.28515625" style="339" customWidth="1"/>
    <col min="8" max="8" width="17" style="339" bestFit="1" customWidth="1"/>
    <col min="9" max="9" width="8" style="339" customWidth="1"/>
    <col min="10" max="12" width="15.7109375" style="339" bestFit="1" customWidth="1"/>
    <col min="13" max="14" width="15.7109375" style="339" customWidth="1"/>
    <col min="15" max="15" width="15.7109375" style="339" bestFit="1" customWidth="1"/>
    <col min="16" max="16" width="8" style="339" customWidth="1"/>
    <col min="17" max="19" width="14.42578125" style="339" bestFit="1" customWidth="1"/>
    <col min="20" max="21" width="14.42578125" style="339" customWidth="1"/>
    <col min="22" max="22" width="14.42578125" style="339" bestFit="1" customWidth="1"/>
    <col min="23" max="16384" width="8" style="339"/>
  </cols>
  <sheetData>
    <row r="1" spans="1:22">
      <c r="H1" s="340"/>
    </row>
    <row r="2" spans="1:22">
      <c r="A2" s="339" t="s">
        <v>326</v>
      </c>
      <c r="B2" s="328" t="s">
        <v>804</v>
      </c>
      <c r="F2" s="340"/>
      <c r="H2" s="340"/>
      <c r="O2" s="340"/>
      <c r="V2" s="340"/>
    </row>
    <row r="3" spans="1:22">
      <c r="F3" s="340"/>
      <c r="O3" s="340"/>
    </row>
    <row r="4" spans="1:22">
      <c r="B4" s="341" t="s">
        <v>1212</v>
      </c>
      <c r="C4" s="1419" t="s">
        <v>1201</v>
      </c>
      <c r="D4" s="1419"/>
      <c r="E4" s="1419"/>
      <c r="F4" s="1419"/>
      <c r="G4" s="1419"/>
      <c r="H4" s="1419"/>
      <c r="I4" s="342"/>
      <c r="J4" s="1419" t="s">
        <v>1202</v>
      </c>
      <c r="K4" s="1419"/>
      <c r="L4" s="1419"/>
      <c r="M4" s="1419"/>
      <c r="N4" s="1419"/>
      <c r="O4" s="1419"/>
      <c r="P4" s="342"/>
      <c r="Q4" s="1419" t="s">
        <v>1203</v>
      </c>
      <c r="R4" s="1419"/>
      <c r="S4" s="1419"/>
      <c r="T4" s="1419"/>
      <c r="U4" s="1419"/>
      <c r="V4" s="1419"/>
    </row>
    <row r="5" spans="1:22">
      <c r="B5" s="1258" t="s">
        <v>507</v>
      </c>
      <c r="C5" s="343">
        <v>39448</v>
      </c>
      <c r="D5" s="343">
        <v>39814</v>
      </c>
      <c r="E5" s="343">
        <v>40179</v>
      </c>
      <c r="F5" s="343">
        <v>40269</v>
      </c>
      <c r="G5" s="343">
        <v>40360</v>
      </c>
      <c r="H5" s="343">
        <v>40452</v>
      </c>
      <c r="I5" s="342"/>
      <c r="J5" s="344">
        <v>39448</v>
      </c>
      <c r="K5" s="344">
        <v>39814</v>
      </c>
      <c r="L5" s="344">
        <v>40179</v>
      </c>
      <c r="M5" s="343">
        <v>40269</v>
      </c>
      <c r="N5" s="343">
        <v>40360</v>
      </c>
      <c r="O5" s="344">
        <v>40452</v>
      </c>
      <c r="P5" s="342"/>
      <c r="Q5" s="344">
        <v>39448</v>
      </c>
      <c r="R5" s="344">
        <v>39814</v>
      </c>
      <c r="S5" s="344">
        <v>40179</v>
      </c>
      <c r="T5" s="343">
        <v>40269</v>
      </c>
      <c r="U5" s="343">
        <v>40360</v>
      </c>
      <c r="V5" s="344">
        <v>40452</v>
      </c>
    </row>
    <row r="6" spans="1:22">
      <c r="B6" s="345" t="s">
        <v>805</v>
      </c>
      <c r="C6" s="346">
        <v>434.880289</v>
      </c>
      <c r="D6" s="346">
        <v>434.90963299999999</v>
      </c>
      <c r="E6" s="346">
        <v>647.00416099999995</v>
      </c>
      <c r="F6" s="346">
        <v>671.00416099999995</v>
      </c>
      <c r="G6" s="346">
        <v>696.16162099999997</v>
      </c>
      <c r="H6" s="346">
        <v>1367.6337040000001</v>
      </c>
      <c r="I6" s="347"/>
      <c r="J6" s="346">
        <v>365.02614399999999</v>
      </c>
      <c r="K6" s="346">
        <v>421.84454599999998</v>
      </c>
      <c r="L6" s="346">
        <v>545.68089999999995</v>
      </c>
      <c r="M6" s="347">
        <v>557.05769399999997</v>
      </c>
      <c r="N6" s="347">
        <v>557.05769399999997</v>
      </c>
      <c r="O6" s="346">
        <v>557.05769399999997</v>
      </c>
      <c r="P6" s="347"/>
      <c r="Q6" s="346">
        <v>72.130544999999998</v>
      </c>
      <c r="R6" s="346">
        <v>86.337299999999999</v>
      </c>
      <c r="S6" s="346">
        <v>103.153774</v>
      </c>
      <c r="T6" s="347">
        <v>112.448774</v>
      </c>
      <c r="U6" s="347">
        <v>113.35383400000001</v>
      </c>
      <c r="V6" s="346">
        <v>115.06667400000001</v>
      </c>
    </row>
    <row r="7" spans="1:22">
      <c r="B7" s="345" t="s">
        <v>806</v>
      </c>
      <c r="C7" s="346">
        <v>9.8582289999999997</v>
      </c>
      <c r="D7" s="346">
        <v>9.8582289999999997</v>
      </c>
      <c r="E7" s="346">
        <v>9.8582289999999997</v>
      </c>
      <c r="F7" s="346">
        <v>158.573183</v>
      </c>
      <c r="G7" s="346">
        <v>158.573183</v>
      </c>
      <c r="H7" s="346">
        <v>158.573183</v>
      </c>
      <c r="I7" s="347"/>
      <c r="J7" s="346">
        <v>40.291867000000003</v>
      </c>
      <c r="K7" s="346">
        <v>40.291867000000003</v>
      </c>
      <c r="L7" s="346">
        <v>72.930909</v>
      </c>
      <c r="M7" s="347">
        <v>84.686121</v>
      </c>
      <c r="N7" s="347">
        <v>84.686121</v>
      </c>
      <c r="O7" s="346">
        <v>84.686121</v>
      </c>
      <c r="P7" s="347"/>
      <c r="Q7" s="346">
        <v>4.7</v>
      </c>
      <c r="R7" s="346">
        <v>4.7</v>
      </c>
      <c r="S7" s="346">
        <v>4.7</v>
      </c>
      <c r="T7" s="347">
        <v>4.7</v>
      </c>
      <c r="U7" s="347">
        <v>4.7</v>
      </c>
      <c r="V7" s="346">
        <v>4.7</v>
      </c>
    </row>
    <row r="8" spans="1:22" ht="25.5">
      <c r="B8" s="345" t="s">
        <v>808</v>
      </c>
      <c r="C8" s="347">
        <v>56.745530000000002</v>
      </c>
      <c r="D8" s="347">
        <v>83.904325999999998</v>
      </c>
      <c r="E8" s="347">
        <v>5.2490490000000003</v>
      </c>
      <c r="F8" s="347">
        <v>-2845.3081990000001</v>
      </c>
      <c r="G8" s="347">
        <v>-2784.96648</v>
      </c>
      <c r="H8" s="347">
        <v>-2924.7077730000001</v>
      </c>
      <c r="I8" s="347"/>
      <c r="J8" s="347">
        <v>131.82052100000001</v>
      </c>
      <c r="K8" s="347">
        <v>119.80699199999999</v>
      </c>
      <c r="L8" s="347">
        <v>91.121364999999997</v>
      </c>
      <c r="M8" s="347">
        <v>92.394667999999996</v>
      </c>
      <c r="N8" s="347">
        <v>82.656951000000007</v>
      </c>
      <c r="O8" s="347">
        <v>82.694727999999998</v>
      </c>
      <c r="P8" s="347"/>
      <c r="Q8" s="347">
        <v>15.704777</v>
      </c>
      <c r="R8" s="347">
        <v>17.418263</v>
      </c>
      <c r="S8" s="347">
        <v>17.356884999999998</v>
      </c>
      <c r="T8" s="347">
        <v>19.623297999999998</v>
      </c>
      <c r="U8" s="347">
        <v>18.794478000000002</v>
      </c>
      <c r="V8" s="347">
        <v>17.409053</v>
      </c>
    </row>
    <row r="9" spans="1:22">
      <c r="B9" s="345" t="s">
        <v>809</v>
      </c>
      <c r="C9" s="347">
        <v>93.970229000000003</v>
      </c>
      <c r="D9" s="347">
        <v>12.454458000000001</v>
      </c>
      <c r="E9" s="347">
        <v>-2840.0513890000002</v>
      </c>
      <c r="F9" s="347">
        <v>254.61918700000001</v>
      </c>
      <c r="G9" s="347">
        <v>259.24762800000002</v>
      </c>
      <c r="H9" s="347">
        <v>1471.3184759999999</v>
      </c>
      <c r="I9" s="347"/>
      <c r="J9" s="347">
        <v>114.11921</v>
      </c>
      <c r="K9" s="347">
        <v>-1.9422520000000001</v>
      </c>
      <c r="L9" s="347">
        <v>3.3662339999999999</v>
      </c>
      <c r="M9" s="347">
        <v>7.5548320000000002</v>
      </c>
      <c r="N9" s="347">
        <v>5.6654080000000002</v>
      </c>
      <c r="O9" s="347">
        <v>-0.93180600000000002</v>
      </c>
      <c r="P9" s="347"/>
      <c r="Q9" s="347">
        <v>8.282292</v>
      </c>
      <c r="R9" s="347">
        <v>0.73286200000000001</v>
      </c>
      <c r="S9" s="347">
        <v>2.4902129999999998</v>
      </c>
      <c r="T9" s="347">
        <v>0.90625999999999995</v>
      </c>
      <c r="U9" s="347">
        <v>2.9119000000000002</v>
      </c>
      <c r="V9" s="347">
        <v>4.0655349999999997</v>
      </c>
    </row>
    <row r="10" spans="1:22" ht="25.5">
      <c r="B10" s="345" t="s">
        <v>807</v>
      </c>
      <c r="C10" s="347">
        <v>0</v>
      </c>
      <c r="D10" s="347">
        <v>2.4069E-2</v>
      </c>
      <c r="E10" s="347">
        <v>89.275349000000006</v>
      </c>
      <c r="F10" s="347">
        <v>96.452348999999998</v>
      </c>
      <c r="G10" s="347">
        <v>0</v>
      </c>
      <c r="H10" s="347">
        <v>0</v>
      </c>
      <c r="I10" s="347"/>
      <c r="J10" s="347">
        <v>0</v>
      </c>
      <c r="K10" s="347">
        <v>0</v>
      </c>
      <c r="L10" s="347">
        <v>0</v>
      </c>
      <c r="M10" s="347">
        <v>0</v>
      </c>
      <c r="N10" s="347">
        <v>0</v>
      </c>
      <c r="O10" s="347">
        <v>0</v>
      </c>
      <c r="P10" s="347"/>
      <c r="Q10" s="347">
        <v>0.26725599999999999</v>
      </c>
      <c r="R10" s="347">
        <v>0.24201700000000001</v>
      </c>
      <c r="S10" s="347">
        <v>0.14468300000000001</v>
      </c>
      <c r="T10" s="347">
        <v>7.9187999999999995E-2</v>
      </c>
      <c r="U10" s="347">
        <v>8.4893999999999997E-2</v>
      </c>
      <c r="V10" s="347">
        <v>0.20408100000000001</v>
      </c>
    </row>
    <row r="11" spans="1:22">
      <c r="B11" s="348" t="s">
        <v>1079</v>
      </c>
      <c r="C11" s="347">
        <v>19.500429</v>
      </c>
      <c r="D11" s="347">
        <v>86.113749999999996</v>
      </c>
      <c r="E11" s="347">
        <v>85.334029999999998</v>
      </c>
      <c r="F11" s="347">
        <v>85.912901000000005</v>
      </c>
      <c r="G11" s="347">
        <v>85.952510000000004</v>
      </c>
      <c r="H11" s="347">
        <v>78.595260999999994</v>
      </c>
      <c r="I11" s="347"/>
      <c r="J11" s="347">
        <v>36.089289999999998</v>
      </c>
      <c r="K11" s="347">
        <v>101.312254</v>
      </c>
      <c r="L11" s="347">
        <v>135.892641</v>
      </c>
      <c r="M11" s="347">
        <v>144.723928</v>
      </c>
      <c r="N11" s="347">
        <v>143.13329999999999</v>
      </c>
      <c r="O11" s="347">
        <v>152.231819</v>
      </c>
      <c r="P11" s="347"/>
      <c r="Q11" s="347">
        <v>2.595227</v>
      </c>
      <c r="R11" s="347">
        <v>11.198226</v>
      </c>
      <c r="S11" s="347">
        <v>9.9943899999999992</v>
      </c>
      <c r="T11" s="347">
        <v>11.649255</v>
      </c>
      <c r="U11" s="347">
        <v>12.775971999999999</v>
      </c>
      <c r="V11" s="347">
        <v>15.395208</v>
      </c>
    </row>
    <row r="14" spans="1:22">
      <c r="B14" s="328" t="s">
        <v>804</v>
      </c>
      <c r="G14" s="340"/>
    </row>
    <row r="15" spans="1:22">
      <c r="F15" s="340"/>
    </row>
    <row r="35" spans="2:4" ht="12.75" customHeight="1">
      <c r="B35" s="1420" t="s">
        <v>1078</v>
      </c>
      <c r="C35" s="1420"/>
      <c r="D35" s="1420"/>
    </row>
    <row r="36" spans="2:4">
      <c r="B36" s="1420"/>
      <c r="C36" s="1420"/>
      <c r="D36" s="1420"/>
    </row>
    <row r="37" spans="2:4">
      <c r="B37" s="1420"/>
      <c r="C37" s="1420"/>
      <c r="D37" s="1420"/>
    </row>
    <row r="38" spans="2:4">
      <c r="B38" s="1420"/>
      <c r="C38" s="1420"/>
      <c r="D38" s="1420"/>
    </row>
    <row r="40" spans="2:4">
      <c r="B40" s="401" t="s">
        <v>499</v>
      </c>
    </row>
    <row r="42" spans="2:4">
      <c r="B42" s="930" t="s">
        <v>1270</v>
      </c>
    </row>
  </sheetData>
  <mergeCells count="4">
    <mergeCell ref="C4:H4"/>
    <mergeCell ref="J4:O4"/>
    <mergeCell ref="Q4:V4"/>
    <mergeCell ref="B35:D38"/>
  </mergeCells>
  <phoneticPr fontId="64" type="noConversion"/>
  <hyperlinks>
    <hyperlink ref="B42" location="Contents!B110" display="to contents"/>
  </hyperlinks>
  <pageMargins left="0.75" right="0.75" top="1" bottom="1" header="0.5" footer="0.5"/>
  <pageSetup paperSize="9" orientation="portrait" verticalDpi="0"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dimension ref="A2:N32"/>
  <sheetViews>
    <sheetView zoomScaleNormal="100" workbookViewId="0">
      <selection activeCell="G29" sqref="G29"/>
    </sheetView>
  </sheetViews>
  <sheetFormatPr defaultColWidth="8" defaultRowHeight="12.75"/>
  <cols>
    <col min="1" max="1" width="8" style="350" customWidth="1"/>
    <col min="2" max="2" width="28.28515625" style="350" customWidth="1"/>
    <col min="3" max="14" width="15.85546875" style="350" bestFit="1" customWidth="1"/>
    <col min="15" max="16384" width="8" style="350"/>
  </cols>
  <sheetData>
    <row r="2" spans="1:14">
      <c r="A2" s="350" t="s">
        <v>326</v>
      </c>
      <c r="B2" s="328" t="s">
        <v>810</v>
      </c>
    </row>
    <row r="3" spans="1:14">
      <c r="N3" s="351" t="s">
        <v>984</v>
      </c>
    </row>
    <row r="4" spans="1:14">
      <c r="B4" s="352"/>
      <c r="C4" s="353">
        <v>39448</v>
      </c>
      <c r="D4" s="353">
        <v>39539</v>
      </c>
      <c r="E4" s="353">
        <v>39630</v>
      </c>
      <c r="F4" s="353">
        <v>39722</v>
      </c>
      <c r="G4" s="353">
        <v>39814</v>
      </c>
      <c r="H4" s="353">
        <v>39904</v>
      </c>
      <c r="I4" s="353">
        <v>39995</v>
      </c>
      <c r="J4" s="353">
        <v>40087</v>
      </c>
      <c r="K4" s="353">
        <v>40179</v>
      </c>
      <c r="L4" s="353">
        <v>40269</v>
      </c>
      <c r="M4" s="353">
        <v>40360</v>
      </c>
      <c r="N4" s="353">
        <v>40452</v>
      </c>
    </row>
    <row r="5" spans="1:14">
      <c r="B5" s="354" t="s">
        <v>1201</v>
      </c>
      <c r="C5" s="355">
        <v>-0.7790383873931308</v>
      </c>
      <c r="D5" s="355">
        <v>-0.77410924013313387</v>
      </c>
      <c r="E5" s="355">
        <v>-0.77478245428327663</v>
      </c>
      <c r="F5" s="355">
        <v>-0.77106257724967953</v>
      </c>
      <c r="G5" s="355">
        <v>-0.75936062210516064</v>
      </c>
      <c r="H5" s="355">
        <v>-0.71554136200599538</v>
      </c>
      <c r="I5" s="355">
        <v>0.1762537402898178</v>
      </c>
      <c r="J5" s="355">
        <v>1.1327159364364969</v>
      </c>
      <c r="K5" s="355">
        <v>2.033051769727773</v>
      </c>
      <c r="L5" s="355">
        <v>0.22591437318863547</v>
      </c>
      <c r="M5" s="355">
        <v>1.0059588235276535</v>
      </c>
      <c r="N5" s="355">
        <v>-0.63533080429148636</v>
      </c>
    </row>
    <row r="6" spans="1:14">
      <c r="B6" s="354" t="s">
        <v>1202</v>
      </c>
      <c r="C6" s="355">
        <v>-1.617076966401549</v>
      </c>
      <c r="D6" s="355">
        <v>-1.3092174579447755</v>
      </c>
      <c r="E6" s="355">
        <v>-1.1066707501266555</v>
      </c>
      <c r="F6" s="355">
        <v>-0.7122784513938184</v>
      </c>
      <c r="G6" s="355">
        <v>-2.21812611104414E-2</v>
      </c>
      <c r="H6" s="355">
        <v>0.58177834858633848</v>
      </c>
      <c r="I6" s="355">
        <v>0.6198609757072685</v>
      </c>
      <c r="J6" s="355">
        <v>0.79355696997104497</v>
      </c>
      <c r="K6" s="355">
        <v>0.86569902912838192</v>
      </c>
      <c r="L6" s="355">
        <v>0.85536088867880733</v>
      </c>
      <c r="M6" s="355">
        <v>1.051168674905407</v>
      </c>
      <c r="N6" s="355">
        <v>1.1335968161867735</v>
      </c>
    </row>
    <row r="7" spans="1:14">
      <c r="B7" s="354" t="s">
        <v>1203</v>
      </c>
      <c r="C7" s="355">
        <v>-1.254340992361354</v>
      </c>
      <c r="D7" s="355">
        <v>-1.1383964978054912</v>
      </c>
      <c r="E7" s="355">
        <v>-1.1918911186527215</v>
      </c>
      <c r="F7" s="355">
        <v>-1.0846202554090776</v>
      </c>
      <c r="G7" s="355">
        <v>-0.1654357772861558</v>
      </c>
      <c r="H7" s="355">
        <v>0.17881696005516703</v>
      </c>
      <c r="I7" s="355">
        <v>0.68727145660946665</v>
      </c>
      <c r="J7" s="355">
        <v>0.7776235427892989</v>
      </c>
      <c r="K7" s="355">
        <v>1.0792264008806813</v>
      </c>
      <c r="L7" s="355">
        <v>1.0182844579698385</v>
      </c>
      <c r="M7" s="355">
        <v>1.0934618232103497</v>
      </c>
      <c r="N7" s="355">
        <v>1.1593008349741112</v>
      </c>
    </row>
    <row r="8" spans="1:14">
      <c r="N8" s="356"/>
    </row>
    <row r="10" spans="1:14">
      <c r="B10" s="328" t="s">
        <v>810</v>
      </c>
    </row>
    <row r="29" spans="2:5" ht="75.75" customHeight="1">
      <c r="B29" s="1421" t="s">
        <v>1080</v>
      </c>
      <c r="C29" s="1421"/>
      <c r="D29" s="1421"/>
      <c r="E29" s="1421"/>
    </row>
    <row r="30" spans="2:5" ht="15" customHeight="1">
      <c r="B30" s="1287"/>
      <c r="C30" s="1287"/>
      <c r="D30" s="1287"/>
      <c r="E30" s="1287"/>
    </row>
    <row r="31" spans="2:5">
      <c r="B31" s="357" t="s">
        <v>1081</v>
      </c>
    </row>
    <row r="32" spans="2:5">
      <c r="B32" s="930" t="s">
        <v>1270</v>
      </c>
    </row>
  </sheetData>
  <mergeCells count="1">
    <mergeCell ref="B29:E29"/>
  </mergeCells>
  <phoneticPr fontId="43" type="noConversion"/>
  <hyperlinks>
    <hyperlink ref="B32" location="Contents!B111" display="to contents"/>
  </hyperlinks>
  <pageMargins left="0.75" right="0.75" top="1" bottom="1" header="0.5" footer="0.5"/>
  <pageSetup paperSize="9"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dimension ref="A2:G124"/>
  <sheetViews>
    <sheetView workbookViewId="0">
      <selection activeCell="G27" sqref="G27"/>
    </sheetView>
  </sheetViews>
  <sheetFormatPr defaultRowHeight="12.75"/>
  <cols>
    <col min="1" max="1" width="9.140625" style="358"/>
    <col min="2" max="2" width="13.85546875" style="358" customWidth="1"/>
    <col min="3" max="3" width="12" style="358" bestFit="1" customWidth="1"/>
    <col min="4" max="4" width="11.5703125" style="358" bestFit="1" customWidth="1"/>
    <col min="5" max="5" width="9.140625" style="358"/>
    <col min="6" max="6" width="11" style="358" customWidth="1"/>
    <col min="7" max="7" width="11" style="358" bestFit="1" customWidth="1"/>
    <col min="8" max="16384" width="9.140625" style="358"/>
  </cols>
  <sheetData>
    <row r="2" spans="1:7">
      <c r="A2" s="358" t="s">
        <v>326</v>
      </c>
      <c r="B2" s="359" t="s">
        <v>1088</v>
      </c>
      <c r="C2" s="360"/>
      <c r="D2" s="360"/>
    </row>
    <row r="3" spans="1:7">
      <c r="B3" s="361" t="s">
        <v>1342</v>
      </c>
      <c r="C3" s="360"/>
      <c r="D3" s="360"/>
      <c r="E3" s="362"/>
      <c r="F3" s="362"/>
      <c r="G3" s="362"/>
    </row>
    <row r="4" spans="1:7">
      <c r="B4" s="363" t="s">
        <v>811</v>
      </c>
      <c r="C4" s="363" t="s">
        <v>812</v>
      </c>
      <c r="D4" s="363" t="s">
        <v>813</v>
      </c>
      <c r="E4" s="362"/>
      <c r="F4" s="362"/>
      <c r="G4" s="362"/>
    </row>
    <row r="5" spans="1:7">
      <c r="B5" s="364">
        <v>1</v>
      </c>
      <c r="C5" s="365">
        <v>8</v>
      </c>
      <c r="D5" s="366">
        <v>0.4074939052111593</v>
      </c>
      <c r="E5" s="362"/>
      <c r="F5" s="362"/>
      <c r="G5" s="362"/>
    </row>
    <row r="6" spans="1:7">
      <c r="B6" s="364">
        <v>2</v>
      </c>
      <c r="C6" s="364">
        <v>9</v>
      </c>
      <c r="D6" s="366">
        <v>0.25870724538972156</v>
      </c>
      <c r="E6" s="362"/>
      <c r="F6" s="362"/>
      <c r="G6" s="362"/>
    </row>
    <row r="7" spans="1:7">
      <c r="B7" s="364">
        <v>3</v>
      </c>
      <c r="C7" s="364">
        <v>7</v>
      </c>
      <c r="D7" s="366">
        <v>0.10126785697307196</v>
      </c>
      <c r="E7" s="362"/>
      <c r="F7" s="362"/>
      <c r="G7" s="362"/>
    </row>
    <row r="8" spans="1:7">
      <c r="B8" s="364">
        <v>4</v>
      </c>
      <c r="C8" s="364">
        <v>10</v>
      </c>
      <c r="D8" s="366">
        <v>7.9648425835809153E-2</v>
      </c>
      <c r="E8" s="362"/>
      <c r="F8" s="362"/>
      <c r="G8" s="362"/>
    </row>
    <row r="9" spans="1:7">
      <c r="G9" s="362"/>
    </row>
    <row r="10" spans="1:7">
      <c r="B10" s="367"/>
      <c r="C10" s="367"/>
      <c r="D10" s="367"/>
      <c r="E10" s="368"/>
    </row>
    <row r="11" spans="1:7">
      <c r="B11" s="359" t="s">
        <v>1088</v>
      </c>
      <c r="C11" s="360"/>
      <c r="D11" s="360"/>
    </row>
    <row r="12" spans="1:7">
      <c r="B12" s="367"/>
      <c r="C12" s="367"/>
      <c r="D12" s="367"/>
      <c r="E12" s="368"/>
    </row>
    <row r="13" spans="1:7">
      <c r="B13" s="367"/>
      <c r="C13" s="367"/>
      <c r="D13" s="367"/>
      <c r="E13" s="368"/>
    </row>
    <row r="14" spans="1:7">
      <c r="B14" s="367"/>
      <c r="C14" s="367"/>
      <c r="D14" s="367"/>
      <c r="E14" s="368"/>
    </row>
    <row r="15" spans="1:7">
      <c r="B15" s="367"/>
      <c r="C15" s="367"/>
      <c r="D15" s="367"/>
      <c r="E15" s="368"/>
    </row>
    <row r="16" spans="1:7">
      <c r="B16" s="367"/>
      <c r="C16" s="367"/>
      <c r="D16" s="367"/>
      <c r="E16" s="368"/>
    </row>
    <row r="17" spans="2:5">
      <c r="B17" s="367"/>
      <c r="C17" s="367"/>
      <c r="D17" s="367"/>
      <c r="E17" s="368"/>
    </row>
    <row r="18" spans="2:5">
      <c r="B18" s="367"/>
      <c r="C18" s="367"/>
      <c r="D18" s="367"/>
      <c r="E18" s="368"/>
    </row>
    <row r="19" spans="2:5">
      <c r="B19" s="367"/>
      <c r="C19" s="367"/>
      <c r="D19" s="367"/>
      <c r="E19" s="368"/>
    </row>
    <row r="20" spans="2:5">
      <c r="B20" s="367"/>
      <c r="C20" s="367"/>
      <c r="D20" s="367"/>
      <c r="E20" s="368"/>
    </row>
    <row r="21" spans="2:5">
      <c r="B21" s="367"/>
      <c r="C21" s="367"/>
      <c r="D21" s="367"/>
      <c r="E21" s="368"/>
    </row>
    <row r="22" spans="2:5">
      <c r="B22" s="367"/>
      <c r="C22" s="367"/>
      <c r="D22" s="367"/>
      <c r="E22" s="368"/>
    </row>
    <row r="23" spans="2:5">
      <c r="B23" s="367"/>
      <c r="C23" s="367"/>
      <c r="D23" s="367"/>
      <c r="E23" s="368"/>
    </row>
    <row r="24" spans="2:5">
      <c r="B24" s="367"/>
      <c r="C24" s="367"/>
      <c r="D24" s="367"/>
      <c r="E24" s="368"/>
    </row>
    <row r="25" spans="2:5">
      <c r="B25" s="367"/>
      <c r="C25" s="367"/>
      <c r="D25" s="367"/>
      <c r="E25" s="368"/>
    </row>
    <row r="26" spans="2:5">
      <c r="B26" s="367"/>
      <c r="C26" s="367"/>
      <c r="D26" s="367"/>
      <c r="E26" s="368"/>
    </row>
    <row r="27" spans="2:5">
      <c r="B27" s="1376" t="s">
        <v>1089</v>
      </c>
      <c r="C27" s="1386"/>
      <c r="D27" s="1386"/>
      <c r="E27" s="1386"/>
    </row>
    <row r="28" spans="2:5" ht="23.25" customHeight="1">
      <c r="B28" s="1386"/>
      <c r="C28" s="1386"/>
      <c r="D28" s="1386"/>
      <c r="E28" s="1386"/>
    </row>
    <row r="29" spans="2:5">
      <c r="B29" s="369" t="s">
        <v>1081</v>
      </c>
      <c r="C29" s="367"/>
      <c r="D29" s="367"/>
      <c r="E29" s="368"/>
    </row>
    <row r="30" spans="2:5">
      <c r="B30" s="367"/>
      <c r="C30" s="367"/>
      <c r="D30" s="367"/>
      <c r="E30" s="368"/>
    </row>
    <row r="31" spans="2:5">
      <c r="B31" s="930" t="s">
        <v>1270</v>
      </c>
      <c r="C31" s="367"/>
      <c r="D31" s="367"/>
      <c r="E31" s="368"/>
    </row>
    <row r="32" spans="2:5">
      <c r="B32" s="367"/>
      <c r="C32" s="367"/>
      <c r="D32" s="367"/>
      <c r="E32" s="368"/>
    </row>
    <row r="33" spans="2:5">
      <c r="B33" s="367"/>
      <c r="C33" s="367"/>
      <c r="D33" s="367"/>
      <c r="E33" s="368"/>
    </row>
    <row r="34" spans="2:5">
      <c r="B34" s="367"/>
      <c r="C34" s="367"/>
      <c r="D34" s="367"/>
      <c r="E34" s="368"/>
    </row>
    <row r="35" spans="2:5">
      <c r="B35" s="367"/>
      <c r="C35" s="367"/>
      <c r="D35" s="367"/>
      <c r="E35" s="368"/>
    </row>
    <row r="36" spans="2:5">
      <c r="B36" s="367"/>
      <c r="C36" s="367"/>
      <c r="D36" s="367"/>
      <c r="E36" s="368"/>
    </row>
    <row r="37" spans="2:5">
      <c r="B37" s="367"/>
      <c r="C37" s="367"/>
      <c r="D37" s="367"/>
      <c r="E37" s="368"/>
    </row>
    <row r="38" spans="2:5">
      <c r="B38" s="367"/>
      <c r="C38" s="367"/>
      <c r="D38" s="367"/>
      <c r="E38" s="368"/>
    </row>
    <row r="39" spans="2:5">
      <c r="B39" s="367"/>
      <c r="C39" s="367"/>
      <c r="D39" s="367"/>
      <c r="E39" s="368"/>
    </row>
    <row r="40" spans="2:5">
      <c r="B40" s="367"/>
      <c r="C40" s="367"/>
      <c r="D40" s="367"/>
      <c r="E40" s="368"/>
    </row>
    <row r="41" spans="2:5">
      <c r="B41" s="367"/>
      <c r="C41" s="367"/>
      <c r="D41" s="367"/>
      <c r="E41" s="368"/>
    </row>
    <row r="42" spans="2:5">
      <c r="B42" s="367"/>
      <c r="C42" s="367"/>
      <c r="D42" s="367"/>
      <c r="E42" s="368"/>
    </row>
    <row r="43" spans="2:5">
      <c r="B43" s="367"/>
      <c r="C43" s="367"/>
      <c r="D43" s="367"/>
      <c r="E43" s="368"/>
    </row>
    <row r="44" spans="2:5">
      <c r="B44" s="367"/>
      <c r="C44" s="367"/>
      <c r="D44" s="367"/>
      <c r="E44" s="368"/>
    </row>
    <row r="45" spans="2:5">
      <c r="B45" s="367"/>
      <c r="C45" s="367"/>
      <c r="D45" s="367"/>
      <c r="E45" s="368"/>
    </row>
    <row r="46" spans="2:5">
      <c r="B46" s="367"/>
      <c r="C46" s="367"/>
      <c r="D46" s="367"/>
      <c r="E46" s="368"/>
    </row>
    <row r="47" spans="2:5">
      <c r="B47" s="367"/>
      <c r="C47" s="367"/>
      <c r="D47" s="367"/>
      <c r="E47" s="368"/>
    </row>
    <row r="48" spans="2:5">
      <c r="B48" s="367"/>
      <c r="C48" s="367"/>
      <c r="D48" s="367"/>
      <c r="E48" s="368"/>
    </row>
    <row r="49" spans="1:7">
      <c r="B49" s="367"/>
      <c r="C49" s="367"/>
      <c r="D49" s="367"/>
      <c r="E49" s="368"/>
    </row>
    <row r="50" spans="1:7">
      <c r="B50" s="367"/>
      <c r="C50" s="367"/>
      <c r="D50" s="367"/>
      <c r="E50" s="368"/>
    </row>
    <row r="51" spans="1:7">
      <c r="B51" s="367"/>
      <c r="C51" s="367"/>
      <c r="D51" s="367"/>
      <c r="E51" s="368"/>
    </row>
    <row r="52" spans="1:7">
      <c r="B52" s="367"/>
      <c r="C52" s="367"/>
      <c r="D52" s="367"/>
      <c r="E52" s="368"/>
    </row>
    <row r="53" spans="1:7">
      <c r="B53" s="367"/>
      <c r="C53" s="367"/>
      <c r="D53" s="367"/>
      <c r="E53" s="368"/>
    </row>
    <row r="54" spans="1:7">
      <c r="B54" s="367"/>
      <c r="C54" s="367"/>
      <c r="D54" s="367"/>
      <c r="E54" s="368"/>
    </row>
    <row r="55" spans="1:7">
      <c r="B55" s="367"/>
      <c r="C55" s="367"/>
      <c r="D55" s="367"/>
      <c r="E55" s="368"/>
    </row>
    <row r="56" spans="1:7">
      <c r="B56" s="367"/>
      <c r="C56" s="367"/>
      <c r="D56" s="367"/>
      <c r="E56" s="368"/>
    </row>
    <row r="57" spans="1:7">
      <c r="B57" s="367"/>
      <c r="C57" s="367"/>
      <c r="D57" s="367"/>
      <c r="E57" s="368"/>
    </row>
    <row r="58" spans="1:7">
      <c r="B58" s="367"/>
      <c r="C58" s="367"/>
      <c r="D58" s="367"/>
      <c r="E58" s="368"/>
    </row>
    <row r="59" spans="1:7">
      <c r="B59" s="367"/>
      <c r="C59" s="367"/>
      <c r="D59" s="367"/>
      <c r="E59" s="368"/>
    </row>
    <row r="60" spans="1:7">
      <c r="B60" s="367"/>
      <c r="C60" s="367"/>
      <c r="D60" s="367"/>
      <c r="E60" s="368"/>
    </row>
    <row r="61" spans="1:7" s="370" customFormat="1">
      <c r="A61" s="358"/>
      <c r="B61" s="367"/>
      <c r="C61" s="367"/>
      <c r="D61" s="367"/>
      <c r="E61" s="368"/>
      <c r="F61" s="358"/>
      <c r="G61" s="358"/>
    </row>
    <row r="62" spans="1:7">
      <c r="B62" s="367"/>
      <c r="C62" s="367"/>
      <c r="D62" s="367"/>
      <c r="E62" s="368"/>
    </row>
    <row r="63" spans="1:7">
      <c r="B63" s="367"/>
      <c r="C63" s="367"/>
      <c r="D63" s="367"/>
      <c r="E63" s="368"/>
    </row>
    <row r="64" spans="1:7">
      <c r="B64" s="367"/>
      <c r="C64" s="367"/>
      <c r="D64" s="367"/>
      <c r="E64" s="368"/>
    </row>
    <row r="65" spans="2:5">
      <c r="B65" s="367"/>
      <c r="C65" s="367"/>
      <c r="D65" s="367"/>
      <c r="E65" s="368"/>
    </row>
    <row r="66" spans="2:5">
      <c r="B66" s="367"/>
      <c r="C66" s="367"/>
      <c r="D66" s="367"/>
      <c r="E66" s="368"/>
    </row>
    <row r="67" spans="2:5">
      <c r="B67" s="367"/>
      <c r="C67" s="367"/>
      <c r="D67" s="367"/>
      <c r="E67" s="368"/>
    </row>
    <row r="68" spans="2:5">
      <c r="B68" s="367"/>
      <c r="C68" s="367"/>
      <c r="D68" s="367"/>
      <c r="E68" s="368"/>
    </row>
    <row r="69" spans="2:5">
      <c r="B69" s="367"/>
      <c r="C69" s="367"/>
      <c r="D69" s="367"/>
      <c r="E69" s="368"/>
    </row>
    <row r="70" spans="2:5">
      <c r="B70" s="367"/>
      <c r="C70" s="367"/>
      <c r="D70" s="367"/>
      <c r="E70" s="368"/>
    </row>
    <row r="71" spans="2:5">
      <c r="B71" s="367"/>
      <c r="C71" s="367"/>
      <c r="D71" s="367"/>
      <c r="E71" s="368"/>
    </row>
    <row r="72" spans="2:5">
      <c r="B72" s="367"/>
      <c r="C72" s="367"/>
      <c r="D72" s="367"/>
      <c r="E72" s="368"/>
    </row>
    <row r="73" spans="2:5">
      <c r="B73" s="367"/>
      <c r="C73" s="367"/>
      <c r="D73" s="367"/>
      <c r="E73" s="368"/>
    </row>
    <row r="74" spans="2:5">
      <c r="B74" s="367"/>
      <c r="C74" s="367"/>
      <c r="D74" s="367"/>
      <c r="E74" s="368"/>
    </row>
    <row r="75" spans="2:5">
      <c r="B75" s="367"/>
      <c r="C75" s="367"/>
      <c r="D75" s="367"/>
      <c r="E75" s="368"/>
    </row>
    <row r="76" spans="2:5">
      <c r="B76" s="367"/>
      <c r="C76" s="367"/>
      <c r="D76" s="367"/>
      <c r="E76" s="368"/>
    </row>
    <row r="77" spans="2:5">
      <c r="B77" s="367"/>
      <c r="C77" s="367"/>
      <c r="D77" s="367"/>
      <c r="E77" s="368"/>
    </row>
    <row r="78" spans="2:5">
      <c r="B78" s="367"/>
      <c r="C78" s="367"/>
      <c r="D78" s="367"/>
      <c r="E78" s="368"/>
    </row>
    <row r="79" spans="2:5">
      <c r="B79" s="367"/>
      <c r="C79" s="367"/>
      <c r="D79" s="367"/>
      <c r="E79" s="368"/>
    </row>
    <row r="80" spans="2:5">
      <c r="B80" s="367"/>
      <c r="C80" s="367"/>
      <c r="D80" s="367"/>
      <c r="E80" s="368"/>
    </row>
    <row r="81" spans="2:5">
      <c r="B81" s="367"/>
      <c r="C81" s="367"/>
      <c r="D81" s="367"/>
      <c r="E81" s="368"/>
    </row>
    <row r="82" spans="2:5">
      <c r="B82" s="367"/>
      <c r="C82" s="367"/>
      <c r="D82" s="367"/>
      <c r="E82" s="368"/>
    </row>
    <row r="83" spans="2:5">
      <c r="B83" s="367"/>
      <c r="C83" s="367"/>
      <c r="D83" s="367"/>
      <c r="E83" s="368"/>
    </row>
    <row r="84" spans="2:5">
      <c r="B84" s="367"/>
      <c r="C84" s="367"/>
      <c r="D84" s="367"/>
      <c r="E84" s="368"/>
    </row>
    <row r="85" spans="2:5">
      <c r="B85" s="367"/>
      <c r="C85" s="367"/>
      <c r="D85" s="367"/>
      <c r="E85" s="368"/>
    </row>
    <row r="86" spans="2:5">
      <c r="B86" s="367"/>
      <c r="C86" s="367"/>
      <c r="D86" s="367"/>
      <c r="E86" s="368"/>
    </row>
    <row r="87" spans="2:5">
      <c r="B87" s="367"/>
      <c r="C87" s="367"/>
      <c r="D87" s="367"/>
      <c r="E87" s="368"/>
    </row>
    <row r="88" spans="2:5">
      <c r="B88" s="367"/>
      <c r="C88" s="367"/>
      <c r="D88" s="367"/>
      <c r="E88" s="368"/>
    </row>
    <row r="89" spans="2:5">
      <c r="B89" s="367"/>
      <c r="C89" s="367"/>
      <c r="D89" s="367"/>
      <c r="E89" s="368"/>
    </row>
    <row r="90" spans="2:5">
      <c r="B90" s="367"/>
      <c r="C90" s="367"/>
      <c r="D90" s="367"/>
      <c r="E90" s="368"/>
    </row>
    <row r="91" spans="2:5">
      <c r="B91" s="367"/>
      <c r="C91" s="367"/>
      <c r="D91" s="367"/>
      <c r="E91" s="368"/>
    </row>
    <row r="92" spans="2:5">
      <c r="B92" s="367"/>
      <c r="C92" s="367"/>
      <c r="D92" s="367"/>
      <c r="E92" s="368"/>
    </row>
    <row r="93" spans="2:5">
      <c r="B93" s="367"/>
      <c r="C93" s="367"/>
      <c r="D93" s="367"/>
      <c r="E93" s="368"/>
    </row>
    <row r="94" spans="2:5">
      <c r="B94" s="367"/>
      <c r="C94" s="367"/>
      <c r="D94" s="367"/>
      <c r="E94" s="368"/>
    </row>
    <row r="95" spans="2:5">
      <c r="B95" s="367"/>
      <c r="C95" s="367"/>
      <c r="D95" s="367"/>
      <c r="E95" s="368"/>
    </row>
    <row r="96" spans="2:5">
      <c r="B96" s="367"/>
      <c r="C96" s="367"/>
      <c r="D96" s="367"/>
      <c r="E96" s="368"/>
    </row>
    <row r="97" spans="2:5">
      <c r="B97" s="367"/>
      <c r="C97" s="367"/>
      <c r="D97" s="367"/>
      <c r="E97" s="368"/>
    </row>
    <row r="98" spans="2:5">
      <c r="B98" s="367"/>
      <c r="C98" s="367"/>
      <c r="D98" s="367"/>
      <c r="E98" s="368"/>
    </row>
    <row r="99" spans="2:5">
      <c r="B99" s="367"/>
      <c r="C99" s="367"/>
      <c r="D99" s="367"/>
      <c r="E99" s="368"/>
    </row>
    <row r="100" spans="2:5">
      <c r="B100" s="367"/>
      <c r="C100" s="367"/>
      <c r="D100" s="367"/>
      <c r="E100" s="368"/>
    </row>
    <row r="101" spans="2:5">
      <c r="B101" s="367"/>
      <c r="C101" s="367"/>
      <c r="D101" s="367"/>
      <c r="E101" s="368"/>
    </row>
    <row r="102" spans="2:5">
      <c r="B102" s="367"/>
      <c r="C102" s="367"/>
      <c r="D102" s="367"/>
      <c r="E102" s="368"/>
    </row>
    <row r="103" spans="2:5">
      <c r="B103" s="367"/>
      <c r="C103" s="367"/>
      <c r="D103" s="367"/>
      <c r="E103" s="368"/>
    </row>
    <row r="104" spans="2:5">
      <c r="B104" s="367"/>
      <c r="C104" s="367"/>
      <c r="D104" s="367"/>
      <c r="E104" s="368"/>
    </row>
    <row r="105" spans="2:5">
      <c r="B105" s="367"/>
      <c r="C105" s="367"/>
      <c r="D105" s="367"/>
      <c r="E105" s="368"/>
    </row>
    <row r="106" spans="2:5">
      <c r="B106" s="367"/>
      <c r="C106" s="367"/>
      <c r="D106" s="367"/>
      <c r="E106" s="368"/>
    </row>
    <row r="107" spans="2:5">
      <c r="B107" s="367"/>
      <c r="C107" s="367"/>
      <c r="D107" s="367"/>
      <c r="E107" s="368"/>
    </row>
    <row r="108" spans="2:5">
      <c r="B108" s="367"/>
      <c r="C108" s="367"/>
      <c r="D108" s="367"/>
      <c r="E108" s="368"/>
    </row>
    <row r="109" spans="2:5">
      <c r="B109" s="367"/>
      <c r="C109" s="367"/>
      <c r="D109" s="367"/>
      <c r="E109" s="368"/>
    </row>
    <row r="110" spans="2:5">
      <c r="B110" s="367"/>
      <c r="C110" s="367"/>
      <c r="D110" s="367"/>
      <c r="E110" s="368"/>
    </row>
    <row r="111" spans="2:5">
      <c r="B111" s="367"/>
      <c r="C111" s="367"/>
      <c r="D111" s="367"/>
      <c r="E111" s="368"/>
    </row>
    <row r="112" spans="2:5">
      <c r="B112" s="367"/>
      <c r="C112" s="367"/>
      <c r="D112" s="367"/>
      <c r="E112" s="368"/>
    </row>
    <row r="113" spans="2:5">
      <c r="B113" s="367"/>
      <c r="C113" s="367"/>
      <c r="D113" s="367"/>
      <c r="E113" s="368"/>
    </row>
    <row r="114" spans="2:5">
      <c r="B114" s="367"/>
      <c r="C114" s="367"/>
      <c r="D114" s="367"/>
      <c r="E114" s="368"/>
    </row>
    <row r="115" spans="2:5">
      <c r="B115" s="367"/>
      <c r="C115" s="367"/>
      <c r="D115" s="367"/>
      <c r="E115" s="368"/>
    </row>
    <row r="116" spans="2:5">
      <c r="B116" s="367"/>
      <c r="C116" s="367"/>
      <c r="D116" s="367"/>
      <c r="E116" s="368"/>
    </row>
    <row r="117" spans="2:5">
      <c r="B117" s="367"/>
      <c r="C117" s="367"/>
      <c r="D117" s="367"/>
      <c r="E117" s="368"/>
    </row>
    <row r="118" spans="2:5">
      <c r="B118" s="367"/>
      <c r="C118" s="367"/>
      <c r="D118" s="367"/>
      <c r="E118" s="368"/>
    </row>
    <row r="119" spans="2:5">
      <c r="B119" s="367"/>
      <c r="C119" s="367"/>
      <c r="D119" s="367"/>
      <c r="E119" s="368"/>
    </row>
    <row r="120" spans="2:5">
      <c r="B120" s="367"/>
      <c r="C120" s="367"/>
      <c r="D120" s="367"/>
      <c r="E120" s="368"/>
    </row>
    <row r="121" spans="2:5">
      <c r="B121" s="367"/>
      <c r="C121" s="367"/>
      <c r="D121" s="367"/>
      <c r="E121" s="368"/>
    </row>
    <row r="122" spans="2:5">
      <c r="B122" s="367"/>
      <c r="C122" s="367"/>
      <c r="D122" s="367"/>
      <c r="E122" s="368"/>
    </row>
    <row r="123" spans="2:5">
      <c r="B123" s="367"/>
      <c r="C123" s="367"/>
      <c r="D123" s="367"/>
      <c r="E123" s="368"/>
    </row>
    <row r="124" spans="2:5">
      <c r="B124" s="367"/>
      <c r="C124" s="367"/>
      <c r="D124" s="367"/>
      <c r="E124" s="368"/>
    </row>
  </sheetData>
  <mergeCells count="1">
    <mergeCell ref="B27:E28"/>
  </mergeCells>
  <phoneticPr fontId="38" type="noConversion"/>
  <hyperlinks>
    <hyperlink ref="B31" location="Contents!B112" display="to contents"/>
  </hyperlinks>
  <pageMargins left="0.75" right="0.75" top="1" bottom="1" header="0.5" footer="0.5"/>
  <pageSetup paperSize="9" orientation="portrait" verticalDpi="0"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dimension ref="A2:H37"/>
  <sheetViews>
    <sheetView workbookViewId="0">
      <selection activeCell="G42" sqref="G42"/>
    </sheetView>
  </sheetViews>
  <sheetFormatPr defaultColWidth="8" defaultRowHeight="12.75"/>
  <cols>
    <col min="1" max="1" width="9" style="371" bestFit="1" customWidth="1"/>
    <col min="2" max="2" width="32" style="371" customWidth="1"/>
    <col min="3" max="5" width="14.140625" style="371" bestFit="1" customWidth="1"/>
    <col min="6" max="7" width="14.140625" style="371" customWidth="1"/>
    <col min="8" max="8" width="14.140625" style="371" bestFit="1" customWidth="1"/>
    <col min="9" max="9" width="8" style="371" customWidth="1"/>
    <col min="10" max="10" width="14.140625" style="371" bestFit="1" customWidth="1"/>
    <col min="11" max="12" width="12.140625" style="371" bestFit="1" customWidth="1"/>
    <col min="13" max="14" width="12.140625" style="371" customWidth="1"/>
    <col min="15" max="15" width="12.140625" style="371" bestFit="1" customWidth="1"/>
    <col min="16" max="16384" width="8" style="371"/>
  </cols>
  <sheetData>
    <row r="2" spans="1:8">
      <c r="A2" s="371" t="s">
        <v>326</v>
      </c>
      <c r="B2" s="372" t="s">
        <v>898</v>
      </c>
    </row>
    <row r="3" spans="1:8">
      <c r="A3" s="349"/>
    </row>
    <row r="4" spans="1:8">
      <c r="B4" s="373"/>
      <c r="C4" s="344">
        <v>39448</v>
      </c>
      <c r="D4" s="344">
        <v>39814</v>
      </c>
      <c r="E4" s="344">
        <v>40179</v>
      </c>
      <c r="F4" s="344">
        <v>40269</v>
      </c>
      <c r="G4" s="344">
        <v>40360</v>
      </c>
      <c r="H4" s="344">
        <v>40452</v>
      </c>
    </row>
    <row r="5" spans="1:8">
      <c r="B5" s="374" t="s">
        <v>1201</v>
      </c>
      <c r="C5" s="375">
        <v>0.67175580464222462</v>
      </c>
      <c r="D5" s="375">
        <v>0.57537136840510383</v>
      </c>
      <c r="E5" s="375">
        <v>0.47784499589712148</v>
      </c>
      <c r="F5" s="375">
        <v>0.42340759913730008</v>
      </c>
      <c r="G5" s="375">
        <v>0.39331407998205237</v>
      </c>
      <c r="H5" s="375">
        <v>0.3282710585233376</v>
      </c>
    </row>
    <row r="6" spans="1:8">
      <c r="B6" s="374" t="s">
        <v>1202</v>
      </c>
      <c r="C6" s="375">
        <v>0.48019595915869906</v>
      </c>
      <c r="D6" s="375">
        <v>0.40745838658901407</v>
      </c>
      <c r="E6" s="375">
        <v>0.26640552213617497</v>
      </c>
      <c r="F6" s="375">
        <v>0.24435303347916804</v>
      </c>
      <c r="G6" s="375">
        <v>0.22586774434895249</v>
      </c>
      <c r="H6" s="375">
        <v>0.22018419669180817</v>
      </c>
    </row>
    <row r="7" spans="1:8">
      <c r="B7" s="374" t="s">
        <v>1203</v>
      </c>
      <c r="C7" s="375">
        <v>0.16713466699443524</v>
      </c>
      <c r="D7" s="375">
        <v>0.12657982819678334</v>
      </c>
      <c r="E7" s="375">
        <v>0.10841591175176662</v>
      </c>
      <c r="F7" s="375">
        <v>0.13169588025579559</v>
      </c>
      <c r="G7" s="375">
        <v>7.3443334041166944E-2</v>
      </c>
      <c r="H7" s="375">
        <v>0.10600973942257819</v>
      </c>
    </row>
    <row r="8" spans="1:8" ht="25.5">
      <c r="B8" s="374" t="s">
        <v>814</v>
      </c>
      <c r="C8" s="375">
        <v>0.53296076629707489</v>
      </c>
      <c r="D8" s="375">
        <v>0.44950498540600786</v>
      </c>
      <c r="E8" s="375">
        <v>0.33565277930803572</v>
      </c>
      <c r="F8" s="375">
        <v>0.29596645255990156</v>
      </c>
      <c r="G8" s="375">
        <v>0.27126532771236295</v>
      </c>
      <c r="H8" s="375">
        <v>0.23593913294677998</v>
      </c>
    </row>
    <row r="9" spans="1:8" ht="25.5">
      <c r="B9" s="374" t="s">
        <v>815</v>
      </c>
      <c r="C9" s="375">
        <v>0.43536182589277461</v>
      </c>
      <c r="D9" s="375">
        <v>0.50300210053398198</v>
      </c>
      <c r="E9" s="375">
        <v>0.61345648840195888</v>
      </c>
      <c r="F9" s="375">
        <v>0.64253218192549488</v>
      </c>
      <c r="G9" s="375">
        <v>0.6712274586923066</v>
      </c>
      <c r="H9" s="375">
        <v>0.68326583383729711</v>
      </c>
    </row>
    <row r="11" spans="1:8">
      <c r="B11" s="372" t="s">
        <v>898</v>
      </c>
    </row>
    <row r="12" spans="1:8">
      <c r="B12" s="376"/>
    </row>
    <row r="13" spans="1:8">
      <c r="B13" s="376"/>
    </row>
    <row r="14" spans="1:8">
      <c r="B14" s="376"/>
    </row>
    <row r="30" spans="2:4" ht="12.75" customHeight="1">
      <c r="B30" s="1420" t="s">
        <v>1078</v>
      </c>
      <c r="C30" s="1420"/>
      <c r="D30" s="1420"/>
    </row>
    <row r="31" spans="2:4">
      <c r="B31" s="1420"/>
      <c r="C31" s="1420"/>
      <c r="D31" s="1420"/>
    </row>
    <row r="32" spans="2:4">
      <c r="B32" s="1420"/>
      <c r="C32" s="1420"/>
      <c r="D32" s="1420"/>
    </row>
    <row r="33" spans="2:4" ht="30" customHeight="1">
      <c r="B33" s="1420"/>
      <c r="C33" s="1420"/>
      <c r="D33" s="1420"/>
    </row>
    <row r="35" spans="2:4">
      <c r="B35" s="369" t="s">
        <v>1081</v>
      </c>
    </row>
    <row r="37" spans="2:4">
      <c r="B37" s="930" t="s">
        <v>1270</v>
      </c>
    </row>
  </sheetData>
  <mergeCells count="1">
    <mergeCell ref="B30:D33"/>
  </mergeCells>
  <phoneticPr fontId="64" type="noConversion"/>
  <hyperlinks>
    <hyperlink ref="B37" location="Contents!B113" display="to contents"/>
  </hyperlinks>
  <pageMargins left="0.75" right="0.75" top="1" bottom="1" header="0.5" footer="0.5"/>
  <pageSetup paperSize="9" orientation="portrait" verticalDpi="0"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dimension ref="A2:P37"/>
  <sheetViews>
    <sheetView workbookViewId="0">
      <selection activeCell="B34" sqref="B34"/>
    </sheetView>
  </sheetViews>
  <sheetFormatPr defaultColWidth="8" defaultRowHeight="12.75"/>
  <cols>
    <col min="1" max="1" width="8.85546875" style="371" bestFit="1" customWidth="1"/>
    <col min="2" max="2" width="43.28515625" style="371" customWidth="1"/>
    <col min="3" max="3" width="16.28515625" style="371" customWidth="1"/>
    <col min="4" max="5" width="15.85546875" style="371" bestFit="1" customWidth="1"/>
    <col min="6" max="6" width="14.42578125" style="371" bestFit="1" customWidth="1"/>
    <col min="7" max="7" width="13.42578125" style="371" bestFit="1" customWidth="1"/>
    <col min="8" max="8" width="13.5703125" style="371" bestFit="1" customWidth="1"/>
    <col min="9" max="9" width="14.5703125" style="371" customWidth="1"/>
    <col min="10" max="11" width="15" style="371" bestFit="1" customWidth="1"/>
    <col min="12" max="12" width="13.42578125" style="371" bestFit="1" customWidth="1"/>
    <col min="13" max="13" width="13.5703125" style="371" bestFit="1" customWidth="1"/>
    <col min="14" max="14" width="15.7109375" style="371" bestFit="1" customWidth="1"/>
    <col min="15" max="15" width="14.5703125" style="371" customWidth="1"/>
    <col min="16" max="17" width="15.7109375" style="371" bestFit="1" customWidth="1"/>
    <col min="18" max="18" width="14.42578125" style="371" bestFit="1" customWidth="1"/>
    <col min="19" max="19" width="13.5703125" style="371" bestFit="1" customWidth="1"/>
    <col min="20" max="20" width="15.7109375" style="371" bestFit="1" customWidth="1"/>
    <col min="21" max="21" width="14.5703125" style="371" customWidth="1"/>
    <col min="22" max="22" width="15.7109375" style="371" bestFit="1" customWidth="1"/>
    <col min="23" max="23" width="15" style="371" bestFit="1" customWidth="1"/>
    <col min="24" max="25" width="13.42578125" style="371" bestFit="1" customWidth="1"/>
    <col min="26" max="26" width="13.5703125" style="371" bestFit="1" customWidth="1"/>
    <col min="27" max="27" width="14.5703125" style="371" customWidth="1"/>
    <col min="28" max="29" width="15.140625" style="371" bestFit="1" customWidth="1"/>
    <col min="30" max="30" width="14.42578125" style="371" bestFit="1" customWidth="1"/>
    <col min="31" max="31" width="13.5703125" style="371" bestFit="1" customWidth="1"/>
    <col min="32" max="32" width="14.42578125" style="371" bestFit="1" customWidth="1"/>
    <col min="33" max="33" width="14.5703125" style="371" customWidth="1"/>
    <col min="34" max="35" width="15" style="371" bestFit="1" customWidth="1"/>
    <col min="36" max="37" width="13.42578125" style="371" bestFit="1" customWidth="1"/>
    <col min="38" max="38" width="13.5703125" style="371" bestFit="1" customWidth="1"/>
    <col min="39" max="39" width="14.5703125" style="371" customWidth="1"/>
    <col min="40" max="41" width="15" style="371" bestFit="1" customWidth="1"/>
    <col min="42" max="43" width="13.42578125" style="371" bestFit="1" customWidth="1"/>
    <col min="44" max="44" width="13.5703125" style="371" bestFit="1" customWidth="1"/>
    <col min="45" max="45" width="14.5703125" style="371" customWidth="1"/>
    <col min="46" max="47" width="15" style="371" bestFit="1" customWidth="1"/>
    <col min="48" max="49" width="13.42578125" style="371" bestFit="1" customWidth="1"/>
    <col min="50" max="50" width="13.5703125" style="371" bestFit="1" customWidth="1"/>
    <col min="51" max="51" width="17.85546875" style="371" customWidth="1"/>
    <col min="52" max="53" width="15" style="371" bestFit="1" customWidth="1"/>
    <col min="54" max="54" width="14.28515625" style="371" bestFit="1" customWidth="1"/>
    <col min="55" max="55" width="13.42578125" style="371" bestFit="1" customWidth="1"/>
    <col min="56" max="56" width="13.5703125" style="371" bestFit="1" customWidth="1"/>
    <col min="57" max="57" width="14.5703125" style="371" customWidth="1"/>
    <col min="58" max="59" width="13.42578125" style="371" bestFit="1" customWidth="1"/>
    <col min="60" max="60" width="15" style="371" bestFit="1" customWidth="1"/>
    <col min="61" max="61" width="13.42578125" style="371" bestFit="1" customWidth="1"/>
    <col min="62" max="62" width="13.5703125" style="371" bestFit="1" customWidth="1"/>
    <col min="63" max="63" width="14.5703125" style="371" customWidth="1"/>
    <col min="64" max="65" width="13.42578125" style="371" bestFit="1" customWidth="1"/>
    <col min="66" max="66" width="15" style="371" bestFit="1" customWidth="1"/>
    <col min="67" max="67" width="13.42578125" style="371" bestFit="1" customWidth="1"/>
    <col min="68" max="68" width="13.5703125" style="371" bestFit="1" customWidth="1"/>
    <col min="69" max="69" width="14.5703125" style="371" customWidth="1"/>
    <col min="70" max="70" width="14.28515625" style="371" bestFit="1" customWidth="1"/>
    <col min="71" max="71" width="13.28515625" style="371" bestFit="1" customWidth="1"/>
    <col min="72" max="72" width="15" style="371" bestFit="1" customWidth="1"/>
    <col min="73" max="73" width="14.28515625" style="371" bestFit="1" customWidth="1"/>
    <col min="74" max="74" width="13.5703125" style="371" bestFit="1" customWidth="1"/>
    <col min="75" max="16384" width="8" style="371"/>
  </cols>
  <sheetData>
    <row r="2" spans="1:16" ht="12.75" customHeight="1">
      <c r="A2" s="371" t="s">
        <v>326</v>
      </c>
      <c r="B2" s="372" t="s">
        <v>816</v>
      </c>
    </row>
    <row r="4" spans="1:16" ht="12.75" customHeight="1">
      <c r="B4" s="373"/>
      <c r="C4" s="1422" t="s">
        <v>1201</v>
      </c>
      <c r="D4" s="1422"/>
      <c r="E4" s="1422"/>
      <c r="F4" s="1422"/>
      <c r="H4" s="1422" t="s">
        <v>1202</v>
      </c>
      <c r="I4" s="1422"/>
      <c r="J4" s="1422"/>
      <c r="K4" s="1422"/>
      <c r="M4" s="1422" t="s">
        <v>1203</v>
      </c>
      <c r="N4" s="1422"/>
      <c r="O4" s="1422"/>
      <c r="P4" s="1422"/>
    </row>
    <row r="5" spans="1:16">
      <c r="B5" s="1258" t="s">
        <v>507</v>
      </c>
      <c r="C5" s="344">
        <v>39448</v>
      </c>
      <c r="D5" s="344">
        <v>39814</v>
      </c>
      <c r="E5" s="344">
        <v>40179</v>
      </c>
      <c r="F5" s="344">
        <v>40452</v>
      </c>
      <c r="H5" s="344">
        <v>39448</v>
      </c>
      <c r="I5" s="344">
        <v>39814</v>
      </c>
      <c r="J5" s="344">
        <v>40179</v>
      </c>
      <c r="K5" s="344">
        <v>40452</v>
      </c>
      <c r="M5" s="344">
        <v>39448</v>
      </c>
      <c r="N5" s="344">
        <v>39814</v>
      </c>
      <c r="O5" s="344">
        <v>40179</v>
      </c>
      <c r="P5" s="344">
        <v>40452</v>
      </c>
    </row>
    <row r="6" spans="1:16">
      <c r="B6" s="345" t="s">
        <v>817</v>
      </c>
      <c r="C6" s="378">
        <v>903.90616699999998</v>
      </c>
      <c r="D6" s="378">
        <v>782.28955199999996</v>
      </c>
      <c r="E6" s="378">
        <v>676.87221499999998</v>
      </c>
      <c r="F6" s="378">
        <v>112.210613</v>
      </c>
      <c r="H6" s="378">
        <v>878.35530600000004</v>
      </c>
      <c r="I6" s="378">
        <v>625.21260500000005</v>
      </c>
      <c r="J6" s="378">
        <v>442.92373199999997</v>
      </c>
      <c r="K6" s="378">
        <v>327.36791699999998</v>
      </c>
      <c r="M6" s="378">
        <v>11.867841</v>
      </c>
      <c r="N6" s="378">
        <v>14.07382</v>
      </c>
      <c r="O6" s="378">
        <v>3.4448699999999999</v>
      </c>
      <c r="P6" s="378">
        <v>0.52581199999999995</v>
      </c>
    </row>
    <row r="7" spans="1:16">
      <c r="B7" s="345" t="s">
        <v>818</v>
      </c>
      <c r="C7" s="379">
        <v>1199.8891329999999</v>
      </c>
      <c r="D7" s="379">
        <v>1095.7223320000001</v>
      </c>
      <c r="E7" s="379">
        <v>1154.22056</v>
      </c>
      <c r="F7" s="379">
        <v>0.34545799999999999</v>
      </c>
      <c r="H7" s="379">
        <v>1307.2434430000001</v>
      </c>
      <c r="I7" s="379">
        <v>1171.697443</v>
      </c>
      <c r="J7" s="379">
        <v>632.15772500000003</v>
      </c>
      <c r="K7" s="379">
        <v>24.422571000000001</v>
      </c>
      <c r="M7" s="379">
        <v>21.873715000000001</v>
      </c>
      <c r="N7" s="379">
        <v>17.044132999999999</v>
      </c>
      <c r="O7" s="379">
        <v>9.1656469999999999</v>
      </c>
      <c r="P7" s="379">
        <v>0.50353199999999998</v>
      </c>
    </row>
    <row r="8" spans="1:16">
      <c r="B8" s="345" t="s">
        <v>819</v>
      </c>
      <c r="C8" s="379">
        <v>83.771320000000003</v>
      </c>
      <c r="D8" s="379">
        <v>30.582391000000001</v>
      </c>
      <c r="E8" s="379">
        <v>30.324000000000002</v>
      </c>
      <c r="F8" s="379">
        <v>538.81796899999995</v>
      </c>
      <c r="H8" s="379">
        <v>232.377544</v>
      </c>
      <c r="I8" s="379">
        <v>198.63043500000001</v>
      </c>
      <c r="J8" s="379">
        <v>361.24119000000002</v>
      </c>
      <c r="K8" s="379">
        <v>875.310877</v>
      </c>
      <c r="M8" s="379">
        <v>0</v>
      </c>
      <c r="N8" s="379">
        <v>0</v>
      </c>
      <c r="O8" s="379">
        <v>0</v>
      </c>
      <c r="P8" s="379">
        <v>0</v>
      </c>
    </row>
    <row r="9" spans="1:16">
      <c r="B9" s="345" t="s">
        <v>820</v>
      </c>
      <c r="C9" s="379">
        <v>3.9097499999999998</v>
      </c>
      <c r="D9" s="379">
        <v>4.4149820000000002</v>
      </c>
      <c r="E9" s="379">
        <v>4.0826500000000001</v>
      </c>
      <c r="F9" s="379">
        <v>125.020482</v>
      </c>
      <c r="H9" s="379">
        <v>84.53434</v>
      </c>
      <c r="I9" s="379">
        <v>87.834230000000005</v>
      </c>
      <c r="J9" s="379">
        <v>123.77290000000001</v>
      </c>
      <c r="K9" s="379">
        <v>126.03148</v>
      </c>
      <c r="M9" s="379">
        <v>3.4359850000000001</v>
      </c>
      <c r="N9" s="379">
        <v>1.123321</v>
      </c>
      <c r="O9" s="379">
        <v>3.90578</v>
      </c>
      <c r="P9" s="379">
        <v>3.1044330000000002</v>
      </c>
    </row>
    <row r="10" spans="1:16">
      <c r="B10" s="345" t="s">
        <v>1090</v>
      </c>
      <c r="C10" s="378">
        <v>194.36255199999999</v>
      </c>
      <c r="D10" s="378">
        <v>164.269057</v>
      </c>
      <c r="E10" s="378">
        <v>373.986355</v>
      </c>
      <c r="F10" s="378">
        <v>27.012367999999999</v>
      </c>
      <c r="H10" s="378">
        <v>500.37862699999999</v>
      </c>
      <c r="I10" s="378">
        <v>452.08694500000001</v>
      </c>
      <c r="J10" s="378">
        <v>316.36225000000002</v>
      </c>
      <c r="K10" s="378">
        <v>274.417281</v>
      </c>
      <c r="M10" s="378">
        <v>37.286614999999998</v>
      </c>
      <c r="N10" s="378">
        <v>43.323774</v>
      </c>
      <c r="O10" s="378">
        <v>68.719633000000002</v>
      </c>
      <c r="P10" s="378">
        <v>85.220055000000002</v>
      </c>
    </row>
    <row r="11" spans="1:16" ht="12.75" customHeight="1">
      <c r="B11" s="345" t="s">
        <v>821</v>
      </c>
      <c r="C11" s="378">
        <v>2385.8389219999999</v>
      </c>
      <c r="D11" s="378">
        <v>2077.2783140000001</v>
      </c>
      <c r="E11" s="378">
        <v>2239.48578</v>
      </c>
      <c r="F11" s="378">
        <v>803.40688999999998</v>
      </c>
      <c r="H11" s="378">
        <v>3002.8892599999999</v>
      </c>
      <c r="I11" s="378">
        <v>2535.4616580000002</v>
      </c>
      <c r="J11" s="378">
        <v>1876.457797</v>
      </c>
      <c r="K11" s="378">
        <v>1627.5501260000001</v>
      </c>
      <c r="M11" s="378">
        <v>74.464156000000003</v>
      </c>
      <c r="N11" s="378">
        <v>75.565048000000004</v>
      </c>
      <c r="O11" s="378">
        <v>85.235929999999996</v>
      </c>
      <c r="P11" s="378">
        <v>89.353831999999997</v>
      </c>
    </row>
    <row r="12" spans="1:16" s="380" customFormat="1">
      <c r="B12" s="381"/>
      <c r="L12" s="371"/>
    </row>
    <row r="13" spans="1:16" s="380" customFormat="1">
      <c r="B13" s="381"/>
    </row>
    <row r="14" spans="1:16" s="380" customFormat="1">
      <c r="B14" s="372" t="s">
        <v>816</v>
      </c>
      <c r="C14" s="371"/>
      <c r="D14" s="371"/>
    </row>
    <row r="15" spans="1:16" s="380" customFormat="1">
      <c r="B15" s="381"/>
    </row>
    <row r="16" spans="1:16" s="380" customFormat="1">
      <c r="B16" s="381"/>
    </row>
    <row r="17" spans="2:7" s="380" customFormat="1">
      <c r="B17" s="381"/>
    </row>
    <row r="18" spans="2:7" s="380" customFormat="1">
      <c r="B18" s="381"/>
    </row>
    <row r="19" spans="2:7" s="380" customFormat="1">
      <c r="B19" s="381"/>
    </row>
    <row r="20" spans="2:7" s="380" customFormat="1">
      <c r="B20" s="382"/>
    </row>
    <row r="21" spans="2:7" s="380" customFormat="1">
      <c r="B21" s="383"/>
    </row>
    <row r="22" spans="2:7" s="380" customFormat="1">
      <c r="B22" s="381"/>
    </row>
    <row r="23" spans="2:7" s="380" customFormat="1">
      <c r="B23" s="381"/>
    </row>
    <row r="24" spans="2:7" s="380" customFormat="1">
      <c r="B24" s="381"/>
    </row>
    <row r="25" spans="2:7" s="380" customFormat="1">
      <c r="B25" s="381"/>
    </row>
    <row r="26" spans="2:7" s="380" customFormat="1">
      <c r="B26" s="381"/>
    </row>
    <row r="27" spans="2:7" s="380" customFormat="1">
      <c r="B27" s="381"/>
    </row>
    <row r="28" spans="2:7" s="380" customFormat="1">
      <c r="B28" s="381"/>
    </row>
    <row r="29" spans="2:7" s="380" customFormat="1">
      <c r="B29" s="381"/>
    </row>
    <row r="30" spans="2:7" s="380" customFormat="1">
      <c r="B30" s="381"/>
    </row>
    <row r="31" spans="2:7" s="380" customFormat="1">
      <c r="B31" s="381"/>
    </row>
    <row r="32" spans="2:7" s="380" customFormat="1" ht="76.5" customHeight="1">
      <c r="B32" s="1423" t="s">
        <v>1091</v>
      </c>
      <c r="C32" s="1423"/>
      <c r="G32" s="908"/>
    </row>
    <row r="33" spans="2:5" s="380" customFormat="1">
      <c r="B33" s="381"/>
      <c r="E33" s="922"/>
    </row>
    <row r="34" spans="2:5" s="380" customFormat="1">
      <c r="B34" s="369" t="s">
        <v>1081</v>
      </c>
    </row>
    <row r="35" spans="2:5" s="380" customFormat="1"/>
    <row r="36" spans="2:5" s="380" customFormat="1">
      <c r="B36" s="930" t="s">
        <v>1270</v>
      </c>
    </row>
    <row r="37" spans="2:5" s="380" customFormat="1"/>
  </sheetData>
  <mergeCells count="4">
    <mergeCell ref="C4:F4"/>
    <mergeCell ref="H4:K4"/>
    <mergeCell ref="M4:P4"/>
    <mergeCell ref="B32:C32"/>
  </mergeCells>
  <phoneticPr fontId="64" type="noConversion"/>
  <hyperlinks>
    <hyperlink ref="B36" location="Contents!B114" display="to contents"/>
  </hyperlinks>
  <pageMargins left="0.75" right="0.75" top="1" bottom="1" header="0.5" footer="0.5"/>
  <pageSetup paperSize="9" orientation="portrait" verticalDpi="0"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pageSetUpPr fitToPage="1"/>
  </sheetPr>
  <dimension ref="A2:J34"/>
  <sheetViews>
    <sheetView topLeftCell="A13" workbookViewId="0">
      <selection activeCell="B33" sqref="B33"/>
    </sheetView>
  </sheetViews>
  <sheetFormatPr defaultColWidth="8" defaultRowHeight="12.75"/>
  <cols>
    <col min="1" max="1" width="8.85546875" style="384" bestFit="1" customWidth="1"/>
    <col min="2" max="2" width="22.85546875" style="384" customWidth="1"/>
    <col min="3" max="9" width="9.85546875" style="384" bestFit="1" customWidth="1"/>
    <col min="10" max="10" width="11.140625" style="384" bestFit="1" customWidth="1"/>
    <col min="11" max="16384" width="8" style="384"/>
  </cols>
  <sheetData>
    <row r="2" spans="1:10">
      <c r="A2" s="384" t="s">
        <v>326</v>
      </c>
      <c r="B2" s="385" t="s">
        <v>822</v>
      </c>
    </row>
    <row r="3" spans="1:10">
      <c r="J3" s="384" t="s">
        <v>1016</v>
      </c>
    </row>
    <row r="4" spans="1:10" s="386" customFormat="1">
      <c r="B4" s="387" t="s">
        <v>344</v>
      </c>
      <c r="C4" s="388" t="s">
        <v>979</v>
      </c>
      <c r="D4" s="388" t="s">
        <v>993</v>
      </c>
      <c r="E4" s="388" t="s">
        <v>994</v>
      </c>
      <c r="F4" s="388" t="s">
        <v>995</v>
      </c>
      <c r="G4" s="388" t="s">
        <v>980</v>
      </c>
      <c r="H4" s="388" t="s">
        <v>981</v>
      </c>
      <c r="I4" s="388" t="s">
        <v>982</v>
      </c>
      <c r="J4" s="388" t="s">
        <v>983</v>
      </c>
    </row>
    <row r="5" spans="1:10" ht="25.5">
      <c r="B5" s="389" t="s">
        <v>823</v>
      </c>
      <c r="C5" s="390">
        <v>3088.2525679999999</v>
      </c>
      <c r="D5" s="390">
        <v>3778.2989630000002</v>
      </c>
      <c r="E5" s="390">
        <v>3733.8265230000002</v>
      </c>
      <c r="F5" s="390">
        <v>4165.2048139999997</v>
      </c>
      <c r="G5" s="390">
        <v>4066.4535369999999</v>
      </c>
      <c r="H5" s="390">
        <v>4492.5948239999998</v>
      </c>
      <c r="I5" s="390">
        <v>4667.2764779999998</v>
      </c>
      <c r="J5" s="390">
        <v>4593.6090450000002</v>
      </c>
    </row>
    <row r="6" spans="1:10" ht="38.25">
      <c r="B6" s="389" t="s">
        <v>824</v>
      </c>
      <c r="C6" s="391">
        <v>26.200684935059556</v>
      </c>
      <c r="D6" s="391">
        <v>43.903075312549987</v>
      </c>
      <c r="E6" s="391">
        <v>29.444343095400058</v>
      </c>
      <c r="F6" s="391">
        <v>21.934951815367199</v>
      </c>
      <c r="G6" s="391">
        <v>31.67490182428628</v>
      </c>
      <c r="H6" s="391">
        <v>18.905223435067796</v>
      </c>
      <c r="I6" s="391">
        <v>24.999821208886928</v>
      </c>
      <c r="J6" s="391">
        <v>10.285310089915797</v>
      </c>
    </row>
    <row r="7" spans="1:10" ht="25.5">
      <c r="B7" s="389" t="s">
        <v>825</v>
      </c>
      <c r="C7" s="390">
        <v>1500.304613</v>
      </c>
      <c r="D7" s="390">
        <v>1614.7911140000001</v>
      </c>
      <c r="E7" s="390">
        <v>1635.978971</v>
      </c>
      <c r="F7" s="390">
        <v>1868.7259039999999</v>
      </c>
      <c r="G7" s="390">
        <v>1937.393073</v>
      </c>
      <c r="H7" s="390">
        <v>1977.6721219999999</v>
      </c>
      <c r="I7" s="390">
        <v>2041.163591</v>
      </c>
      <c r="J7" s="390">
        <v>2137.072991</v>
      </c>
    </row>
    <row r="8" spans="1:10" ht="25.5">
      <c r="B8" s="389" t="s">
        <v>827</v>
      </c>
      <c r="C8" s="390">
        <v>3.6229066867937263</v>
      </c>
      <c r="D8" s="390">
        <v>7.653727400322083</v>
      </c>
      <c r="E8" s="390">
        <v>10.770400924495675</v>
      </c>
      <c r="F8" s="390">
        <v>20.837494434864539</v>
      </c>
      <c r="G8" s="390">
        <v>29.133314409131913</v>
      </c>
      <c r="H8" s="390">
        <v>22.472318856220781</v>
      </c>
      <c r="I8" s="390">
        <v>24.767104417749877</v>
      </c>
      <c r="J8" s="390">
        <v>14.359895500223146</v>
      </c>
    </row>
    <row r="9" spans="1:10">
      <c r="B9" s="392"/>
      <c r="C9" s="393"/>
      <c r="D9" s="394"/>
      <c r="E9" s="394"/>
      <c r="F9" s="394"/>
      <c r="G9" s="394"/>
      <c r="H9" s="394"/>
      <c r="I9" s="394"/>
      <c r="J9" s="394"/>
    </row>
    <row r="10" spans="1:10">
      <c r="B10" s="1424"/>
      <c r="C10" s="1424"/>
      <c r="D10" s="1424"/>
      <c r="E10" s="1424"/>
      <c r="F10" s="1424"/>
      <c r="G10" s="1424"/>
      <c r="H10" s="1424"/>
      <c r="I10" s="1424"/>
      <c r="J10" s="1424"/>
    </row>
    <row r="12" spans="1:10" s="395" customFormat="1">
      <c r="B12" s="385" t="s">
        <v>822</v>
      </c>
      <c r="C12" s="384"/>
    </row>
    <row r="32" spans="2:2">
      <c r="B32" s="1292" t="s">
        <v>826</v>
      </c>
    </row>
    <row r="33" spans="2:2">
      <c r="B33" s="369" t="s">
        <v>1081</v>
      </c>
    </row>
    <row r="34" spans="2:2">
      <c r="B34" s="930" t="s">
        <v>1270</v>
      </c>
    </row>
  </sheetData>
  <mergeCells count="1">
    <mergeCell ref="B10:J10"/>
  </mergeCells>
  <phoneticPr fontId="43" type="noConversion"/>
  <hyperlinks>
    <hyperlink ref="B34" location="Contents!B115" display="to contents"/>
  </hyperlinks>
  <pageMargins left="0.35" right="0.17" top="0.74803149606299213" bottom="0.74803149606299213" header="0.31496062992125984" footer="0.31496062992125984"/>
  <pageSetup paperSize="9" scale="72"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dimension ref="A2:Q32"/>
  <sheetViews>
    <sheetView workbookViewId="0">
      <selection activeCell="B10" sqref="B10"/>
    </sheetView>
  </sheetViews>
  <sheetFormatPr defaultColWidth="8" defaultRowHeight="12.75"/>
  <cols>
    <col min="1" max="1" width="9.7109375" style="408" bestFit="1" customWidth="1"/>
    <col min="2" max="2" width="26" style="408" customWidth="1"/>
    <col min="3" max="14" width="13.140625" style="408" customWidth="1"/>
    <col min="15" max="16384" width="8" style="408"/>
  </cols>
  <sheetData>
    <row r="2" spans="1:17">
      <c r="A2" s="408" t="s">
        <v>326</v>
      </c>
      <c r="B2" s="409" t="s">
        <v>828</v>
      </c>
    </row>
    <row r="4" spans="1:17">
      <c r="B4" s="410"/>
      <c r="C4" s="411">
        <v>39448</v>
      </c>
      <c r="D4" s="411">
        <v>39539</v>
      </c>
      <c r="E4" s="411">
        <v>39630</v>
      </c>
      <c r="F4" s="411">
        <v>39722</v>
      </c>
      <c r="G4" s="411">
        <v>39814</v>
      </c>
      <c r="H4" s="411">
        <v>39904</v>
      </c>
      <c r="I4" s="411">
        <v>39995</v>
      </c>
      <c r="J4" s="411">
        <v>40087</v>
      </c>
      <c r="K4" s="411">
        <v>40179</v>
      </c>
      <c r="L4" s="411">
        <v>40269</v>
      </c>
      <c r="M4" s="411">
        <v>40360</v>
      </c>
      <c r="N4" s="411">
        <v>40452</v>
      </c>
    </row>
    <row r="5" spans="1:17" ht="25.5">
      <c r="B5" s="412" t="s">
        <v>829</v>
      </c>
      <c r="C5" s="413">
        <v>1789.3258634211802</v>
      </c>
      <c r="D5" s="413">
        <v>1795.6895320756246</v>
      </c>
      <c r="E5" s="413">
        <v>1954.7438667750016</v>
      </c>
      <c r="F5" s="413">
        <v>2052.826530735183</v>
      </c>
      <c r="G5" s="413">
        <v>2379.7353117854209</v>
      </c>
      <c r="H5" s="413">
        <v>2142.0800485256491</v>
      </c>
      <c r="I5" s="413">
        <v>2317.9126603506111</v>
      </c>
      <c r="J5" s="413">
        <v>2208.2122578142876</v>
      </c>
      <c r="K5" s="413">
        <v>2708.3110454914176</v>
      </c>
      <c r="L5" s="413">
        <v>2375.3520224403178</v>
      </c>
      <c r="M5" s="413">
        <v>2708.0439466550192</v>
      </c>
      <c r="N5" s="413">
        <v>2653.5590434740611</v>
      </c>
    </row>
    <row r="6" spans="1:17" ht="25.5">
      <c r="B6" s="412" t="s">
        <v>830</v>
      </c>
      <c r="C6" s="413">
        <v>58394</v>
      </c>
      <c r="D6" s="414">
        <v>-5.0895639963009955</v>
      </c>
      <c r="E6" s="414">
        <v>3.1184710757954548</v>
      </c>
      <c r="F6" s="414">
        <v>7.5452957495633086</v>
      </c>
      <c r="G6" s="414">
        <v>11.112443059218407</v>
      </c>
      <c r="H6" s="414">
        <v>7.3243826420522566</v>
      </c>
      <c r="I6" s="414">
        <v>13.672637599753386</v>
      </c>
      <c r="J6" s="414">
        <v>17.061684419632158</v>
      </c>
      <c r="K6" s="414">
        <v>24.012741035037848</v>
      </c>
      <c r="L6" s="414">
        <v>16.174606980169187</v>
      </c>
      <c r="M6" s="414">
        <v>32.972565674555597</v>
      </c>
      <c r="N6" s="414">
        <v>37.632290988800207</v>
      </c>
      <c r="O6" s="415"/>
      <c r="P6" s="415"/>
      <c r="Q6" s="415"/>
    </row>
    <row r="7" spans="1:17" ht="38.25">
      <c r="B7" s="416" t="s">
        <v>831</v>
      </c>
      <c r="C7" s="413">
        <v>130713</v>
      </c>
      <c r="D7" s="414">
        <v>-1.0268680238384889</v>
      </c>
      <c r="E7" s="414">
        <v>-6.5020311675196893</v>
      </c>
      <c r="F7" s="414">
        <v>-9.6310236931292224</v>
      </c>
      <c r="G7" s="414">
        <v>-11.421205235898498</v>
      </c>
      <c r="H7" s="414">
        <v>-13.2945843183157</v>
      </c>
      <c r="I7" s="414">
        <v>-14.734953677139998</v>
      </c>
      <c r="J7" s="414">
        <v>-17.285962375586209</v>
      </c>
      <c r="K7" s="414">
        <v>-17.513177725245384</v>
      </c>
      <c r="L7" s="414">
        <v>-16.794427486171998</v>
      </c>
      <c r="M7" s="414">
        <v>-16.740492529434718</v>
      </c>
      <c r="N7" s="414">
        <v>-16.047753475170794</v>
      </c>
    </row>
    <row r="10" spans="1:17">
      <c r="B10" s="409" t="s">
        <v>828</v>
      </c>
    </row>
    <row r="30" spans="2:2">
      <c r="B30" s="417" t="s">
        <v>1085</v>
      </c>
    </row>
    <row r="32" spans="2:2">
      <c r="B32" s="930" t="s">
        <v>1270</v>
      </c>
    </row>
  </sheetData>
  <phoneticPr fontId="64" type="noConversion"/>
  <hyperlinks>
    <hyperlink ref="B32" location="Contents!B116" display="to contents"/>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146</vt:i4>
      </vt:variant>
      <vt:variant>
        <vt:lpstr>Именованные диапазоны</vt:lpstr>
      </vt:variant>
      <vt:variant>
        <vt:i4>1</vt:i4>
      </vt:variant>
    </vt:vector>
  </HeadingPairs>
  <TitlesOfParts>
    <vt:vector size="147" baseType="lpstr">
      <vt:lpstr>Contents</vt:lpstr>
      <vt:lpstr>Figure 2.1.1</vt:lpstr>
      <vt:lpstr>Figure 2.1.2</vt:lpstr>
      <vt:lpstr>Figure 2.1.3</vt:lpstr>
      <vt:lpstr>Table 2.1.1</vt:lpstr>
      <vt:lpstr>Figure 2.1.4</vt:lpstr>
      <vt:lpstr>Figure 2.1.5</vt:lpstr>
      <vt:lpstr>Figure 2.1.6</vt:lpstr>
      <vt:lpstr>Figure 2.1.7</vt:lpstr>
      <vt:lpstr>Figure 2.1.8</vt:lpstr>
      <vt:lpstr>Figure 2.1.9</vt:lpstr>
      <vt:lpstr>Figure 2.1.10</vt:lpstr>
      <vt:lpstr>Figure 2.1.11</vt:lpstr>
      <vt:lpstr>Figure 2.1.12</vt:lpstr>
      <vt:lpstr>Figure 2.1.13</vt:lpstr>
      <vt:lpstr>Figure 2.1.14</vt:lpstr>
      <vt:lpstr>Figure 2.1.15</vt:lpstr>
      <vt:lpstr>Table 2.1.2</vt:lpstr>
      <vt:lpstr>Figure 2.1.16</vt:lpstr>
      <vt:lpstr>Figure 2.1.17</vt:lpstr>
      <vt:lpstr>Figure 2.1.18</vt:lpstr>
      <vt:lpstr>Table 2.1.3</vt:lpstr>
      <vt:lpstr>Box 1 Table 1</vt:lpstr>
      <vt:lpstr>Figure 2.1.19</vt:lpstr>
      <vt:lpstr>Figure 2.1.20</vt:lpstr>
      <vt:lpstr>Figure 2.1.21</vt:lpstr>
      <vt:lpstr>Figure 2.1.22</vt:lpstr>
      <vt:lpstr>Figure 2.1.23</vt:lpstr>
      <vt:lpstr>Figure 2.1.24</vt:lpstr>
      <vt:lpstr>Figure 2.1.25</vt:lpstr>
      <vt:lpstr>Figure 2.1.26</vt:lpstr>
      <vt:lpstr>Figure 2.1.27</vt:lpstr>
      <vt:lpstr>Figure 2.1.28</vt:lpstr>
      <vt:lpstr>Figure 2.2.1</vt:lpstr>
      <vt:lpstr>Table 2.2.1</vt:lpstr>
      <vt:lpstr>Table 2.2.2</vt:lpstr>
      <vt:lpstr>Figure 2.2.2</vt:lpstr>
      <vt:lpstr>Figure 2.2.3</vt:lpstr>
      <vt:lpstr>Figure 2.2.4</vt:lpstr>
      <vt:lpstr>Figure 2.2.5</vt:lpstr>
      <vt:lpstr>Figure 2.3.1.1</vt:lpstr>
      <vt:lpstr>Figure 2.3.1.2</vt:lpstr>
      <vt:lpstr>Figure 2.3.1.3</vt:lpstr>
      <vt:lpstr>Figure 2.3.1.4</vt:lpstr>
      <vt:lpstr>Figure 2.3.1.5</vt:lpstr>
      <vt:lpstr>Figure 2.3.2.1</vt:lpstr>
      <vt:lpstr>Figure 2.3.2.2</vt:lpstr>
      <vt:lpstr>Figure 2.3.2.3</vt:lpstr>
      <vt:lpstr>Figure 2.3.2.4</vt:lpstr>
      <vt:lpstr>Figure 2.3.2.5</vt:lpstr>
      <vt:lpstr>Figure 2.3.3.1</vt:lpstr>
      <vt:lpstr>Figure 2.3.3.2</vt:lpstr>
      <vt:lpstr>Figure 2.3.3.3</vt:lpstr>
      <vt:lpstr>Figure 2.3.3.4</vt:lpstr>
      <vt:lpstr>Figure 3.1.1</vt:lpstr>
      <vt:lpstr>Figure 3.1.2</vt:lpstr>
      <vt:lpstr>Figure 3.1.3</vt:lpstr>
      <vt:lpstr>Figure 3.1.4</vt:lpstr>
      <vt:lpstr>Figure 3.1.5.</vt:lpstr>
      <vt:lpstr>Figure 3.1.6</vt:lpstr>
      <vt:lpstr>Figure 3.1.7.</vt:lpstr>
      <vt:lpstr>Figure 3.1.8</vt:lpstr>
      <vt:lpstr>Figure 3.1.9</vt:lpstr>
      <vt:lpstr>Figure 3.1.10</vt:lpstr>
      <vt:lpstr>Figure 3.2.1</vt:lpstr>
      <vt:lpstr>Figure 3.2.2</vt:lpstr>
      <vt:lpstr>Figure 3.2.3</vt:lpstr>
      <vt:lpstr>Figure 3.2.4</vt:lpstr>
      <vt:lpstr>Table 3.2.1</vt:lpstr>
      <vt:lpstr>Figure 3.2.5</vt:lpstr>
      <vt:lpstr>Figure 3.2.6</vt:lpstr>
      <vt:lpstr>Figure 3.2.7</vt:lpstr>
      <vt:lpstr>Figure 3.2.8</vt:lpstr>
      <vt:lpstr>Figure 3.2.9</vt:lpstr>
      <vt:lpstr>Figure 3.2.10</vt:lpstr>
      <vt:lpstr>Figure 3.2.11</vt:lpstr>
      <vt:lpstr>Figure 3.2.12</vt:lpstr>
      <vt:lpstr>Figure 3.2.13</vt:lpstr>
      <vt:lpstr>Figure 3.2.14</vt:lpstr>
      <vt:lpstr>Figure 3.2.15</vt:lpstr>
      <vt:lpstr>Figure 3.2.16</vt:lpstr>
      <vt:lpstr>Box 2 Figure 1</vt:lpstr>
      <vt:lpstr>Box 2 Figure 2</vt:lpstr>
      <vt:lpstr>Figure 3.2.17</vt:lpstr>
      <vt:lpstr>Figure 3.2.18</vt:lpstr>
      <vt:lpstr>Figure 3.2.19</vt:lpstr>
      <vt:lpstr>Box 3 Table 1</vt:lpstr>
      <vt:lpstr>Figure 3.2.20-23</vt:lpstr>
      <vt:lpstr>Box 4 Figure 1</vt:lpstr>
      <vt:lpstr>Box 4 Figure 2</vt:lpstr>
      <vt:lpstr>Box 4 Figure 3</vt:lpstr>
      <vt:lpstr>Figure 3.3.1</vt:lpstr>
      <vt:lpstr>Figure 3.3.2</vt:lpstr>
      <vt:lpstr>Figure 3.3.3</vt:lpstr>
      <vt:lpstr>Figure 3.3.4</vt:lpstr>
      <vt:lpstr>Figure 3.3.5</vt:lpstr>
      <vt:lpstr>Figure 3.3.6</vt:lpstr>
      <vt:lpstr>Figure 3.3.7</vt:lpstr>
      <vt:lpstr>Figure 3.3.8</vt:lpstr>
      <vt:lpstr>Figure 3.3.9</vt:lpstr>
      <vt:lpstr>Figure 3.3.10</vt:lpstr>
      <vt:lpstr>Figure 3.3.11</vt:lpstr>
      <vt:lpstr>Figure 3.3.12</vt:lpstr>
      <vt:lpstr>Figure 3.3.13</vt:lpstr>
      <vt:lpstr>Figure 4.1.1</vt:lpstr>
      <vt:lpstr>Figure 4.1.2</vt:lpstr>
      <vt:lpstr>Figure 4.1.3</vt:lpstr>
      <vt:lpstr>Table 4.1.1</vt:lpstr>
      <vt:lpstr>Figure 4.1.4</vt:lpstr>
      <vt:lpstr>Table 4.1.2</vt:lpstr>
      <vt:lpstr>Figure 4.1.5</vt:lpstr>
      <vt:lpstr>Figure 4.1.6</vt:lpstr>
      <vt:lpstr>Figure 4.1.7</vt:lpstr>
      <vt:lpstr>Figure 4.1.8</vt:lpstr>
      <vt:lpstr>Figure 4.1.9</vt:lpstr>
      <vt:lpstr>Figure 4.1.10</vt:lpstr>
      <vt:lpstr>Figure 4.1.11</vt:lpstr>
      <vt:lpstr>Figure 4.1.12</vt:lpstr>
      <vt:lpstr>Figure 4.1.13</vt:lpstr>
      <vt:lpstr>Box 5 Figure 1</vt:lpstr>
      <vt:lpstr>Figure 4.2.1</vt:lpstr>
      <vt:lpstr>Table 4.2.1</vt:lpstr>
      <vt:lpstr>Figure 4.2.2</vt:lpstr>
      <vt:lpstr>Figure 4.2.3</vt:lpstr>
      <vt:lpstr>Figure 4.2.4</vt:lpstr>
      <vt:lpstr>Figure 4.2.5</vt:lpstr>
      <vt:lpstr>Figure 4.2.6</vt:lpstr>
      <vt:lpstr>Figure 4.3.1</vt:lpstr>
      <vt:lpstr>Figure 4.3.2</vt:lpstr>
      <vt:lpstr>Figure 4.3.3</vt:lpstr>
      <vt:lpstr>Figure 4.3.4</vt:lpstr>
      <vt:lpstr>Figure 4.3.5</vt:lpstr>
      <vt:lpstr>Figure 4.3.6</vt:lpstr>
      <vt:lpstr>Figure 4.3.7</vt:lpstr>
      <vt:lpstr>Figure 4.3.8</vt:lpstr>
      <vt:lpstr>Figure 4.3.9</vt:lpstr>
      <vt:lpstr>Figure 5.1.1</vt:lpstr>
      <vt:lpstr>Table 5.1.1</vt:lpstr>
      <vt:lpstr>Figure 5.2.1</vt:lpstr>
      <vt:lpstr>Figure 5.2.2</vt:lpstr>
      <vt:lpstr>Figure 5.2.3</vt:lpstr>
      <vt:lpstr>Figure 6.1.1</vt:lpstr>
      <vt:lpstr>Figure 6.1.2</vt:lpstr>
      <vt:lpstr>Figure 6.1.3</vt:lpstr>
      <vt:lpstr>Figure 6.2.1</vt:lpstr>
      <vt:lpstr>Figure 6.2.2</vt:lpstr>
      <vt:lpstr>'Figure 5.2.2'!Область_печати</vt:lpstr>
    </vt:vector>
  </TitlesOfParts>
  <Company>NBRK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FS_AYGERIM_N</dc:creator>
  <cp:lastModifiedBy>Дима</cp:lastModifiedBy>
  <dcterms:created xsi:type="dcterms:W3CDTF">2010-12-06T09:14:44Z</dcterms:created>
  <dcterms:modified xsi:type="dcterms:W3CDTF">2019-12-12T10:15:22Z</dcterms:modified>
</cp:coreProperties>
</file>